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hooting\1 League Tables\aaCSFTA WL 25-26\"/>
    </mc:Choice>
  </mc:AlternateContent>
  <xr:revisionPtr revIDLastSave="0" documentId="13_ncr:1_{F9C3AEB9-770C-46CB-A889-2A850AFAD0A4}" xr6:coauthVersionLast="47" xr6:coauthVersionMax="47" xr10:uidLastSave="{00000000-0000-0000-0000-000000000000}"/>
  <bookViews>
    <workbookView xWindow="-108" yWindow="-108" windowWidth="23256" windowHeight="13896" firstSheet="1" activeTab="4" xr2:uid="{D10C3F7D-6521-4ED0-B38B-6BC501AC2DB9}"/>
  </bookViews>
  <sheets>
    <sheet name="Scores" sheetId="1" state="hidden" r:id="rId1"/>
    <sheet name="Teams" sheetId="2" r:id="rId2"/>
    <sheet name="Gary Wells" sheetId="3" state="hidden" r:id="rId3"/>
    <sheet name="Overall" sheetId="4" state="hidden" r:id="rId4"/>
    <sheet name="Grades Unsort" sheetId="9" r:id="rId5"/>
    <sheet name="Grades" sheetId="5" state="hidden" r:id="rId6"/>
    <sheet name="Calculations" sheetId="6" state="hidden" r:id="rId7"/>
    <sheet name="Lookups" sheetId="8" state="hidden" r:id="rId8"/>
    <sheet name="Instructions" sheetId="7" state="hidden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3" i="2" l="1"/>
  <c r="H96" i="6"/>
  <c r="H97" i="6"/>
  <c r="H98" i="6"/>
  <c r="H99" i="6"/>
  <c r="H100" i="6"/>
  <c r="H101" i="6"/>
  <c r="H102" i="6"/>
  <c r="H103" i="6"/>
  <c r="H104" i="6"/>
  <c r="U25" i="2" a="1"/>
  <c r="U25" i="2" s="1"/>
  <c r="AA3" i="2" a="1"/>
  <c r="AA3" i="2" s="1"/>
  <c r="AA4" i="2" a="1"/>
  <c r="AA4" i="2" s="1"/>
  <c r="AA5" i="2" a="1"/>
  <c r="AA5" i="2" s="1"/>
  <c r="AA6" i="2" a="1"/>
  <c r="AA6" i="2" s="1"/>
  <c r="AA7" i="2" a="1"/>
  <c r="AA7" i="2" s="1"/>
  <c r="AA8" i="2" a="1"/>
  <c r="AA8" i="2" s="1"/>
  <c r="AA9" i="2" a="1"/>
  <c r="AA9" i="2" s="1"/>
  <c r="C1" i="1"/>
  <c r="D1" i="1"/>
  <c r="E1" i="1"/>
  <c r="F1" i="1"/>
  <c r="G1" i="1"/>
  <c r="H1" i="1"/>
  <c r="I1" i="1"/>
  <c r="B1" i="1"/>
  <c r="B103" i="1"/>
  <c r="M21" i="2" l="1"/>
  <c r="L21" i="2"/>
  <c r="K21" i="2"/>
  <c r="J21" i="2"/>
  <c r="I21" i="2"/>
  <c r="H21" i="2"/>
  <c r="M20" i="2"/>
  <c r="L20" i="2"/>
  <c r="K20" i="2"/>
  <c r="J20" i="2"/>
  <c r="I20" i="2"/>
  <c r="H20" i="2"/>
  <c r="M19" i="2"/>
  <c r="L19" i="2"/>
  <c r="K19" i="2"/>
  <c r="J19" i="2"/>
  <c r="I19" i="2"/>
  <c r="H19" i="2"/>
  <c r="M18" i="2"/>
  <c r="L18" i="2"/>
  <c r="K18" i="2"/>
  <c r="J18" i="2"/>
  <c r="I18" i="2"/>
  <c r="H18" i="2"/>
  <c r="M17" i="2"/>
  <c r="L17" i="2"/>
  <c r="K17" i="2"/>
  <c r="J17" i="2"/>
  <c r="I17" i="2"/>
  <c r="H17" i="2"/>
  <c r="M16" i="2"/>
  <c r="L16" i="2"/>
  <c r="K16" i="2"/>
  <c r="J16" i="2"/>
  <c r="I16" i="2"/>
  <c r="H16" i="2"/>
  <c r="M30" i="2"/>
  <c r="L30" i="2"/>
  <c r="K30" i="2"/>
  <c r="J30" i="2"/>
  <c r="I30" i="2"/>
  <c r="H30" i="2"/>
  <c r="M29" i="2"/>
  <c r="L29" i="2"/>
  <c r="K29" i="2"/>
  <c r="J29" i="2"/>
  <c r="I29" i="2"/>
  <c r="H29" i="2"/>
  <c r="G29" i="2"/>
  <c r="M28" i="2"/>
  <c r="L28" i="2"/>
  <c r="K28" i="2"/>
  <c r="J28" i="2"/>
  <c r="I28" i="2"/>
  <c r="H28" i="2"/>
  <c r="M27" i="2"/>
  <c r="L27" i="2"/>
  <c r="K27" i="2"/>
  <c r="J27" i="2"/>
  <c r="I27" i="2"/>
  <c r="H27" i="2"/>
  <c r="M26" i="2"/>
  <c r="L26" i="2"/>
  <c r="K26" i="2"/>
  <c r="J26" i="2"/>
  <c r="I26" i="2"/>
  <c r="H26" i="2"/>
  <c r="G26" i="2"/>
  <c r="M25" i="2"/>
  <c r="L25" i="2"/>
  <c r="K25" i="2"/>
  <c r="J25" i="2"/>
  <c r="I25" i="2"/>
  <c r="H25" i="2"/>
  <c r="G25" i="2"/>
  <c r="M39" i="2"/>
  <c r="L39" i="2"/>
  <c r="K39" i="2"/>
  <c r="J39" i="2"/>
  <c r="I39" i="2"/>
  <c r="H39" i="2"/>
  <c r="G39" i="2"/>
  <c r="F39" i="2"/>
  <c r="M38" i="2"/>
  <c r="L38" i="2"/>
  <c r="K38" i="2"/>
  <c r="J38" i="2"/>
  <c r="I38" i="2"/>
  <c r="H38" i="2"/>
  <c r="G38" i="2"/>
  <c r="F38" i="2"/>
  <c r="M37" i="2"/>
  <c r="L37" i="2"/>
  <c r="K37" i="2"/>
  <c r="J37" i="2"/>
  <c r="I37" i="2"/>
  <c r="H37" i="2"/>
  <c r="M36" i="2"/>
  <c r="L36" i="2"/>
  <c r="K36" i="2"/>
  <c r="J36" i="2"/>
  <c r="I36" i="2"/>
  <c r="H36" i="2"/>
  <c r="G36" i="2"/>
  <c r="M35" i="2"/>
  <c r="L35" i="2"/>
  <c r="K35" i="2"/>
  <c r="J35" i="2"/>
  <c r="I35" i="2"/>
  <c r="H35" i="2"/>
  <c r="M34" i="2"/>
  <c r="L34" i="2"/>
  <c r="K34" i="2"/>
  <c r="J34" i="2"/>
  <c r="I34" i="2"/>
  <c r="H34" i="2"/>
  <c r="G34" i="2"/>
  <c r="M48" i="2"/>
  <c r="L48" i="2"/>
  <c r="K48" i="2"/>
  <c r="J48" i="2"/>
  <c r="I48" i="2"/>
  <c r="H48" i="2"/>
  <c r="G48" i="2"/>
  <c r="F48" i="2"/>
  <c r="M47" i="2"/>
  <c r="L47" i="2"/>
  <c r="K47" i="2"/>
  <c r="J47" i="2"/>
  <c r="I47" i="2"/>
  <c r="H47" i="2"/>
  <c r="G47" i="2"/>
  <c r="M46" i="2"/>
  <c r="L46" i="2"/>
  <c r="K46" i="2"/>
  <c r="J46" i="2"/>
  <c r="I46" i="2"/>
  <c r="H46" i="2"/>
  <c r="M45" i="2"/>
  <c r="L45" i="2"/>
  <c r="K45" i="2"/>
  <c r="J45" i="2"/>
  <c r="I45" i="2"/>
  <c r="H45" i="2"/>
  <c r="F45" i="2"/>
  <c r="M44" i="2"/>
  <c r="L44" i="2"/>
  <c r="K44" i="2"/>
  <c r="J44" i="2"/>
  <c r="I44" i="2"/>
  <c r="H44" i="2"/>
  <c r="G44" i="2"/>
  <c r="M43" i="2"/>
  <c r="L43" i="2"/>
  <c r="K43" i="2"/>
  <c r="J43" i="2"/>
  <c r="I43" i="2"/>
  <c r="H43" i="2"/>
  <c r="M57" i="2"/>
  <c r="L57" i="2"/>
  <c r="K57" i="2"/>
  <c r="J57" i="2"/>
  <c r="I57" i="2"/>
  <c r="H57" i="2"/>
  <c r="G57" i="2"/>
  <c r="F57" i="2"/>
  <c r="M56" i="2"/>
  <c r="L56" i="2"/>
  <c r="K56" i="2"/>
  <c r="J56" i="2"/>
  <c r="I56" i="2"/>
  <c r="H56" i="2"/>
  <c r="G56" i="2"/>
  <c r="M55" i="2"/>
  <c r="L55" i="2"/>
  <c r="K55" i="2"/>
  <c r="J55" i="2"/>
  <c r="I55" i="2"/>
  <c r="H55" i="2"/>
  <c r="M54" i="2"/>
  <c r="L54" i="2"/>
  <c r="K54" i="2"/>
  <c r="J54" i="2"/>
  <c r="I54" i="2"/>
  <c r="H54" i="2"/>
  <c r="M53" i="2"/>
  <c r="L53" i="2"/>
  <c r="K53" i="2"/>
  <c r="J53" i="2"/>
  <c r="I53" i="2"/>
  <c r="H53" i="2"/>
  <c r="M52" i="2"/>
  <c r="L52" i="2"/>
  <c r="K52" i="2"/>
  <c r="J52" i="2"/>
  <c r="I52" i="2"/>
  <c r="H52" i="2"/>
  <c r="M75" i="2"/>
  <c r="L75" i="2"/>
  <c r="K75" i="2"/>
  <c r="J75" i="2"/>
  <c r="I75" i="2"/>
  <c r="H75" i="2"/>
  <c r="G75" i="2"/>
  <c r="F75" i="2"/>
  <c r="M74" i="2"/>
  <c r="L74" i="2"/>
  <c r="K74" i="2"/>
  <c r="J74" i="2"/>
  <c r="I74" i="2"/>
  <c r="H74" i="2"/>
  <c r="M73" i="2"/>
  <c r="L73" i="2"/>
  <c r="K73" i="2"/>
  <c r="J73" i="2"/>
  <c r="I73" i="2"/>
  <c r="H73" i="2"/>
  <c r="F73" i="2"/>
  <c r="M72" i="2"/>
  <c r="L72" i="2"/>
  <c r="K72" i="2"/>
  <c r="J72" i="2"/>
  <c r="I72" i="2"/>
  <c r="H72" i="2"/>
  <c r="M71" i="2"/>
  <c r="L71" i="2"/>
  <c r="K71" i="2"/>
  <c r="J71" i="2"/>
  <c r="I71" i="2"/>
  <c r="H71" i="2"/>
  <c r="G71" i="2"/>
  <c r="F71" i="2"/>
  <c r="M70" i="2"/>
  <c r="L70" i="2"/>
  <c r="K70" i="2"/>
  <c r="J70" i="2"/>
  <c r="I70" i="2"/>
  <c r="H70" i="2"/>
  <c r="G70" i="2"/>
  <c r="F70" i="2"/>
  <c r="M84" i="2"/>
  <c r="L84" i="2"/>
  <c r="K84" i="2"/>
  <c r="J84" i="2"/>
  <c r="I84" i="2"/>
  <c r="H84" i="2"/>
  <c r="F84" i="2"/>
  <c r="M83" i="2"/>
  <c r="L83" i="2"/>
  <c r="K83" i="2"/>
  <c r="J83" i="2"/>
  <c r="I83" i="2"/>
  <c r="H83" i="2"/>
  <c r="F83" i="2"/>
  <c r="M82" i="2"/>
  <c r="L82" i="2"/>
  <c r="K82" i="2"/>
  <c r="J82" i="2"/>
  <c r="I82" i="2"/>
  <c r="H82" i="2"/>
  <c r="F82" i="2"/>
  <c r="M81" i="2"/>
  <c r="L81" i="2"/>
  <c r="K81" i="2"/>
  <c r="J81" i="2"/>
  <c r="I81" i="2"/>
  <c r="H81" i="2"/>
  <c r="M80" i="2"/>
  <c r="L80" i="2"/>
  <c r="K80" i="2"/>
  <c r="J80" i="2"/>
  <c r="I80" i="2"/>
  <c r="H80" i="2"/>
  <c r="F80" i="2"/>
  <c r="M79" i="2"/>
  <c r="L79" i="2"/>
  <c r="K79" i="2"/>
  <c r="J79" i="2"/>
  <c r="I79" i="2"/>
  <c r="H79" i="2"/>
  <c r="G62" i="2"/>
  <c r="H62" i="2"/>
  <c r="I62" i="2"/>
  <c r="J62" i="2"/>
  <c r="K62" i="2"/>
  <c r="L62" i="2"/>
  <c r="M62" i="2"/>
  <c r="H63" i="2"/>
  <c r="I63" i="2"/>
  <c r="J63" i="2"/>
  <c r="K63" i="2"/>
  <c r="L63" i="2"/>
  <c r="M63" i="2"/>
  <c r="H64" i="2"/>
  <c r="I64" i="2"/>
  <c r="J64" i="2"/>
  <c r="K64" i="2"/>
  <c r="L64" i="2"/>
  <c r="M64" i="2"/>
  <c r="H65" i="2"/>
  <c r="I65" i="2"/>
  <c r="J65" i="2"/>
  <c r="K65" i="2"/>
  <c r="L65" i="2"/>
  <c r="M65" i="2"/>
  <c r="F66" i="2"/>
  <c r="G66" i="2"/>
  <c r="H66" i="2"/>
  <c r="I66" i="2"/>
  <c r="J66" i="2"/>
  <c r="K66" i="2"/>
  <c r="L66" i="2"/>
  <c r="M66" i="2"/>
  <c r="M61" i="2"/>
  <c r="L61" i="2"/>
  <c r="K61" i="2"/>
  <c r="J61" i="2"/>
  <c r="I61" i="2"/>
  <c r="H61" i="2"/>
  <c r="S138" i="6" l="1"/>
  <c r="S139" i="6"/>
  <c r="S140" i="6"/>
  <c r="S141" i="6"/>
  <c r="S142" i="6"/>
  <c r="S143" i="6"/>
  <c r="S144" i="6"/>
  <c r="S145" i="6"/>
  <c r="S146" i="6"/>
  <c r="S137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44" i="6"/>
  <c r="AG26" i="6"/>
  <c r="AH26" i="6"/>
  <c r="AG43" i="6"/>
  <c r="AH43" i="6"/>
  <c r="AG73" i="6"/>
  <c r="AH73" i="6"/>
  <c r="AG93" i="6"/>
  <c r="AH93" i="6"/>
  <c r="AG105" i="6"/>
  <c r="AH105" i="6"/>
  <c r="AG136" i="6"/>
  <c r="AH136" i="6"/>
  <c r="AG147" i="6"/>
  <c r="AH147" i="6"/>
  <c r="AG159" i="6"/>
  <c r="AH159" i="6"/>
  <c r="M120" i="2"/>
  <c r="L120" i="2"/>
  <c r="K120" i="2"/>
  <c r="J120" i="2"/>
  <c r="I120" i="2"/>
  <c r="H120" i="2"/>
  <c r="G120" i="2"/>
  <c r="F120" i="2"/>
  <c r="D120" i="2"/>
  <c r="C120" i="2"/>
  <c r="E120" i="2" s="1"/>
  <c r="M119" i="2"/>
  <c r="L119" i="2"/>
  <c r="K119" i="2"/>
  <c r="J119" i="2"/>
  <c r="I119" i="2"/>
  <c r="H119" i="2"/>
  <c r="G119" i="2"/>
  <c r="F119" i="2"/>
  <c r="D119" i="2"/>
  <c r="C119" i="2"/>
  <c r="E119" i="2" s="1"/>
  <c r="M118" i="2"/>
  <c r="L118" i="2"/>
  <c r="K118" i="2"/>
  <c r="J118" i="2"/>
  <c r="I118" i="2"/>
  <c r="H118" i="2"/>
  <c r="G118" i="2"/>
  <c r="F118" i="2"/>
  <c r="D118" i="2"/>
  <c r="C118" i="2"/>
  <c r="E118" i="2" s="1"/>
  <c r="M117" i="2"/>
  <c r="L117" i="2"/>
  <c r="K117" i="2"/>
  <c r="J117" i="2"/>
  <c r="I117" i="2"/>
  <c r="H117" i="2"/>
  <c r="G117" i="2"/>
  <c r="F117" i="2"/>
  <c r="D117" i="2"/>
  <c r="C117" i="2"/>
  <c r="E117" i="2" s="1"/>
  <c r="M116" i="2"/>
  <c r="L116" i="2"/>
  <c r="K116" i="2"/>
  <c r="J116" i="2"/>
  <c r="I116" i="2"/>
  <c r="H116" i="2"/>
  <c r="G116" i="2"/>
  <c r="F116" i="2"/>
  <c r="D116" i="2"/>
  <c r="C116" i="2"/>
  <c r="E116" i="2" s="1"/>
  <c r="M115" i="2"/>
  <c r="L115" i="2"/>
  <c r="K115" i="2"/>
  <c r="J115" i="2"/>
  <c r="I115" i="2"/>
  <c r="H115" i="2"/>
  <c r="G115" i="2"/>
  <c r="F115" i="2"/>
  <c r="D115" i="2"/>
  <c r="C115" i="2"/>
  <c r="E115" i="2" s="1"/>
  <c r="M111" i="2"/>
  <c r="L111" i="2"/>
  <c r="K111" i="2"/>
  <c r="J111" i="2"/>
  <c r="I111" i="2"/>
  <c r="H111" i="2"/>
  <c r="G111" i="2"/>
  <c r="F111" i="2"/>
  <c r="D111" i="2"/>
  <c r="C111" i="2"/>
  <c r="E111" i="2" s="1"/>
  <c r="M110" i="2"/>
  <c r="L110" i="2"/>
  <c r="K110" i="2"/>
  <c r="J110" i="2"/>
  <c r="I110" i="2"/>
  <c r="H110" i="2"/>
  <c r="G110" i="2"/>
  <c r="F110" i="2"/>
  <c r="D110" i="2"/>
  <c r="C110" i="2"/>
  <c r="E110" i="2" s="1"/>
  <c r="M109" i="2"/>
  <c r="L109" i="2"/>
  <c r="K109" i="2"/>
  <c r="J109" i="2"/>
  <c r="I109" i="2"/>
  <c r="H109" i="2"/>
  <c r="G109" i="2"/>
  <c r="F109" i="2"/>
  <c r="D109" i="2"/>
  <c r="C109" i="2"/>
  <c r="E109" i="2" s="1"/>
  <c r="M108" i="2"/>
  <c r="L108" i="2"/>
  <c r="K108" i="2"/>
  <c r="J108" i="2"/>
  <c r="I108" i="2"/>
  <c r="H108" i="2"/>
  <c r="G108" i="2"/>
  <c r="F108" i="2"/>
  <c r="D108" i="2"/>
  <c r="C108" i="2"/>
  <c r="E108" i="2" s="1"/>
  <c r="M107" i="2"/>
  <c r="L107" i="2"/>
  <c r="K107" i="2"/>
  <c r="J107" i="2"/>
  <c r="I107" i="2"/>
  <c r="H107" i="2"/>
  <c r="G107" i="2"/>
  <c r="F107" i="2"/>
  <c r="D107" i="2"/>
  <c r="C107" i="2"/>
  <c r="E107" i="2" s="1"/>
  <c r="M106" i="2"/>
  <c r="L106" i="2"/>
  <c r="K106" i="2"/>
  <c r="J106" i="2"/>
  <c r="I106" i="2"/>
  <c r="H106" i="2"/>
  <c r="G106" i="2"/>
  <c r="F106" i="2"/>
  <c r="D106" i="2"/>
  <c r="C106" i="2"/>
  <c r="E106" i="2" s="1"/>
  <c r="M102" i="2"/>
  <c r="L102" i="2"/>
  <c r="K102" i="2"/>
  <c r="J102" i="2"/>
  <c r="I102" i="2"/>
  <c r="H102" i="2"/>
  <c r="G102" i="2"/>
  <c r="F102" i="2"/>
  <c r="D102" i="2"/>
  <c r="C102" i="2"/>
  <c r="E102" i="2" s="1"/>
  <c r="M101" i="2"/>
  <c r="L101" i="2"/>
  <c r="K101" i="2"/>
  <c r="J101" i="2"/>
  <c r="I101" i="2"/>
  <c r="H101" i="2"/>
  <c r="G101" i="2"/>
  <c r="F101" i="2"/>
  <c r="D101" i="2"/>
  <c r="C101" i="2"/>
  <c r="E101" i="2" s="1"/>
  <c r="M100" i="2"/>
  <c r="L100" i="2"/>
  <c r="K100" i="2"/>
  <c r="J100" i="2"/>
  <c r="I100" i="2"/>
  <c r="H100" i="2"/>
  <c r="G100" i="2"/>
  <c r="F100" i="2"/>
  <c r="D100" i="2"/>
  <c r="C100" i="2"/>
  <c r="E100" i="2" s="1"/>
  <c r="M99" i="2"/>
  <c r="L99" i="2"/>
  <c r="K99" i="2"/>
  <c r="J99" i="2"/>
  <c r="I99" i="2"/>
  <c r="H99" i="2"/>
  <c r="G99" i="2"/>
  <c r="F99" i="2"/>
  <c r="D99" i="2"/>
  <c r="C99" i="2"/>
  <c r="E99" i="2" s="1"/>
  <c r="M98" i="2"/>
  <c r="L98" i="2"/>
  <c r="K98" i="2"/>
  <c r="J98" i="2"/>
  <c r="I98" i="2"/>
  <c r="H98" i="2"/>
  <c r="G98" i="2"/>
  <c r="F98" i="2"/>
  <c r="D98" i="2"/>
  <c r="C98" i="2"/>
  <c r="E98" i="2" s="1"/>
  <c r="M97" i="2"/>
  <c r="L97" i="2"/>
  <c r="K97" i="2"/>
  <c r="J97" i="2"/>
  <c r="I97" i="2"/>
  <c r="H97" i="2"/>
  <c r="G97" i="2"/>
  <c r="F97" i="2"/>
  <c r="D97" i="2"/>
  <c r="C97" i="2"/>
  <c r="E97" i="2" s="1"/>
  <c r="M93" i="2"/>
  <c r="L93" i="2"/>
  <c r="K93" i="2"/>
  <c r="J93" i="2"/>
  <c r="I93" i="2"/>
  <c r="H93" i="2"/>
  <c r="G93" i="2"/>
  <c r="F93" i="2"/>
  <c r="D93" i="2"/>
  <c r="C93" i="2"/>
  <c r="E93" i="2" s="1"/>
  <c r="M92" i="2"/>
  <c r="L92" i="2"/>
  <c r="K92" i="2"/>
  <c r="J92" i="2"/>
  <c r="I92" i="2"/>
  <c r="H92" i="2"/>
  <c r="G92" i="2"/>
  <c r="F92" i="2"/>
  <c r="D92" i="2"/>
  <c r="C92" i="2"/>
  <c r="E92" i="2" s="1"/>
  <c r="M91" i="2"/>
  <c r="L91" i="2"/>
  <c r="K91" i="2"/>
  <c r="J91" i="2"/>
  <c r="I91" i="2"/>
  <c r="H91" i="2"/>
  <c r="G91" i="2"/>
  <c r="F91" i="2"/>
  <c r="D91" i="2"/>
  <c r="C91" i="2"/>
  <c r="E91" i="2" s="1"/>
  <c r="M90" i="2"/>
  <c r="L90" i="2"/>
  <c r="K90" i="2"/>
  <c r="J90" i="2"/>
  <c r="I90" i="2"/>
  <c r="H90" i="2"/>
  <c r="G90" i="2"/>
  <c r="F90" i="2"/>
  <c r="D90" i="2"/>
  <c r="C90" i="2"/>
  <c r="E90" i="2" s="1"/>
  <c r="M89" i="2"/>
  <c r="L89" i="2"/>
  <c r="K89" i="2"/>
  <c r="J89" i="2"/>
  <c r="I89" i="2"/>
  <c r="H89" i="2"/>
  <c r="G89" i="2"/>
  <c r="F89" i="2"/>
  <c r="D89" i="2"/>
  <c r="C89" i="2"/>
  <c r="E89" i="2" s="1"/>
  <c r="M88" i="2"/>
  <c r="L88" i="2"/>
  <c r="K88" i="2"/>
  <c r="J88" i="2"/>
  <c r="I88" i="2"/>
  <c r="H88" i="2"/>
  <c r="G88" i="2"/>
  <c r="F88" i="2"/>
  <c r="D88" i="2"/>
  <c r="C88" i="2"/>
  <c r="E88" i="2" s="1"/>
  <c r="D84" i="2"/>
  <c r="C84" i="2"/>
  <c r="E84" i="2" s="1"/>
  <c r="D83" i="2"/>
  <c r="D82" i="2"/>
  <c r="C82" i="2"/>
  <c r="E82" i="2" s="1"/>
  <c r="D81" i="2"/>
  <c r="C81" i="2"/>
  <c r="E81" i="2" s="1"/>
  <c r="D80" i="2"/>
  <c r="C80" i="2"/>
  <c r="E80" i="2" s="1"/>
  <c r="D79" i="2"/>
  <c r="C79" i="2"/>
  <c r="E79" i="2" s="1"/>
  <c r="D75" i="2"/>
  <c r="C75" i="2"/>
  <c r="E75" i="2" s="1"/>
  <c r="D74" i="2"/>
  <c r="C74" i="2"/>
  <c r="E74" i="2" s="1"/>
  <c r="D73" i="2"/>
  <c r="C73" i="2"/>
  <c r="E73" i="2" s="1"/>
  <c r="D72" i="2"/>
  <c r="C72" i="2"/>
  <c r="E72" i="2" s="1"/>
  <c r="D71" i="2"/>
  <c r="C71" i="2"/>
  <c r="E71" i="2" s="1"/>
  <c r="D70" i="2"/>
  <c r="C70" i="2"/>
  <c r="E70" i="2" s="1"/>
  <c r="D66" i="2"/>
  <c r="C66" i="2"/>
  <c r="E66" i="2" s="1"/>
  <c r="D65" i="2"/>
  <c r="D64" i="2"/>
  <c r="C64" i="2"/>
  <c r="E64" i="2" s="1"/>
  <c r="D63" i="2"/>
  <c r="C63" i="2"/>
  <c r="E63" i="2" s="1"/>
  <c r="D62" i="2"/>
  <c r="C62" i="2"/>
  <c r="E62" i="2" s="1"/>
  <c r="D61" i="2"/>
  <c r="C61" i="2"/>
  <c r="E61" i="2" s="1"/>
  <c r="D57" i="2"/>
  <c r="C57" i="2"/>
  <c r="E57" i="2" s="1"/>
  <c r="D56" i="2"/>
  <c r="C56" i="2"/>
  <c r="E56" i="2" s="1"/>
  <c r="D55" i="2"/>
  <c r="C55" i="2"/>
  <c r="E55" i="2" s="1"/>
  <c r="D54" i="2"/>
  <c r="C54" i="2"/>
  <c r="E54" i="2" s="1"/>
  <c r="D53" i="2"/>
  <c r="C53" i="2"/>
  <c r="E53" i="2" s="1"/>
  <c r="D52" i="2"/>
  <c r="C52" i="2"/>
  <c r="E52" i="2" s="1"/>
  <c r="D48" i="2"/>
  <c r="C48" i="2"/>
  <c r="E48" i="2" s="1"/>
  <c r="D47" i="2"/>
  <c r="C47" i="2"/>
  <c r="E47" i="2" s="1"/>
  <c r="D46" i="2"/>
  <c r="C46" i="2"/>
  <c r="E46" i="2" s="1"/>
  <c r="D45" i="2"/>
  <c r="C45" i="2"/>
  <c r="E45" i="2" s="1"/>
  <c r="D44" i="2"/>
  <c r="C44" i="2"/>
  <c r="E44" i="2" s="1"/>
  <c r="D43" i="2"/>
  <c r="C43" i="2"/>
  <c r="E43" i="2" s="1"/>
  <c r="D39" i="2"/>
  <c r="C39" i="2"/>
  <c r="E39" i="2" s="1"/>
  <c r="D38" i="2"/>
  <c r="C38" i="2"/>
  <c r="E38" i="2" s="1"/>
  <c r="D37" i="2"/>
  <c r="C37" i="2"/>
  <c r="E37" i="2" s="1"/>
  <c r="D36" i="2"/>
  <c r="C36" i="2"/>
  <c r="E36" i="2" s="1"/>
  <c r="D35" i="2"/>
  <c r="C35" i="2"/>
  <c r="E35" i="2" s="1"/>
  <c r="D34" i="2"/>
  <c r="C34" i="2"/>
  <c r="E34" i="2" s="1"/>
  <c r="C30" i="2"/>
  <c r="E30" i="2" s="1"/>
  <c r="D29" i="2"/>
  <c r="C29" i="2"/>
  <c r="E29" i="2" s="1"/>
  <c r="D28" i="2"/>
  <c r="C28" i="2"/>
  <c r="E28" i="2" s="1"/>
  <c r="D27" i="2"/>
  <c r="C27" i="2"/>
  <c r="E27" i="2" s="1"/>
  <c r="D26" i="2"/>
  <c r="C26" i="2"/>
  <c r="E26" i="2" s="1"/>
  <c r="D25" i="2"/>
  <c r="C25" i="2"/>
  <c r="E25" i="2" s="1"/>
  <c r="C17" i="2"/>
  <c r="E17" i="2" s="1"/>
  <c r="D17" i="2"/>
  <c r="C18" i="2"/>
  <c r="E18" i="2" s="1"/>
  <c r="D18" i="2"/>
  <c r="C19" i="2"/>
  <c r="D19" i="2"/>
  <c r="C20" i="2"/>
  <c r="E20" i="2" s="1"/>
  <c r="D20" i="2"/>
  <c r="C21" i="2"/>
  <c r="D21" i="2"/>
  <c r="D16" i="2"/>
  <c r="C16" i="2"/>
  <c r="BG10" i="6"/>
  <c r="BF10" i="6"/>
  <c r="BE10" i="6"/>
  <c r="BD10" i="6"/>
  <c r="BC10" i="6"/>
  <c r="N122" i="2"/>
  <c r="N113" i="2"/>
  <c r="N104" i="2"/>
  <c r="N95" i="2"/>
  <c r="AA11" i="2" a="1"/>
  <c r="AA11" i="2" s="1"/>
  <c r="S11" i="2"/>
  <c r="AA10" i="2" a="1"/>
  <c r="AA10" i="2" s="1"/>
  <c r="S10" i="2"/>
  <c r="S9" i="2"/>
  <c r="S8" i="2"/>
  <c r="S7" i="2"/>
  <c r="S6" i="2"/>
  <c r="S5" i="2"/>
  <c r="S4" i="2"/>
  <c r="S3" i="2"/>
  <c r="E21" i="2" l="1"/>
  <c r="T21" i="2"/>
  <c r="E19" i="2"/>
  <c r="T19" i="2"/>
  <c r="E16" i="2"/>
  <c r="T15" i="2"/>
  <c r="U15" i="2" s="1"/>
  <c r="N75" i="2"/>
  <c r="N89" i="2"/>
  <c r="N91" i="2"/>
  <c r="N93" i="2"/>
  <c r="N98" i="2"/>
  <c r="N100" i="2"/>
  <c r="N102" i="2"/>
  <c r="N107" i="2"/>
  <c r="N109" i="2"/>
  <c r="N111" i="2"/>
  <c r="N116" i="2"/>
  <c r="N118" i="2"/>
  <c r="N120" i="2"/>
  <c r="N39" i="2"/>
  <c r="N88" i="2"/>
  <c r="N90" i="2"/>
  <c r="N92" i="2"/>
  <c r="N97" i="2"/>
  <c r="N99" i="2"/>
  <c r="N101" i="2"/>
  <c r="N106" i="2"/>
  <c r="N108" i="2"/>
  <c r="N110" i="2"/>
  <c r="N115" i="2"/>
  <c r="N117" i="2"/>
  <c r="N119" i="2"/>
  <c r="N38" i="2"/>
  <c r="N48" i="2"/>
  <c r="AI6" i="2"/>
  <c r="AF4" i="2" l="1"/>
  <c r="X4" i="2" s="1"/>
  <c r="AH4" i="2"/>
  <c r="Z4" i="2" s="1"/>
  <c r="AG11" i="2"/>
  <c r="Y11" i="2" s="1"/>
  <c r="AF3" i="2"/>
  <c r="X3" i="2" s="1"/>
  <c r="AG3" i="2"/>
  <c r="Y3" i="2" s="1"/>
  <c r="AF8" i="2"/>
  <c r="X8" i="2" s="1"/>
  <c r="AF7" i="2"/>
  <c r="X7" i="2" s="1"/>
  <c r="AG6" i="2"/>
  <c r="Y6" i="2" s="1"/>
  <c r="AE6" i="2"/>
  <c r="W6" i="2" s="1"/>
  <c r="AG9" i="2"/>
  <c r="Y9" i="2" s="1"/>
  <c r="AI10" i="2"/>
  <c r="AJ5" i="2"/>
  <c r="AB5" i="2" s="1"/>
  <c r="AE10" i="2"/>
  <c r="W10" i="2" s="1"/>
  <c r="AE3" i="2"/>
  <c r="W3" i="2" s="1"/>
  <c r="AJ10" i="2"/>
  <c r="AB10" i="2" s="1"/>
  <c r="AI5" i="2"/>
  <c r="AH10" i="2"/>
  <c r="Z10" i="2" s="1"/>
  <c r="AH3" i="2"/>
  <c r="Z3" i="2" s="1"/>
  <c r="AI3" i="2"/>
  <c r="AE5" i="2"/>
  <c r="W5" i="2" s="1"/>
  <c r="AJ8" i="2"/>
  <c r="AB8" i="2" s="1"/>
  <c r="AE4" i="2"/>
  <c r="W4" i="2" s="1"/>
  <c r="AG10" i="2"/>
  <c r="Y10" i="2" s="1"/>
  <c r="AE8" i="2"/>
  <c r="W8" i="2" s="1"/>
  <c r="AF6" i="2"/>
  <c r="X6" i="2" s="1"/>
  <c r="AH11" i="2"/>
  <c r="Z11" i="2" s="1"/>
  <c r="AD11" i="2"/>
  <c r="V11" i="2" s="1"/>
  <c r="AF11" i="2"/>
  <c r="X11" i="2" s="1"/>
  <c r="AH5" i="2"/>
  <c r="Z5" i="2" s="1"/>
  <c r="AF5" i="2"/>
  <c r="X5" i="2" s="1"/>
  <c r="AG4" i="2"/>
  <c r="Y4" i="2" s="1"/>
  <c r="AI7" i="2"/>
  <c r="AF9" i="2"/>
  <c r="X9" i="2" s="1"/>
  <c r="AH6" i="2"/>
  <c r="Z6" i="2" s="1"/>
  <c r="AF10" i="2"/>
  <c r="X10" i="2" s="1"/>
  <c r="AJ9" i="2"/>
  <c r="AB9" i="2" s="1"/>
  <c r="AJ7" i="2"/>
  <c r="AB7" i="2" s="1"/>
  <c r="AE11" i="2"/>
  <c r="W11" i="2" s="1"/>
  <c r="AJ6" i="2"/>
  <c r="AB6" i="2" s="1"/>
  <c r="AI4" i="2"/>
  <c r="AG8" i="2"/>
  <c r="Y8" i="2" s="1"/>
  <c r="AI11" i="2"/>
  <c r="AH9" i="2"/>
  <c r="Z9" i="2" s="1"/>
  <c r="AI9" i="2"/>
  <c r="AJ11" i="2"/>
  <c r="AB11" i="2" s="1"/>
  <c r="AJ3" i="2"/>
  <c r="AB3" i="2" s="1"/>
  <c r="AG5" i="2"/>
  <c r="Y5" i="2" s="1"/>
  <c r="AI8" i="2"/>
  <c r="AJ4" i="2"/>
  <c r="AB4" i="2" s="1"/>
  <c r="AH8" i="2"/>
  <c r="Z8" i="2" s="1"/>
  <c r="AH7" i="2"/>
  <c r="Z7" i="2" s="1"/>
  <c r="AE7" i="2"/>
  <c r="W7" i="2" s="1"/>
  <c r="AE9" i="2"/>
  <c r="W9" i="2" s="1"/>
  <c r="AG7" i="2"/>
  <c r="Y7" i="2" s="1"/>
  <c r="AC5" i="2"/>
  <c r="AC9" i="2"/>
  <c r="AC4" i="2"/>
  <c r="N71" i="2"/>
  <c r="G161" i="6" l="1"/>
  <c r="H161" i="6"/>
  <c r="J161" i="6"/>
  <c r="L161" i="6"/>
  <c r="M161" i="6"/>
  <c r="N161" i="6"/>
  <c r="O161" i="6"/>
  <c r="P161" i="6"/>
  <c r="Q161" i="6"/>
  <c r="R161" i="6"/>
  <c r="S161" i="6"/>
  <c r="T161" i="6"/>
  <c r="G162" i="6"/>
  <c r="H162" i="6"/>
  <c r="J162" i="6"/>
  <c r="L162" i="6"/>
  <c r="M162" i="6"/>
  <c r="N162" i="6"/>
  <c r="O162" i="6"/>
  <c r="P162" i="6"/>
  <c r="Q162" i="6"/>
  <c r="R162" i="6"/>
  <c r="S162" i="6"/>
  <c r="T162" i="6"/>
  <c r="G163" i="6"/>
  <c r="H163" i="6"/>
  <c r="J163" i="6"/>
  <c r="L163" i="6"/>
  <c r="M163" i="6"/>
  <c r="N163" i="6"/>
  <c r="O163" i="6"/>
  <c r="P163" i="6"/>
  <c r="Q163" i="6"/>
  <c r="R163" i="6"/>
  <c r="S163" i="6"/>
  <c r="T163" i="6"/>
  <c r="G164" i="6"/>
  <c r="H164" i="6"/>
  <c r="J164" i="6"/>
  <c r="L164" i="6"/>
  <c r="M164" i="6"/>
  <c r="N164" i="6"/>
  <c r="O164" i="6"/>
  <c r="P164" i="6"/>
  <c r="Q164" i="6"/>
  <c r="R164" i="6"/>
  <c r="S164" i="6"/>
  <c r="T164" i="6"/>
  <c r="G165" i="6"/>
  <c r="H165" i="6"/>
  <c r="J165" i="6"/>
  <c r="L165" i="6"/>
  <c r="M165" i="6"/>
  <c r="N165" i="6"/>
  <c r="O165" i="6"/>
  <c r="P165" i="6"/>
  <c r="Q165" i="6"/>
  <c r="R165" i="6"/>
  <c r="S165" i="6"/>
  <c r="T165" i="6"/>
  <c r="G166" i="6"/>
  <c r="H166" i="6"/>
  <c r="J166" i="6"/>
  <c r="L166" i="6"/>
  <c r="M166" i="6"/>
  <c r="N166" i="6"/>
  <c r="O166" i="6"/>
  <c r="P166" i="6"/>
  <c r="Q166" i="6"/>
  <c r="R166" i="6"/>
  <c r="S166" i="6"/>
  <c r="T166" i="6"/>
  <c r="G167" i="6"/>
  <c r="H167" i="6"/>
  <c r="J167" i="6"/>
  <c r="L167" i="6"/>
  <c r="M167" i="6"/>
  <c r="N167" i="6"/>
  <c r="O167" i="6"/>
  <c r="P167" i="6"/>
  <c r="Q167" i="6"/>
  <c r="R167" i="6"/>
  <c r="S167" i="6"/>
  <c r="T167" i="6"/>
  <c r="G168" i="6"/>
  <c r="H168" i="6"/>
  <c r="J168" i="6"/>
  <c r="L168" i="6"/>
  <c r="M168" i="6"/>
  <c r="N168" i="6"/>
  <c r="O168" i="6"/>
  <c r="P168" i="6"/>
  <c r="Q168" i="6"/>
  <c r="R168" i="6"/>
  <c r="S168" i="6"/>
  <c r="T168" i="6"/>
  <c r="G169" i="6"/>
  <c r="H169" i="6"/>
  <c r="J169" i="6"/>
  <c r="L169" i="6"/>
  <c r="M169" i="6"/>
  <c r="N169" i="6"/>
  <c r="O169" i="6"/>
  <c r="P169" i="6"/>
  <c r="Q169" i="6"/>
  <c r="R169" i="6"/>
  <c r="S169" i="6"/>
  <c r="T169" i="6"/>
  <c r="G170" i="6"/>
  <c r="H170" i="6"/>
  <c r="J170" i="6"/>
  <c r="L170" i="6"/>
  <c r="M170" i="6"/>
  <c r="N170" i="6"/>
  <c r="O170" i="6"/>
  <c r="P170" i="6"/>
  <c r="Q170" i="6"/>
  <c r="R170" i="6"/>
  <c r="S170" i="6"/>
  <c r="T170" i="6"/>
  <c r="U170" i="6"/>
  <c r="V170" i="6"/>
  <c r="W170" i="6"/>
  <c r="X170" i="6"/>
  <c r="Y170" i="6"/>
  <c r="Z170" i="6"/>
  <c r="AA170" i="6"/>
  <c r="AB170" i="6"/>
  <c r="G171" i="6"/>
  <c r="H171" i="6"/>
  <c r="J171" i="6"/>
  <c r="L171" i="6"/>
  <c r="M171" i="6"/>
  <c r="N171" i="6"/>
  <c r="O171" i="6"/>
  <c r="P171" i="6"/>
  <c r="Q171" i="6"/>
  <c r="R171" i="6"/>
  <c r="S171" i="6"/>
  <c r="T171" i="6"/>
  <c r="U171" i="6"/>
  <c r="V171" i="6"/>
  <c r="W171" i="6"/>
  <c r="X171" i="6"/>
  <c r="Y171" i="6"/>
  <c r="Z171" i="6"/>
  <c r="AA171" i="6"/>
  <c r="AB171" i="6"/>
  <c r="G172" i="6"/>
  <c r="H172" i="6"/>
  <c r="J172" i="6"/>
  <c r="L172" i="6"/>
  <c r="M172" i="6"/>
  <c r="N172" i="6"/>
  <c r="O172" i="6"/>
  <c r="P172" i="6"/>
  <c r="Q172" i="6"/>
  <c r="R172" i="6"/>
  <c r="S172" i="6"/>
  <c r="T172" i="6"/>
  <c r="U172" i="6"/>
  <c r="V172" i="6"/>
  <c r="W172" i="6"/>
  <c r="X172" i="6"/>
  <c r="Y172" i="6"/>
  <c r="Z172" i="6"/>
  <c r="AA172" i="6"/>
  <c r="AB172" i="6"/>
  <c r="G173" i="6"/>
  <c r="H173" i="6"/>
  <c r="J173" i="6"/>
  <c r="L173" i="6"/>
  <c r="M173" i="6"/>
  <c r="N173" i="6"/>
  <c r="O173" i="6"/>
  <c r="P173" i="6"/>
  <c r="Q173" i="6"/>
  <c r="R173" i="6"/>
  <c r="S173" i="6"/>
  <c r="T173" i="6"/>
  <c r="U173" i="6"/>
  <c r="V173" i="6"/>
  <c r="W173" i="6"/>
  <c r="X173" i="6"/>
  <c r="Y173" i="6"/>
  <c r="Z173" i="6"/>
  <c r="AA173" i="6"/>
  <c r="AB173" i="6"/>
  <c r="G174" i="6"/>
  <c r="H174" i="6"/>
  <c r="J174" i="6"/>
  <c r="L174" i="6"/>
  <c r="M174" i="6"/>
  <c r="N174" i="6"/>
  <c r="O174" i="6"/>
  <c r="P174" i="6"/>
  <c r="Q174" i="6"/>
  <c r="R174" i="6"/>
  <c r="S174" i="6"/>
  <c r="T174" i="6"/>
  <c r="U174" i="6"/>
  <c r="V174" i="6"/>
  <c r="W174" i="6"/>
  <c r="X174" i="6"/>
  <c r="Y174" i="6"/>
  <c r="Z174" i="6"/>
  <c r="AA174" i="6"/>
  <c r="AB174" i="6"/>
  <c r="G175" i="6"/>
  <c r="H175" i="6"/>
  <c r="J175" i="6"/>
  <c r="L175" i="6"/>
  <c r="M175" i="6"/>
  <c r="N175" i="6"/>
  <c r="O175" i="6"/>
  <c r="P175" i="6"/>
  <c r="Q175" i="6"/>
  <c r="R175" i="6"/>
  <c r="S175" i="6"/>
  <c r="T175" i="6"/>
  <c r="U175" i="6"/>
  <c r="V175" i="6"/>
  <c r="W175" i="6"/>
  <c r="X175" i="6"/>
  <c r="Y175" i="6"/>
  <c r="Z175" i="6"/>
  <c r="AA175" i="6"/>
  <c r="AB175" i="6"/>
  <c r="G176" i="6"/>
  <c r="H176" i="6"/>
  <c r="J176" i="6"/>
  <c r="L176" i="6"/>
  <c r="M176" i="6"/>
  <c r="N176" i="6"/>
  <c r="O176" i="6"/>
  <c r="P176" i="6"/>
  <c r="Q176" i="6"/>
  <c r="R176" i="6"/>
  <c r="S176" i="6"/>
  <c r="T176" i="6"/>
  <c r="U176" i="6"/>
  <c r="V176" i="6"/>
  <c r="W176" i="6"/>
  <c r="X176" i="6"/>
  <c r="Y176" i="6"/>
  <c r="Z176" i="6"/>
  <c r="AA176" i="6"/>
  <c r="AB176" i="6"/>
  <c r="G177" i="6"/>
  <c r="H177" i="6"/>
  <c r="J177" i="6"/>
  <c r="L177" i="6"/>
  <c r="M177" i="6"/>
  <c r="N177" i="6"/>
  <c r="O177" i="6"/>
  <c r="P177" i="6"/>
  <c r="Q177" i="6"/>
  <c r="R177" i="6"/>
  <c r="S177" i="6"/>
  <c r="T177" i="6"/>
  <c r="U177" i="6"/>
  <c r="V177" i="6"/>
  <c r="W177" i="6"/>
  <c r="X177" i="6"/>
  <c r="Y177" i="6"/>
  <c r="Z177" i="6"/>
  <c r="AA177" i="6"/>
  <c r="AB177" i="6"/>
  <c r="G178" i="6"/>
  <c r="H178" i="6"/>
  <c r="J178" i="6"/>
  <c r="L178" i="6"/>
  <c r="M178" i="6"/>
  <c r="N178" i="6"/>
  <c r="O178" i="6"/>
  <c r="P178" i="6"/>
  <c r="Q178" i="6"/>
  <c r="R178" i="6"/>
  <c r="S178" i="6"/>
  <c r="T178" i="6"/>
  <c r="U178" i="6"/>
  <c r="V178" i="6"/>
  <c r="W178" i="6"/>
  <c r="X178" i="6"/>
  <c r="Y178" i="6"/>
  <c r="Z178" i="6"/>
  <c r="AA178" i="6"/>
  <c r="AB178" i="6"/>
  <c r="G179" i="6"/>
  <c r="H179" i="6"/>
  <c r="J179" i="6"/>
  <c r="L179" i="6"/>
  <c r="M179" i="6"/>
  <c r="N179" i="6"/>
  <c r="O179" i="6"/>
  <c r="P179" i="6"/>
  <c r="Q179" i="6"/>
  <c r="R179" i="6"/>
  <c r="S179" i="6"/>
  <c r="T179" i="6"/>
  <c r="U179" i="6"/>
  <c r="V179" i="6"/>
  <c r="W179" i="6"/>
  <c r="X179" i="6"/>
  <c r="Y179" i="6"/>
  <c r="Z179" i="6"/>
  <c r="AA179" i="6"/>
  <c r="AB179" i="6"/>
  <c r="G180" i="6"/>
  <c r="H180" i="6"/>
  <c r="J180" i="6"/>
  <c r="L180" i="6"/>
  <c r="M180" i="6"/>
  <c r="N180" i="6"/>
  <c r="O180" i="6"/>
  <c r="P180" i="6"/>
  <c r="Q180" i="6"/>
  <c r="R180" i="6"/>
  <c r="S180" i="6"/>
  <c r="T180" i="6"/>
  <c r="U180" i="6"/>
  <c r="V180" i="6"/>
  <c r="W180" i="6"/>
  <c r="X180" i="6"/>
  <c r="Y180" i="6"/>
  <c r="Z180" i="6"/>
  <c r="AA180" i="6"/>
  <c r="AB180" i="6"/>
  <c r="T160" i="6"/>
  <c r="S160" i="6"/>
  <c r="R160" i="6"/>
  <c r="Q160" i="6"/>
  <c r="P160" i="6"/>
  <c r="O160" i="6"/>
  <c r="N160" i="6"/>
  <c r="M160" i="6"/>
  <c r="L160" i="6"/>
  <c r="J160" i="6"/>
  <c r="H160" i="6"/>
  <c r="G160" i="6"/>
  <c r="G149" i="6"/>
  <c r="H149" i="6"/>
  <c r="J149" i="6"/>
  <c r="K149" i="6"/>
  <c r="L149" i="6"/>
  <c r="M149" i="6"/>
  <c r="N149" i="6"/>
  <c r="O149" i="6"/>
  <c r="P149" i="6"/>
  <c r="Q149" i="6"/>
  <c r="R149" i="6"/>
  <c r="S149" i="6"/>
  <c r="T149" i="6"/>
  <c r="G150" i="6"/>
  <c r="H150" i="6"/>
  <c r="J150" i="6"/>
  <c r="K150" i="6"/>
  <c r="L150" i="6"/>
  <c r="M150" i="6"/>
  <c r="N150" i="6"/>
  <c r="O150" i="6"/>
  <c r="P150" i="6"/>
  <c r="Q150" i="6"/>
  <c r="R150" i="6"/>
  <c r="S150" i="6"/>
  <c r="T150" i="6"/>
  <c r="G151" i="6"/>
  <c r="H151" i="6"/>
  <c r="J151" i="6"/>
  <c r="K151" i="6"/>
  <c r="L151" i="6"/>
  <c r="M151" i="6"/>
  <c r="N151" i="6"/>
  <c r="O151" i="6"/>
  <c r="P151" i="6"/>
  <c r="Q151" i="6"/>
  <c r="R151" i="6"/>
  <c r="S151" i="6"/>
  <c r="T151" i="6"/>
  <c r="G152" i="6"/>
  <c r="H152" i="6"/>
  <c r="J152" i="6"/>
  <c r="K152" i="6"/>
  <c r="L152" i="6"/>
  <c r="M152" i="6"/>
  <c r="N152" i="6"/>
  <c r="O152" i="6"/>
  <c r="P152" i="6"/>
  <c r="Q152" i="6"/>
  <c r="R152" i="6"/>
  <c r="S152" i="6"/>
  <c r="T152" i="6"/>
  <c r="U152" i="6"/>
  <c r="V152" i="6"/>
  <c r="W152" i="6"/>
  <c r="X152" i="6"/>
  <c r="Y152" i="6"/>
  <c r="Z152" i="6"/>
  <c r="AA152" i="6"/>
  <c r="AB152" i="6"/>
  <c r="G153" i="6"/>
  <c r="H153" i="6"/>
  <c r="J153" i="6"/>
  <c r="K153" i="6"/>
  <c r="L153" i="6"/>
  <c r="M153" i="6"/>
  <c r="N153" i="6"/>
  <c r="O153" i="6"/>
  <c r="P153" i="6"/>
  <c r="Q153" i="6"/>
  <c r="R153" i="6"/>
  <c r="S153" i="6"/>
  <c r="T153" i="6"/>
  <c r="U153" i="6"/>
  <c r="V153" i="6"/>
  <c r="W153" i="6"/>
  <c r="X153" i="6"/>
  <c r="Y153" i="6"/>
  <c r="Z153" i="6"/>
  <c r="AA153" i="6"/>
  <c r="AB153" i="6"/>
  <c r="G154" i="6"/>
  <c r="H154" i="6"/>
  <c r="J154" i="6"/>
  <c r="K154" i="6"/>
  <c r="L154" i="6"/>
  <c r="M154" i="6"/>
  <c r="N154" i="6"/>
  <c r="O154" i="6"/>
  <c r="P154" i="6"/>
  <c r="Q154" i="6"/>
  <c r="R154" i="6"/>
  <c r="S154" i="6"/>
  <c r="T154" i="6"/>
  <c r="U154" i="6"/>
  <c r="V154" i="6"/>
  <c r="W154" i="6"/>
  <c r="X154" i="6"/>
  <c r="Y154" i="6"/>
  <c r="Z154" i="6"/>
  <c r="AA154" i="6"/>
  <c r="AB154" i="6"/>
  <c r="G155" i="6"/>
  <c r="H155" i="6"/>
  <c r="J155" i="6"/>
  <c r="K155" i="6"/>
  <c r="L155" i="6"/>
  <c r="M155" i="6"/>
  <c r="N155" i="6"/>
  <c r="O155" i="6"/>
  <c r="P155" i="6"/>
  <c r="Q155" i="6"/>
  <c r="R155" i="6"/>
  <c r="S155" i="6"/>
  <c r="T155" i="6"/>
  <c r="U155" i="6"/>
  <c r="V155" i="6"/>
  <c r="W155" i="6"/>
  <c r="X155" i="6"/>
  <c r="Y155" i="6"/>
  <c r="Z155" i="6"/>
  <c r="AA155" i="6"/>
  <c r="AB155" i="6"/>
  <c r="G156" i="6"/>
  <c r="H156" i="6"/>
  <c r="J156" i="6"/>
  <c r="K156" i="6"/>
  <c r="L156" i="6"/>
  <c r="M156" i="6"/>
  <c r="N156" i="6"/>
  <c r="O156" i="6"/>
  <c r="P156" i="6"/>
  <c r="Q156" i="6"/>
  <c r="R156" i="6"/>
  <c r="S156" i="6"/>
  <c r="T156" i="6"/>
  <c r="U156" i="6"/>
  <c r="V156" i="6"/>
  <c r="W156" i="6"/>
  <c r="X156" i="6"/>
  <c r="Y156" i="6"/>
  <c r="Z156" i="6"/>
  <c r="AA156" i="6"/>
  <c r="AB156" i="6"/>
  <c r="G157" i="6"/>
  <c r="H157" i="6"/>
  <c r="J157" i="6"/>
  <c r="K157" i="6"/>
  <c r="L157" i="6"/>
  <c r="M157" i="6"/>
  <c r="N157" i="6"/>
  <c r="O157" i="6"/>
  <c r="P157" i="6"/>
  <c r="Q157" i="6"/>
  <c r="R157" i="6"/>
  <c r="S157" i="6"/>
  <c r="T157" i="6"/>
  <c r="U157" i="6"/>
  <c r="V157" i="6"/>
  <c r="W157" i="6"/>
  <c r="X157" i="6"/>
  <c r="Y157" i="6"/>
  <c r="Z157" i="6"/>
  <c r="AA157" i="6"/>
  <c r="AB157" i="6"/>
  <c r="G158" i="6"/>
  <c r="H158" i="6"/>
  <c r="J158" i="6"/>
  <c r="K158" i="6"/>
  <c r="L158" i="6"/>
  <c r="M158" i="6"/>
  <c r="N158" i="6"/>
  <c r="O158" i="6"/>
  <c r="P158" i="6"/>
  <c r="Q158" i="6"/>
  <c r="R158" i="6"/>
  <c r="S158" i="6"/>
  <c r="T158" i="6"/>
  <c r="U158" i="6"/>
  <c r="V158" i="6"/>
  <c r="W158" i="6"/>
  <c r="X158" i="6"/>
  <c r="Y158" i="6"/>
  <c r="Z158" i="6"/>
  <c r="AA158" i="6"/>
  <c r="AB158" i="6"/>
  <c r="T148" i="6"/>
  <c r="S148" i="6"/>
  <c r="R148" i="6"/>
  <c r="Q148" i="6"/>
  <c r="P148" i="6"/>
  <c r="O148" i="6"/>
  <c r="N148" i="6"/>
  <c r="M148" i="6"/>
  <c r="L148" i="6"/>
  <c r="K148" i="6"/>
  <c r="J148" i="6"/>
  <c r="H148" i="6"/>
  <c r="G148" i="6"/>
  <c r="G138" i="6"/>
  <c r="H138" i="6"/>
  <c r="J138" i="6"/>
  <c r="K138" i="6"/>
  <c r="L138" i="6"/>
  <c r="M138" i="6"/>
  <c r="N138" i="6"/>
  <c r="O138" i="6"/>
  <c r="P138" i="6"/>
  <c r="Q138" i="6"/>
  <c r="R138" i="6"/>
  <c r="T138" i="6"/>
  <c r="G139" i="6"/>
  <c r="H139" i="6"/>
  <c r="J139" i="6"/>
  <c r="K139" i="6"/>
  <c r="L139" i="6"/>
  <c r="M139" i="6"/>
  <c r="N139" i="6"/>
  <c r="O139" i="6"/>
  <c r="P139" i="6"/>
  <c r="Q139" i="6"/>
  <c r="R139" i="6"/>
  <c r="T139" i="6"/>
  <c r="G140" i="6"/>
  <c r="H140" i="6"/>
  <c r="J140" i="6"/>
  <c r="K140" i="6"/>
  <c r="L140" i="6"/>
  <c r="M140" i="6"/>
  <c r="N140" i="6"/>
  <c r="O140" i="6"/>
  <c r="P140" i="6"/>
  <c r="Q140" i="6"/>
  <c r="R140" i="6"/>
  <c r="T140" i="6"/>
  <c r="G141" i="6"/>
  <c r="H141" i="6"/>
  <c r="J141" i="6"/>
  <c r="K141" i="6"/>
  <c r="L141" i="6"/>
  <c r="M141" i="6"/>
  <c r="N141" i="6"/>
  <c r="O141" i="6"/>
  <c r="P141" i="6"/>
  <c r="Q141" i="6"/>
  <c r="R141" i="6"/>
  <c r="T141" i="6"/>
  <c r="G142" i="6"/>
  <c r="H142" i="6"/>
  <c r="J142" i="6"/>
  <c r="K142" i="6"/>
  <c r="L142" i="6"/>
  <c r="M142" i="6"/>
  <c r="N142" i="6"/>
  <c r="O142" i="6"/>
  <c r="P142" i="6"/>
  <c r="Q142" i="6"/>
  <c r="R142" i="6"/>
  <c r="T142" i="6"/>
  <c r="G143" i="6"/>
  <c r="H143" i="6"/>
  <c r="J143" i="6"/>
  <c r="K143" i="6"/>
  <c r="L143" i="6"/>
  <c r="M143" i="6"/>
  <c r="N143" i="6"/>
  <c r="O143" i="6"/>
  <c r="P143" i="6"/>
  <c r="Q143" i="6"/>
  <c r="R143" i="6"/>
  <c r="AA143" i="6"/>
  <c r="T143" i="6"/>
  <c r="G144" i="6"/>
  <c r="H144" i="6"/>
  <c r="J144" i="6"/>
  <c r="K144" i="6"/>
  <c r="L144" i="6"/>
  <c r="M144" i="6"/>
  <c r="N144" i="6"/>
  <c r="O144" i="6"/>
  <c r="P144" i="6"/>
  <c r="Q144" i="6"/>
  <c r="R144" i="6"/>
  <c r="T144" i="6"/>
  <c r="AA144" i="6"/>
  <c r="G145" i="6"/>
  <c r="H145" i="6"/>
  <c r="J145" i="6"/>
  <c r="K145" i="6"/>
  <c r="L145" i="6"/>
  <c r="M145" i="6"/>
  <c r="N145" i="6"/>
  <c r="O145" i="6"/>
  <c r="P145" i="6"/>
  <c r="Q145" i="6"/>
  <c r="R145" i="6"/>
  <c r="T145" i="6"/>
  <c r="AA145" i="6"/>
  <c r="G146" i="6"/>
  <c r="H146" i="6"/>
  <c r="J146" i="6"/>
  <c r="K146" i="6"/>
  <c r="L146" i="6"/>
  <c r="M146" i="6"/>
  <c r="N146" i="6"/>
  <c r="O146" i="6"/>
  <c r="P146" i="6"/>
  <c r="Q146" i="6"/>
  <c r="R146" i="6"/>
  <c r="T146" i="6"/>
  <c r="U146" i="6"/>
  <c r="V146" i="6"/>
  <c r="W146" i="6"/>
  <c r="X146" i="6"/>
  <c r="Y146" i="6"/>
  <c r="Z146" i="6"/>
  <c r="AA146" i="6"/>
  <c r="AB146" i="6"/>
  <c r="T137" i="6"/>
  <c r="R137" i="6"/>
  <c r="Q137" i="6"/>
  <c r="P137" i="6"/>
  <c r="O137" i="6"/>
  <c r="N137" i="6"/>
  <c r="M137" i="6"/>
  <c r="L137" i="6"/>
  <c r="K137" i="6"/>
  <c r="J137" i="6"/>
  <c r="H137" i="6"/>
  <c r="G137" i="6"/>
  <c r="G107" i="6"/>
  <c r="H107" i="6"/>
  <c r="J107" i="6"/>
  <c r="K107" i="6"/>
  <c r="L107" i="6"/>
  <c r="M107" i="6"/>
  <c r="N107" i="6"/>
  <c r="O107" i="6"/>
  <c r="P107" i="6"/>
  <c r="Q107" i="6"/>
  <c r="R107" i="6"/>
  <c r="S107" i="6"/>
  <c r="T107" i="6"/>
  <c r="G108" i="6"/>
  <c r="H108" i="6"/>
  <c r="J108" i="6"/>
  <c r="K108" i="6"/>
  <c r="L108" i="6"/>
  <c r="M108" i="6"/>
  <c r="N108" i="6"/>
  <c r="O108" i="6"/>
  <c r="P108" i="6"/>
  <c r="Q108" i="6"/>
  <c r="R108" i="6"/>
  <c r="S108" i="6"/>
  <c r="T108" i="6"/>
  <c r="G109" i="6"/>
  <c r="H109" i="6"/>
  <c r="J109" i="6"/>
  <c r="K109" i="6"/>
  <c r="L109" i="6"/>
  <c r="M109" i="6"/>
  <c r="N109" i="6"/>
  <c r="O109" i="6"/>
  <c r="P109" i="6"/>
  <c r="Q109" i="6"/>
  <c r="R109" i="6"/>
  <c r="S109" i="6"/>
  <c r="T109" i="6"/>
  <c r="G110" i="6"/>
  <c r="H110" i="6"/>
  <c r="J110" i="6"/>
  <c r="K110" i="6"/>
  <c r="L110" i="6"/>
  <c r="M110" i="6"/>
  <c r="N110" i="6"/>
  <c r="O110" i="6"/>
  <c r="P110" i="6"/>
  <c r="Q110" i="6"/>
  <c r="R110" i="6"/>
  <c r="S110" i="6"/>
  <c r="T110" i="6"/>
  <c r="G111" i="6"/>
  <c r="H111" i="6"/>
  <c r="J111" i="6"/>
  <c r="K111" i="6"/>
  <c r="L111" i="6"/>
  <c r="M111" i="6"/>
  <c r="N111" i="6"/>
  <c r="O111" i="6"/>
  <c r="P111" i="6"/>
  <c r="Q111" i="6"/>
  <c r="R111" i="6"/>
  <c r="S111" i="6"/>
  <c r="T111" i="6"/>
  <c r="G112" i="6"/>
  <c r="H112" i="6"/>
  <c r="J112" i="6"/>
  <c r="K112" i="6"/>
  <c r="L112" i="6"/>
  <c r="M112" i="6"/>
  <c r="N112" i="6"/>
  <c r="O112" i="6"/>
  <c r="P112" i="6"/>
  <c r="Q112" i="6"/>
  <c r="R112" i="6"/>
  <c r="S112" i="6"/>
  <c r="T112" i="6"/>
  <c r="G113" i="6"/>
  <c r="H113" i="6"/>
  <c r="J113" i="6"/>
  <c r="K113" i="6"/>
  <c r="L113" i="6"/>
  <c r="M113" i="6"/>
  <c r="N113" i="6"/>
  <c r="O113" i="6"/>
  <c r="P113" i="6"/>
  <c r="Q113" i="6"/>
  <c r="R113" i="6"/>
  <c r="S113" i="6"/>
  <c r="T113" i="6"/>
  <c r="G114" i="6"/>
  <c r="H114" i="6"/>
  <c r="J114" i="6"/>
  <c r="K114" i="6"/>
  <c r="L114" i="6"/>
  <c r="M114" i="6"/>
  <c r="N114" i="6"/>
  <c r="O114" i="6"/>
  <c r="P114" i="6"/>
  <c r="Q114" i="6"/>
  <c r="R114" i="6"/>
  <c r="S114" i="6"/>
  <c r="T114" i="6"/>
  <c r="G115" i="6"/>
  <c r="H115" i="6"/>
  <c r="J115" i="6"/>
  <c r="K115" i="6"/>
  <c r="L115" i="6"/>
  <c r="M115" i="6"/>
  <c r="N115" i="6"/>
  <c r="O115" i="6"/>
  <c r="P115" i="6"/>
  <c r="Q115" i="6"/>
  <c r="R115" i="6"/>
  <c r="S115" i="6"/>
  <c r="T115" i="6"/>
  <c r="G116" i="6"/>
  <c r="H116" i="6"/>
  <c r="J116" i="6"/>
  <c r="K116" i="6"/>
  <c r="L116" i="6"/>
  <c r="M116" i="6"/>
  <c r="N116" i="6"/>
  <c r="O116" i="6"/>
  <c r="P116" i="6"/>
  <c r="Q116" i="6"/>
  <c r="R116" i="6"/>
  <c r="S116" i="6"/>
  <c r="T116" i="6"/>
  <c r="G117" i="6"/>
  <c r="H117" i="6"/>
  <c r="J117" i="6"/>
  <c r="K117" i="6"/>
  <c r="L117" i="6"/>
  <c r="M117" i="6"/>
  <c r="N117" i="6"/>
  <c r="O117" i="6"/>
  <c r="P117" i="6"/>
  <c r="Q117" i="6"/>
  <c r="R117" i="6"/>
  <c r="S117" i="6"/>
  <c r="T117" i="6"/>
  <c r="G118" i="6"/>
  <c r="H118" i="6"/>
  <c r="J118" i="6"/>
  <c r="K118" i="6"/>
  <c r="L118" i="6"/>
  <c r="M118" i="6"/>
  <c r="N118" i="6"/>
  <c r="O118" i="6"/>
  <c r="P118" i="6"/>
  <c r="Q118" i="6"/>
  <c r="R118" i="6"/>
  <c r="S118" i="6"/>
  <c r="T118" i="6"/>
  <c r="G119" i="6"/>
  <c r="H119" i="6"/>
  <c r="J119" i="6"/>
  <c r="K119" i="6"/>
  <c r="L119" i="6"/>
  <c r="M119" i="6"/>
  <c r="N119" i="6"/>
  <c r="O119" i="6"/>
  <c r="P119" i="6"/>
  <c r="Q119" i="6"/>
  <c r="R119" i="6"/>
  <c r="S119" i="6"/>
  <c r="T119" i="6"/>
  <c r="G120" i="6"/>
  <c r="H120" i="6"/>
  <c r="J120" i="6"/>
  <c r="K120" i="6"/>
  <c r="L120" i="6"/>
  <c r="M120" i="6"/>
  <c r="N120" i="6"/>
  <c r="O120" i="6"/>
  <c r="P120" i="6"/>
  <c r="Q120" i="6"/>
  <c r="R120" i="6"/>
  <c r="S120" i="6"/>
  <c r="T120" i="6"/>
  <c r="G121" i="6"/>
  <c r="H121" i="6"/>
  <c r="J121" i="6"/>
  <c r="K121" i="6"/>
  <c r="L121" i="6"/>
  <c r="M121" i="6"/>
  <c r="N121" i="6"/>
  <c r="O121" i="6"/>
  <c r="P121" i="6"/>
  <c r="Q121" i="6"/>
  <c r="R121" i="6"/>
  <c r="S121" i="6"/>
  <c r="T121" i="6"/>
  <c r="G122" i="6"/>
  <c r="H122" i="6"/>
  <c r="J122" i="6"/>
  <c r="K122" i="6"/>
  <c r="L122" i="6"/>
  <c r="M122" i="6"/>
  <c r="N122" i="6"/>
  <c r="O122" i="6"/>
  <c r="P122" i="6"/>
  <c r="Q122" i="6"/>
  <c r="R122" i="6"/>
  <c r="S122" i="6"/>
  <c r="T122" i="6"/>
  <c r="G123" i="6"/>
  <c r="H123" i="6"/>
  <c r="J123" i="6"/>
  <c r="K123" i="6"/>
  <c r="L123" i="6"/>
  <c r="M123" i="6"/>
  <c r="N123" i="6"/>
  <c r="O123" i="6"/>
  <c r="P123" i="6"/>
  <c r="Q123" i="6"/>
  <c r="R123" i="6"/>
  <c r="S123" i="6"/>
  <c r="T123" i="6"/>
  <c r="G124" i="6"/>
  <c r="H124" i="6"/>
  <c r="J124" i="6"/>
  <c r="K124" i="6"/>
  <c r="L124" i="6"/>
  <c r="M124" i="6"/>
  <c r="N124" i="6"/>
  <c r="O124" i="6"/>
  <c r="P124" i="6"/>
  <c r="Q124" i="6"/>
  <c r="R124" i="6"/>
  <c r="S124" i="6"/>
  <c r="T124" i="6"/>
  <c r="G125" i="6"/>
  <c r="H125" i="6"/>
  <c r="J125" i="6"/>
  <c r="K125" i="6"/>
  <c r="L125" i="6"/>
  <c r="M125" i="6"/>
  <c r="N125" i="6"/>
  <c r="O125" i="6"/>
  <c r="P125" i="6"/>
  <c r="Q125" i="6"/>
  <c r="R125" i="6"/>
  <c r="S125" i="6"/>
  <c r="T125" i="6"/>
  <c r="G126" i="6"/>
  <c r="H126" i="6"/>
  <c r="J126" i="6"/>
  <c r="K126" i="6"/>
  <c r="L126" i="6"/>
  <c r="M126" i="6"/>
  <c r="N126" i="6"/>
  <c r="O126" i="6"/>
  <c r="P126" i="6"/>
  <c r="Q126" i="6"/>
  <c r="R126" i="6"/>
  <c r="S126" i="6"/>
  <c r="T126" i="6"/>
  <c r="G127" i="6"/>
  <c r="H127" i="6"/>
  <c r="J127" i="6"/>
  <c r="K127" i="6"/>
  <c r="L127" i="6"/>
  <c r="M127" i="6"/>
  <c r="N127" i="6"/>
  <c r="O127" i="6"/>
  <c r="P127" i="6"/>
  <c r="Q127" i="6"/>
  <c r="R127" i="6"/>
  <c r="S127" i="6"/>
  <c r="T127" i="6"/>
  <c r="G128" i="6"/>
  <c r="H128" i="6"/>
  <c r="J128" i="6"/>
  <c r="K128" i="6"/>
  <c r="L128" i="6"/>
  <c r="M128" i="6"/>
  <c r="N128" i="6"/>
  <c r="O128" i="6"/>
  <c r="P128" i="6"/>
  <c r="Q128" i="6"/>
  <c r="R128" i="6"/>
  <c r="S128" i="6"/>
  <c r="T128" i="6"/>
  <c r="G129" i="6"/>
  <c r="H129" i="6"/>
  <c r="J129" i="6"/>
  <c r="K129" i="6"/>
  <c r="L129" i="6"/>
  <c r="M129" i="6"/>
  <c r="N129" i="6"/>
  <c r="O129" i="6"/>
  <c r="P129" i="6"/>
  <c r="Q129" i="6"/>
  <c r="R129" i="6"/>
  <c r="S129" i="6"/>
  <c r="T129" i="6"/>
  <c r="G130" i="6"/>
  <c r="H130" i="6"/>
  <c r="J130" i="6"/>
  <c r="K130" i="6"/>
  <c r="L130" i="6"/>
  <c r="M130" i="6"/>
  <c r="N130" i="6"/>
  <c r="O130" i="6"/>
  <c r="P130" i="6"/>
  <c r="Q130" i="6"/>
  <c r="R130" i="6"/>
  <c r="S130" i="6"/>
  <c r="T130" i="6"/>
  <c r="G131" i="6"/>
  <c r="H131" i="6"/>
  <c r="J131" i="6"/>
  <c r="K131" i="6"/>
  <c r="L131" i="6"/>
  <c r="M131" i="6"/>
  <c r="N131" i="6"/>
  <c r="O131" i="6"/>
  <c r="P131" i="6"/>
  <c r="Q131" i="6"/>
  <c r="R131" i="6"/>
  <c r="S131" i="6"/>
  <c r="T131" i="6"/>
  <c r="G132" i="6"/>
  <c r="H132" i="6"/>
  <c r="J132" i="6"/>
  <c r="K132" i="6"/>
  <c r="L132" i="6"/>
  <c r="M132" i="6"/>
  <c r="N132" i="6"/>
  <c r="O132" i="6"/>
  <c r="P132" i="6"/>
  <c r="Q132" i="6"/>
  <c r="R132" i="6"/>
  <c r="S132" i="6"/>
  <c r="T132" i="6"/>
  <c r="G133" i="6"/>
  <c r="H133" i="6"/>
  <c r="J133" i="6"/>
  <c r="K133" i="6"/>
  <c r="L133" i="6"/>
  <c r="M133" i="6"/>
  <c r="N133" i="6"/>
  <c r="O133" i="6"/>
  <c r="P133" i="6"/>
  <c r="Q133" i="6"/>
  <c r="R133" i="6"/>
  <c r="S133" i="6"/>
  <c r="T133" i="6"/>
  <c r="U133" i="6"/>
  <c r="V133" i="6"/>
  <c r="W133" i="6"/>
  <c r="X133" i="6"/>
  <c r="Y133" i="6"/>
  <c r="Z133" i="6"/>
  <c r="AA133" i="6"/>
  <c r="AB133" i="6"/>
  <c r="G134" i="6"/>
  <c r="H134" i="6"/>
  <c r="J134" i="6"/>
  <c r="K134" i="6"/>
  <c r="L134" i="6"/>
  <c r="M134" i="6"/>
  <c r="N134" i="6"/>
  <c r="O134" i="6"/>
  <c r="P134" i="6"/>
  <c r="Q134" i="6"/>
  <c r="R134" i="6"/>
  <c r="S134" i="6"/>
  <c r="T134" i="6"/>
  <c r="U134" i="6"/>
  <c r="V134" i="6"/>
  <c r="W134" i="6"/>
  <c r="X134" i="6"/>
  <c r="Y134" i="6"/>
  <c r="Z134" i="6"/>
  <c r="AA134" i="6"/>
  <c r="AB134" i="6"/>
  <c r="G135" i="6"/>
  <c r="H135" i="6"/>
  <c r="J135" i="6"/>
  <c r="K135" i="6"/>
  <c r="L135" i="6"/>
  <c r="M135" i="6"/>
  <c r="N135" i="6"/>
  <c r="O135" i="6"/>
  <c r="P135" i="6"/>
  <c r="Q135" i="6"/>
  <c r="R135" i="6"/>
  <c r="S135" i="6"/>
  <c r="T135" i="6"/>
  <c r="U135" i="6"/>
  <c r="V135" i="6"/>
  <c r="W135" i="6"/>
  <c r="X135" i="6"/>
  <c r="Y135" i="6"/>
  <c r="Z135" i="6"/>
  <c r="AA135" i="6"/>
  <c r="AB135" i="6"/>
  <c r="T106" i="6"/>
  <c r="S106" i="6"/>
  <c r="R106" i="6"/>
  <c r="Q106" i="6"/>
  <c r="P106" i="6"/>
  <c r="O106" i="6"/>
  <c r="N106" i="6"/>
  <c r="M106" i="6"/>
  <c r="L106" i="6"/>
  <c r="K106" i="6"/>
  <c r="J106" i="6"/>
  <c r="H106" i="6"/>
  <c r="G106" i="6"/>
  <c r="G95" i="6"/>
  <c r="H95" i="6"/>
  <c r="J95" i="6"/>
  <c r="K95" i="6"/>
  <c r="L95" i="6"/>
  <c r="M95" i="6"/>
  <c r="N95" i="6"/>
  <c r="O95" i="6"/>
  <c r="P95" i="6"/>
  <c r="Q95" i="6"/>
  <c r="R95" i="6"/>
  <c r="S95" i="6"/>
  <c r="T95" i="6"/>
  <c r="G96" i="6"/>
  <c r="J96" i="6"/>
  <c r="K96" i="6"/>
  <c r="L96" i="6"/>
  <c r="M96" i="6"/>
  <c r="N96" i="6"/>
  <c r="O96" i="6"/>
  <c r="P96" i="6"/>
  <c r="Q96" i="6"/>
  <c r="R96" i="6"/>
  <c r="S96" i="6"/>
  <c r="T96" i="6"/>
  <c r="G97" i="6"/>
  <c r="J97" i="6"/>
  <c r="K97" i="6"/>
  <c r="L97" i="6"/>
  <c r="M97" i="6"/>
  <c r="N97" i="6"/>
  <c r="O97" i="6"/>
  <c r="P97" i="6"/>
  <c r="Q97" i="6"/>
  <c r="R97" i="6"/>
  <c r="S97" i="6"/>
  <c r="T97" i="6"/>
  <c r="G98" i="6"/>
  <c r="J98" i="6"/>
  <c r="K98" i="6"/>
  <c r="L98" i="6"/>
  <c r="M98" i="6"/>
  <c r="N98" i="6"/>
  <c r="O98" i="6"/>
  <c r="P98" i="6"/>
  <c r="Q98" i="6"/>
  <c r="R98" i="6"/>
  <c r="S98" i="6"/>
  <c r="T98" i="6"/>
  <c r="G99" i="6"/>
  <c r="J99" i="6"/>
  <c r="K99" i="6"/>
  <c r="L99" i="6"/>
  <c r="M99" i="6"/>
  <c r="N99" i="6"/>
  <c r="O99" i="6"/>
  <c r="P99" i="6"/>
  <c r="Q99" i="6"/>
  <c r="R99" i="6"/>
  <c r="S99" i="6"/>
  <c r="T99" i="6"/>
  <c r="U99" i="6"/>
  <c r="V99" i="6"/>
  <c r="W99" i="6"/>
  <c r="X99" i="6"/>
  <c r="Y99" i="6"/>
  <c r="Z99" i="6"/>
  <c r="AA99" i="6"/>
  <c r="AB99" i="6"/>
  <c r="G100" i="6"/>
  <c r="J100" i="6"/>
  <c r="K100" i="6"/>
  <c r="L100" i="6"/>
  <c r="M100" i="6"/>
  <c r="N100" i="6"/>
  <c r="O100" i="6"/>
  <c r="P100" i="6"/>
  <c r="Q100" i="6"/>
  <c r="R100" i="6"/>
  <c r="S100" i="6"/>
  <c r="T100" i="6"/>
  <c r="U100" i="6"/>
  <c r="V100" i="6"/>
  <c r="W100" i="6"/>
  <c r="X100" i="6"/>
  <c r="Y100" i="6"/>
  <c r="Z100" i="6"/>
  <c r="AA100" i="6"/>
  <c r="AB100" i="6"/>
  <c r="G101" i="6"/>
  <c r="J101" i="6"/>
  <c r="K101" i="6"/>
  <c r="L101" i="6"/>
  <c r="M101" i="6"/>
  <c r="N101" i="6"/>
  <c r="O101" i="6"/>
  <c r="P101" i="6"/>
  <c r="Q101" i="6"/>
  <c r="R101" i="6"/>
  <c r="S101" i="6"/>
  <c r="T101" i="6"/>
  <c r="U101" i="6"/>
  <c r="V101" i="6"/>
  <c r="W101" i="6"/>
  <c r="X101" i="6"/>
  <c r="Y101" i="6"/>
  <c r="Z101" i="6"/>
  <c r="AA101" i="6"/>
  <c r="AB101" i="6"/>
  <c r="G102" i="6"/>
  <c r="J102" i="6"/>
  <c r="K102" i="6"/>
  <c r="L102" i="6"/>
  <c r="M102" i="6"/>
  <c r="N102" i="6"/>
  <c r="O102" i="6"/>
  <c r="P102" i="6"/>
  <c r="Q102" i="6"/>
  <c r="R102" i="6"/>
  <c r="S102" i="6"/>
  <c r="T102" i="6"/>
  <c r="U102" i="6"/>
  <c r="V102" i="6"/>
  <c r="W102" i="6"/>
  <c r="X102" i="6"/>
  <c r="Y102" i="6"/>
  <c r="Z102" i="6"/>
  <c r="AA102" i="6"/>
  <c r="AB102" i="6"/>
  <c r="G103" i="6"/>
  <c r="J103" i="6"/>
  <c r="K103" i="6"/>
  <c r="L103" i="6"/>
  <c r="M103" i="6"/>
  <c r="N103" i="6"/>
  <c r="O103" i="6"/>
  <c r="P103" i="6"/>
  <c r="Q103" i="6"/>
  <c r="R103" i="6"/>
  <c r="S103" i="6"/>
  <c r="T103" i="6"/>
  <c r="U103" i="6"/>
  <c r="V103" i="6"/>
  <c r="W103" i="6"/>
  <c r="X103" i="6"/>
  <c r="Y103" i="6"/>
  <c r="Z103" i="6"/>
  <c r="AA103" i="6"/>
  <c r="AB103" i="6"/>
  <c r="G104" i="6"/>
  <c r="J104" i="6"/>
  <c r="K104" i="6"/>
  <c r="L104" i="6"/>
  <c r="M104" i="6"/>
  <c r="N104" i="6"/>
  <c r="O104" i="6"/>
  <c r="P104" i="6"/>
  <c r="Q104" i="6"/>
  <c r="R104" i="6"/>
  <c r="S104" i="6"/>
  <c r="T104" i="6"/>
  <c r="U104" i="6"/>
  <c r="V104" i="6"/>
  <c r="W104" i="6"/>
  <c r="X104" i="6"/>
  <c r="Y104" i="6"/>
  <c r="Z104" i="6"/>
  <c r="AA104" i="6"/>
  <c r="AB104" i="6"/>
  <c r="T94" i="6"/>
  <c r="S94" i="6"/>
  <c r="R94" i="6"/>
  <c r="Q94" i="6"/>
  <c r="P94" i="6"/>
  <c r="O94" i="6"/>
  <c r="N94" i="6"/>
  <c r="M94" i="6"/>
  <c r="L94" i="6"/>
  <c r="K94" i="6"/>
  <c r="J94" i="6"/>
  <c r="H94" i="6"/>
  <c r="G94" i="6"/>
  <c r="G45" i="6"/>
  <c r="H45" i="6"/>
  <c r="J45" i="6"/>
  <c r="K45" i="6"/>
  <c r="L45" i="6"/>
  <c r="M45" i="6"/>
  <c r="O45" i="6"/>
  <c r="P45" i="6"/>
  <c r="Q45" i="6"/>
  <c r="R45" i="6"/>
  <c r="S45" i="6"/>
  <c r="T45" i="6"/>
  <c r="G46" i="6"/>
  <c r="H46" i="6"/>
  <c r="J46" i="6"/>
  <c r="K46" i="6"/>
  <c r="L46" i="6"/>
  <c r="M46" i="6"/>
  <c r="O46" i="6"/>
  <c r="P46" i="6"/>
  <c r="Q46" i="6"/>
  <c r="R46" i="6"/>
  <c r="S46" i="6"/>
  <c r="T46" i="6"/>
  <c r="G47" i="6"/>
  <c r="H47" i="6"/>
  <c r="J47" i="6"/>
  <c r="K47" i="6"/>
  <c r="L47" i="6"/>
  <c r="M47" i="6"/>
  <c r="O47" i="6"/>
  <c r="P47" i="6"/>
  <c r="Q47" i="6"/>
  <c r="R47" i="6"/>
  <c r="S47" i="6"/>
  <c r="T47" i="6"/>
  <c r="G48" i="6"/>
  <c r="H48" i="6"/>
  <c r="J48" i="6"/>
  <c r="K48" i="6"/>
  <c r="L48" i="6"/>
  <c r="M48" i="6"/>
  <c r="O48" i="6"/>
  <c r="P48" i="6"/>
  <c r="Q48" i="6"/>
  <c r="R48" i="6"/>
  <c r="S48" i="6"/>
  <c r="T48" i="6"/>
  <c r="G49" i="6"/>
  <c r="H49" i="6"/>
  <c r="J49" i="6"/>
  <c r="K49" i="6"/>
  <c r="L49" i="6"/>
  <c r="M49" i="6"/>
  <c r="O49" i="6"/>
  <c r="P49" i="6"/>
  <c r="Q49" i="6"/>
  <c r="R49" i="6"/>
  <c r="S49" i="6"/>
  <c r="T49" i="6"/>
  <c r="G50" i="6"/>
  <c r="H50" i="6"/>
  <c r="J50" i="6"/>
  <c r="K50" i="6"/>
  <c r="L50" i="6"/>
  <c r="M50" i="6"/>
  <c r="O50" i="6"/>
  <c r="P50" i="6"/>
  <c r="Q50" i="6"/>
  <c r="R50" i="6"/>
  <c r="S50" i="6"/>
  <c r="T50" i="6"/>
  <c r="G51" i="6"/>
  <c r="H51" i="6"/>
  <c r="J51" i="6"/>
  <c r="K51" i="6"/>
  <c r="L51" i="6"/>
  <c r="M51" i="6"/>
  <c r="O51" i="6"/>
  <c r="P51" i="6"/>
  <c r="Q51" i="6"/>
  <c r="R51" i="6"/>
  <c r="S51" i="6"/>
  <c r="T51" i="6"/>
  <c r="G52" i="6"/>
  <c r="H52" i="6"/>
  <c r="J52" i="6"/>
  <c r="K52" i="6"/>
  <c r="L52" i="6"/>
  <c r="M52" i="6"/>
  <c r="O52" i="6"/>
  <c r="P52" i="6"/>
  <c r="Q52" i="6"/>
  <c r="R52" i="6"/>
  <c r="S52" i="6"/>
  <c r="T52" i="6"/>
  <c r="G53" i="6"/>
  <c r="H53" i="6"/>
  <c r="J53" i="6"/>
  <c r="K53" i="6"/>
  <c r="L53" i="6"/>
  <c r="M53" i="6"/>
  <c r="O53" i="6"/>
  <c r="P53" i="6"/>
  <c r="Q53" i="6"/>
  <c r="R53" i="6"/>
  <c r="S53" i="6"/>
  <c r="T53" i="6"/>
  <c r="G54" i="6"/>
  <c r="H54" i="6"/>
  <c r="J54" i="6"/>
  <c r="K54" i="6"/>
  <c r="L54" i="6"/>
  <c r="M54" i="6"/>
  <c r="O54" i="6"/>
  <c r="P54" i="6"/>
  <c r="Q54" i="6"/>
  <c r="R54" i="6"/>
  <c r="S54" i="6"/>
  <c r="T54" i="6"/>
  <c r="G55" i="6"/>
  <c r="H55" i="6"/>
  <c r="J55" i="6"/>
  <c r="K55" i="6"/>
  <c r="L55" i="6"/>
  <c r="M55" i="6"/>
  <c r="O55" i="6"/>
  <c r="P55" i="6"/>
  <c r="Q55" i="6"/>
  <c r="R55" i="6"/>
  <c r="S55" i="6"/>
  <c r="T55" i="6"/>
  <c r="G56" i="6"/>
  <c r="H56" i="6"/>
  <c r="J56" i="6"/>
  <c r="K56" i="6"/>
  <c r="L56" i="6"/>
  <c r="M56" i="6"/>
  <c r="O56" i="6"/>
  <c r="P56" i="6"/>
  <c r="Q56" i="6"/>
  <c r="R56" i="6"/>
  <c r="S56" i="6"/>
  <c r="T56" i="6"/>
  <c r="G57" i="6"/>
  <c r="H57" i="6"/>
  <c r="J57" i="6"/>
  <c r="K57" i="6"/>
  <c r="L57" i="6"/>
  <c r="M57" i="6"/>
  <c r="O57" i="6"/>
  <c r="P57" i="6"/>
  <c r="Q57" i="6"/>
  <c r="R57" i="6"/>
  <c r="S57" i="6"/>
  <c r="T57" i="6"/>
  <c r="G58" i="6"/>
  <c r="H58" i="6"/>
  <c r="J58" i="6"/>
  <c r="K58" i="6"/>
  <c r="L58" i="6"/>
  <c r="M58" i="6"/>
  <c r="O58" i="6"/>
  <c r="P58" i="6"/>
  <c r="Q58" i="6"/>
  <c r="R58" i="6"/>
  <c r="S58" i="6"/>
  <c r="T58" i="6"/>
  <c r="G59" i="6"/>
  <c r="H59" i="6"/>
  <c r="J59" i="6"/>
  <c r="K59" i="6"/>
  <c r="L59" i="6"/>
  <c r="M59" i="6"/>
  <c r="O59" i="6"/>
  <c r="P59" i="6"/>
  <c r="Q59" i="6"/>
  <c r="R59" i="6"/>
  <c r="S59" i="6"/>
  <c r="T59" i="6"/>
  <c r="G60" i="6"/>
  <c r="H60" i="6"/>
  <c r="J60" i="6"/>
  <c r="K60" i="6"/>
  <c r="L60" i="6"/>
  <c r="M60" i="6"/>
  <c r="O60" i="6"/>
  <c r="P60" i="6"/>
  <c r="Q60" i="6"/>
  <c r="R60" i="6"/>
  <c r="S60" i="6"/>
  <c r="T60" i="6"/>
  <c r="G61" i="6"/>
  <c r="H61" i="6"/>
  <c r="J61" i="6"/>
  <c r="K61" i="6"/>
  <c r="L61" i="6"/>
  <c r="M61" i="6"/>
  <c r="O61" i="6"/>
  <c r="P61" i="6"/>
  <c r="Q61" i="6"/>
  <c r="R61" i="6"/>
  <c r="S61" i="6"/>
  <c r="T61" i="6"/>
  <c r="G62" i="6"/>
  <c r="H62" i="6"/>
  <c r="J62" i="6"/>
  <c r="K62" i="6"/>
  <c r="L62" i="6"/>
  <c r="M62" i="6"/>
  <c r="O62" i="6"/>
  <c r="P62" i="6"/>
  <c r="Q62" i="6"/>
  <c r="R62" i="6"/>
  <c r="S62" i="6"/>
  <c r="T62" i="6"/>
  <c r="G63" i="6"/>
  <c r="H63" i="6"/>
  <c r="J63" i="6"/>
  <c r="K63" i="6"/>
  <c r="L63" i="6"/>
  <c r="M63" i="6"/>
  <c r="O63" i="6"/>
  <c r="P63" i="6"/>
  <c r="Q63" i="6"/>
  <c r="R63" i="6"/>
  <c r="S63" i="6"/>
  <c r="T63" i="6"/>
  <c r="U63" i="6"/>
  <c r="V63" i="6"/>
  <c r="W63" i="6"/>
  <c r="X63" i="6"/>
  <c r="Y63" i="6"/>
  <c r="Z63" i="6"/>
  <c r="AA63" i="6"/>
  <c r="AB63" i="6"/>
  <c r="G64" i="6"/>
  <c r="H64" i="6"/>
  <c r="J64" i="6"/>
  <c r="K64" i="6"/>
  <c r="L64" i="6"/>
  <c r="M64" i="6"/>
  <c r="O64" i="6"/>
  <c r="P64" i="6"/>
  <c r="Q64" i="6"/>
  <c r="R64" i="6"/>
  <c r="S64" i="6"/>
  <c r="T64" i="6"/>
  <c r="U64" i="6"/>
  <c r="V64" i="6"/>
  <c r="W64" i="6"/>
  <c r="X64" i="6"/>
  <c r="Y64" i="6"/>
  <c r="Z64" i="6"/>
  <c r="AA64" i="6"/>
  <c r="AB64" i="6"/>
  <c r="G65" i="6"/>
  <c r="H65" i="6"/>
  <c r="J65" i="6"/>
  <c r="K65" i="6"/>
  <c r="L65" i="6"/>
  <c r="M65" i="6"/>
  <c r="O65" i="6"/>
  <c r="P65" i="6"/>
  <c r="Q65" i="6"/>
  <c r="R65" i="6"/>
  <c r="S65" i="6"/>
  <c r="T65" i="6"/>
  <c r="U65" i="6"/>
  <c r="V65" i="6"/>
  <c r="W65" i="6"/>
  <c r="X65" i="6"/>
  <c r="Y65" i="6"/>
  <c r="Z65" i="6"/>
  <c r="AA65" i="6"/>
  <c r="AB65" i="6"/>
  <c r="G66" i="6"/>
  <c r="H66" i="6"/>
  <c r="J66" i="6"/>
  <c r="K66" i="6"/>
  <c r="L66" i="6"/>
  <c r="M66" i="6"/>
  <c r="O66" i="6"/>
  <c r="P66" i="6"/>
  <c r="Q66" i="6"/>
  <c r="R66" i="6"/>
  <c r="S66" i="6"/>
  <c r="T66" i="6"/>
  <c r="U66" i="6"/>
  <c r="V66" i="6"/>
  <c r="W66" i="6"/>
  <c r="X66" i="6"/>
  <c r="Y66" i="6"/>
  <c r="Z66" i="6"/>
  <c r="AA66" i="6"/>
  <c r="AB66" i="6"/>
  <c r="G67" i="6"/>
  <c r="H67" i="6"/>
  <c r="J67" i="6"/>
  <c r="K67" i="6"/>
  <c r="L67" i="6"/>
  <c r="M67" i="6"/>
  <c r="O67" i="6"/>
  <c r="P67" i="6"/>
  <c r="Q67" i="6"/>
  <c r="R67" i="6"/>
  <c r="S67" i="6"/>
  <c r="T67" i="6"/>
  <c r="U67" i="6"/>
  <c r="V67" i="6"/>
  <c r="W67" i="6"/>
  <c r="X67" i="6"/>
  <c r="Y67" i="6"/>
  <c r="Z67" i="6"/>
  <c r="AA67" i="6"/>
  <c r="AB67" i="6"/>
  <c r="G68" i="6"/>
  <c r="H68" i="6"/>
  <c r="J68" i="6"/>
  <c r="K68" i="6"/>
  <c r="L68" i="6"/>
  <c r="M68" i="6"/>
  <c r="O68" i="6"/>
  <c r="P68" i="6"/>
  <c r="Q68" i="6"/>
  <c r="R68" i="6"/>
  <c r="S68" i="6"/>
  <c r="T68" i="6"/>
  <c r="U68" i="6"/>
  <c r="V68" i="6"/>
  <c r="W68" i="6"/>
  <c r="X68" i="6"/>
  <c r="Y68" i="6"/>
  <c r="Z68" i="6"/>
  <c r="AA68" i="6"/>
  <c r="AB68" i="6"/>
  <c r="G69" i="6"/>
  <c r="H69" i="6"/>
  <c r="J69" i="6"/>
  <c r="K69" i="6"/>
  <c r="L69" i="6"/>
  <c r="M69" i="6"/>
  <c r="O69" i="6"/>
  <c r="P69" i="6"/>
  <c r="Q69" i="6"/>
  <c r="R69" i="6"/>
  <c r="S69" i="6"/>
  <c r="T69" i="6"/>
  <c r="U69" i="6"/>
  <c r="V69" i="6"/>
  <c r="W69" i="6"/>
  <c r="X69" i="6"/>
  <c r="Y69" i="6"/>
  <c r="Z69" i="6"/>
  <c r="AA69" i="6"/>
  <c r="AB69" i="6"/>
  <c r="G70" i="6"/>
  <c r="H70" i="6"/>
  <c r="J70" i="6"/>
  <c r="K70" i="6"/>
  <c r="L70" i="6"/>
  <c r="M70" i="6"/>
  <c r="O70" i="6"/>
  <c r="P70" i="6"/>
  <c r="Q70" i="6"/>
  <c r="R70" i="6"/>
  <c r="S70" i="6"/>
  <c r="T70" i="6"/>
  <c r="U70" i="6"/>
  <c r="V70" i="6"/>
  <c r="W70" i="6"/>
  <c r="X70" i="6"/>
  <c r="Y70" i="6"/>
  <c r="Z70" i="6"/>
  <c r="AA70" i="6"/>
  <c r="AB70" i="6"/>
  <c r="G71" i="6"/>
  <c r="H71" i="6"/>
  <c r="J71" i="6"/>
  <c r="K71" i="6"/>
  <c r="L71" i="6"/>
  <c r="M71" i="6"/>
  <c r="O71" i="6"/>
  <c r="P71" i="6"/>
  <c r="Q71" i="6"/>
  <c r="R71" i="6"/>
  <c r="S71" i="6"/>
  <c r="T71" i="6"/>
  <c r="U71" i="6"/>
  <c r="V71" i="6"/>
  <c r="W71" i="6"/>
  <c r="X71" i="6"/>
  <c r="Y71" i="6"/>
  <c r="Z71" i="6"/>
  <c r="AA71" i="6"/>
  <c r="AB71" i="6"/>
  <c r="G72" i="6"/>
  <c r="H72" i="6"/>
  <c r="J72" i="6"/>
  <c r="K72" i="6"/>
  <c r="L72" i="6"/>
  <c r="M72" i="6"/>
  <c r="O72" i="6"/>
  <c r="P72" i="6"/>
  <c r="Q72" i="6"/>
  <c r="R72" i="6"/>
  <c r="S72" i="6"/>
  <c r="T72" i="6"/>
  <c r="U72" i="6"/>
  <c r="V72" i="6"/>
  <c r="W72" i="6"/>
  <c r="X72" i="6"/>
  <c r="Y72" i="6"/>
  <c r="Z72" i="6"/>
  <c r="AA72" i="6"/>
  <c r="AB72" i="6"/>
  <c r="G75" i="6"/>
  <c r="H75" i="6"/>
  <c r="J75" i="6"/>
  <c r="K75" i="6"/>
  <c r="L75" i="6"/>
  <c r="M75" i="6"/>
  <c r="N75" i="6"/>
  <c r="O75" i="6"/>
  <c r="P75" i="6"/>
  <c r="Q75" i="6"/>
  <c r="R75" i="6"/>
  <c r="S75" i="6"/>
  <c r="T75" i="6"/>
  <c r="G76" i="6"/>
  <c r="H76" i="6"/>
  <c r="J76" i="6"/>
  <c r="K76" i="6"/>
  <c r="L76" i="6"/>
  <c r="M76" i="6"/>
  <c r="N76" i="6"/>
  <c r="O76" i="6"/>
  <c r="P76" i="6"/>
  <c r="Q76" i="6"/>
  <c r="R76" i="6"/>
  <c r="S76" i="6"/>
  <c r="T76" i="6"/>
  <c r="G77" i="6"/>
  <c r="H77" i="6"/>
  <c r="J77" i="6"/>
  <c r="K77" i="6"/>
  <c r="L77" i="6"/>
  <c r="M77" i="6"/>
  <c r="N77" i="6"/>
  <c r="O77" i="6"/>
  <c r="P77" i="6"/>
  <c r="Q77" i="6"/>
  <c r="R77" i="6"/>
  <c r="S77" i="6"/>
  <c r="T77" i="6"/>
  <c r="G78" i="6"/>
  <c r="H78" i="6"/>
  <c r="J78" i="6"/>
  <c r="K78" i="6"/>
  <c r="L78" i="6"/>
  <c r="M78" i="6"/>
  <c r="N78" i="6"/>
  <c r="O78" i="6"/>
  <c r="P78" i="6"/>
  <c r="Q78" i="6"/>
  <c r="R78" i="6"/>
  <c r="S78" i="6"/>
  <c r="T78" i="6"/>
  <c r="G79" i="6"/>
  <c r="H79" i="6"/>
  <c r="J79" i="6"/>
  <c r="K79" i="6"/>
  <c r="L79" i="6"/>
  <c r="M79" i="6"/>
  <c r="N79" i="6"/>
  <c r="O79" i="6"/>
  <c r="P79" i="6"/>
  <c r="Q79" i="6"/>
  <c r="R79" i="6"/>
  <c r="S79" i="6"/>
  <c r="T79" i="6"/>
  <c r="G80" i="6"/>
  <c r="H80" i="6"/>
  <c r="J80" i="6"/>
  <c r="K80" i="6"/>
  <c r="L80" i="6"/>
  <c r="M80" i="6"/>
  <c r="N80" i="6"/>
  <c r="O80" i="6"/>
  <c r="P80" i="6"/>
  <c r="Q80" i="6"/>
  <c r="R80" i="6"/>
  <c r="S80" i="6"/>
  <c r="T80" i="6"/>
  <c r="G81" i="6"/>
  <c r="H81" i="6"/>
  <c r="J81" i="6"/>
  <c r="K81" i="6"/>
  <c r="L81" i="6"/>
  <c r="M81" i="6"/>
  <c r="N81" i="6"/>
  <c r="O81" i="6"/>
  <c r="P81" i="6"/>
  <c r="Q81" i="6"/>
  <c r="R81" i="6"/>
  <c r="S81" i="6"/>
  <c r="T81" i="6"/>
  <c r="G82" i="6"/>
  <c r="H82" i="6"/>
  <c r="J82" i="6"/>
  <c r="K82" i="6"/>
  <c r="L82" i="6"/>
  <c r="M82" i="6"/>
  <c r="N82" i="6"/>
  <c r="O82" i="6"/>
  <c r="P82" i="6"/>
  <c r="Q82" i="6"/>
  <c r="R82" i="6"/>
  <c r="S82" i="6"/>
  <c r="T82" i="6"/>
  <c r="G83" i="6"/>
  <c r="H83" i="6"/>
  <c r="J83" i="6"/>
  <c r="K83" i="6"/>
  <c r="L83" i="6"/>
  <c r="M83" i="6"/>
  <c r="N83" i="6"/>
  <c r="O83" i="6"/>
  <c r="P83" i="6"/>
  <c r="Q83" i="6"/>
  <c r="R83" i="6"/>
  <c r="S83" i="6"/>
  <c r="T83" i="6"/>
  <c r="U83" i="6"/>
  <c r="V83" i="6"/>
  <c r="W83" i="6"/>
  <c r="X83" i="6"/>
  <c r="Y83" i="6"/>
  <c r="Z83" i="6"/>
  <c r="AA83" i="6"/>
  <c r="AB83" i="6"/>
  <c r="G84" i="6"/>
  <c r="H84" i="6"/>
  <c r="J84" i="6"/>
  <c r="K84" i="6"/>
  <c r="L84" i="6"/>
  <c r="M84" i="6"/>
  <c r="N84" i="6"/>
  <c r="O84" i="6"/>
  <c r="P84" i="6"/>
  <c r="Q84" i="6"/>
  <c r="R84" i="6"/>
  <c r="S84" i="6"/>
  <c r="T84" i="6"/>
  <c r="U84" i="6"/>
  <c r="V84" i="6"/>
  <c r="W84" i="6"/>
  <c r="X84" i="6"/>
  <c r="Y84" i="6"/>
  <c r="Z84" i="6"/>
  <c r="AA84" i="6"/>
  <c r="AB84" i="6"/>
  <c r="G85" i="6"/>
  <c r="H85" i="6"/>
  <c r="J85" i="6"/>
  <c r="K85" i="6"/>
  <c r="L85" i="6"/>
  <c r="M85" i="6"/>
  <c r="N85" i="6"/>
  <c r="O85" i="6"/>
  <c r="P85" i="6"/>
  <c r="Q85" i="6"/>
  <c r="R85" i="6"/>
  <c r="S85" i="6"/>
  <c r="T85" i="6"/>
  <c r="U85" i="6"/>
  <c r="V85" i="6"/>
  <c r="W85" i="6"/>
  <c r="X85" i="6"/>
  <c r="Y85" i="6"/>
  <c r="Z85" i="6"/>
  <c r="AA85" i="6"/>
  <c r="AB85" i="6"/>
  <c r="G86" i="6"/>
  <c r="H86" i="6"/>
  <c r="J86" i="6"/>
  <c r="K86" i="6"/>
  <c r="L86" i="6"/>
  <c r="M86" i="6"/>
  <c r="N86" i="6"/>
  <c r="O86" i="6"/>
  <c r="P86" i="6"/>
  <c r="Q86" i="6"/>
  <c r="R86" i="6"/>
  <c r="S86" i="6"/>
  <c r="T86" i="6"/>
  <c r="U86" i="6"/>
  <c r="V86" i="6"/>
  <c r="W86" i="6"/>
  <c r="X86" i="6"/>
  <c r="Y86" i="6"/>
  <c r="Z86" i="6"/>
  <c r="AA86" i="6"/>
  <c r="AB86" i="6"/>
  <c r="G87" i="6"/>
  <c r="H87" i="6"/>
  <c r="J87" i="6"/>
  <c r="K87" i="6"/>
  <c r="L87" i="6"/>
  <c r="M87" i="6"/>
  <c r="N87" i="6"/>
  <c r="O87" i="6"/>
  <c r="P87" i="6"/>
  <c r="Q87" i="6"/>
  <c r="R87" i="6"/>
  <c r="S87" i="6"/>
  <c r="T87" i="6"/>
  <c r="U87" i="6"/>
  <c r="V87" i="6"/>
  <c r="W87" i="6"/>
  <c r="X87" i="6"/>
  <c r="Y87" i="6"/>
  <c r="Z87" i="6"/>
  <c r="AA87" i="6"/>
  <c r="AB87" i="6"/>
  <c r="G88" i="6"/>
  <c r="H88" i="6"/>
  <c r="J88" i="6"/>
  <c r="K88" i="6"/>
  <c r="L88" i="6"/>
  <c r="M88" i="6"/>
  <c r="N88" i="6"/>
  <c r="O88" i="6"/>
  <c r="P88" i="6"/>
  <c r="Q88" i="6"/>
  <c r="R88" i="6"/>
  <c r="S88" i="6"/>
  <c r="T88" i="6"/>
  <c r="U88" i="6"/>
  <c r="V88" i="6"/>
  <c r="W88" i="6"/>
  <c r="X88" i="6"/>
  <c r="Y88" i="6"/>
  <c r="Z88" i="6"/>
  <c r="AA88" i="6"/>
  <c r="AB88" i="6"/>
  <c r="G89" i="6"/>
  <c r="H89" i="6"/>
  <c r="J89" i="6"/>
  <c r="K89" i="6"/>
  <c r="L89" i="6"/>
  <c r="M89" i="6"/>
  <c r="N89" i="6"/>
  <c r="O89" i="6"/>
  <c r="P89" i="6"/>
  <c r="Q89" i="6"/>
  <c r="R89" i="6"/>
  <c r="S89" i="6"/>
  <c r="T89" i="6"/>
  <c r="U89" i="6"/>
  <c r="V89" i="6"/>
  <c r="W89" i="6"/>
  <c r="X89" i="6"/>
  <c r="Y89" i="6"/>
  <c r="Z89" i="6"/>
  <c r="AA89" i="6"/>
  <c r="AB89" i="6"/>
  <c r="G90" i="6"/>
  <c r="H90" i="6"/>
  <c r="J90" i="6"/>
  <c r="K90" i="6"/>
  <c r="L90" i="6"/>
  <c r="M90" i="6"/>
  <c r="N90" i="6"/>
  <c r="O90" i="6"/>
  <c r="P90" i="6"/>
  <c r="Q90" i="6"/>
  <c r="R90" i="6"/>
  <c r="S90" i="6"/>
  <c r="T90" i="6"/>
  <c r="U90" i="6"/>
  <c r="V90" i="6"/>
  <c r="W90" i="6"/>
  <c r="X90" i="6"/>
  <c r="Y90" i="6"/>
  <c r="Z90" i="6"/>
  <c r="AA90" i="6"/>
  <c r="AB90" i="6"/>
  <c r="G91" i="6"/>
  <c r="H91" i="6"/>
  <c r="J91" i="6"/>
  <c r="K91" i="6"/>
  <c r="L91" i="6"/>
  <c r="M91" i="6"/>
  <c r="N91" i="6"/>
  <c r="O91" i="6"/>
  <c r="P91" i="6"/>
  <c r="Q91" i="6"/>
  <c r="R91" i="6"/>
  <c r="S91" i="6"/>
  <c r="T91" i="6"/>
  <c r="U91" i="6"/>
  <c r="V91" i="6"/>
  <c r="W91" i="6"/>
  <c r="X91" i="6"/>
  <c r="Y91" i="6"/>
  <c r="Z91" i="6"/>
  <c r="AA91" i="6"/>
  <c r="AB91" i="6"/>
  <c r="G92" i="6"/>
  <c r="H92" i="6"/>
  <c r="J92" i="6"/>
  <c r="K92" i="6"/>
  <c r="L92" i="6"/>
  <c r="M92" i="6"/>
  <c r="N92" i="6"/>
  <c r="O92" i="6"/>
  <c r="P92" i="6"/>
  <c r="Q92" i="6"/>
  <c r="R92" i="6"/>
  <c r="S92" i="6"/>
  <c r="T92" i="6"/>
  <c r="U92" i="6"/>
  <c r="V92" i="6"/>
  <c r="W92" i="6"/>
  <c r="X92" i="6"/>
  <c r="Y92" i="6"/>
  <c r="Z92" i="6"/>
  <c r="AA92" i="6"/>
  <c r="AB92" i="6"/>
  <c r="T74" i="6"/>
  <c r="S74" i="6"/>
  <c r="R74" i="6"/>
  <c r="Q74" i="6"/>
  <c r="P74" i="6"/>
  <c r="O74" i="6"/>
  <c r="N74" i="6"/>
  <c r="M74" i="6"/>
  <c r="L74" i="6"/>
  <c r="K74" i="6"/>
  <c r="J74" i="6"/>
  <c r="H74" i="6"/>
  <c r="G74" i="6"/>
  <c r="T44" i="6"/>
  <c r="S44" i="6"/>
  <c r="R44" i="6"/>
  <c r="Q44" i="6"/>
  <c r="P44" i="6"/>
  <c r="O44" i="6"/>
  <c r="M44" i="6"/>
  <c r="L44" i="6"/>
  <c r="K44" i="6"/>
  <c r="J44" i="6"/>
  <c r="H44" i="6"/>
  <c r="G44" i="6"/>
  <c r="G28" i="6"/>
  <c r="H28" i="6"/>
  <c r="J28" i="6"/>
  <c r="K28" i="6"/>
  <c r="L28" i="6"/>
  <c r="M28" i="6"/>
  <c r="N28" i="6"/>
  <c r="O28" i="6"/>
  <c r="P28" i="6"/>
  <c r="Q28" i="6"/>
  <c r="R28" i="6"/>
  <c r="S28" i="6"/>
  <c r="T28" i="6"/>
  <c r="G29" i="6"/>
  <c r="H29" i="6"/>
  <c r="J29" i="6"/>
  <c r="K29" i="6"/>
  <c r="L29" i="6"/>
  <c r="M29" i="6"/>
  <c r="N29" i="6"/>
  <c r="O29" i="6"/>
  <c r="P29" i="6"/>
  <c r="Q29" i="6"/>
  <c r="R29" i="6"/>
  <c r="S29" i="6"/>
  <c r="T29" i="6"/>
  <c r="G30" i="6"/>
  <c r="H30" i="6"/>
  <c r="J30" i="6"/>
  <c r="K30" i="6"/>
  <c r="L30" i="6"/>
  <c r="M30" i="6"/>
  <c r="N30" i="6"/>
  <c r="O30" i="6"/>
  <c r="P30" i="6"/>
  <c r="Q30" i="6"/>
  <c r="R30" i="6"/>
  <c r="S30" i="6"/>
  <c r="T30" i="6"/>
  <c r="G31" i="6"/>
  <c r="H31" i="6"/>
  <c r="J31" i="6"/>
  <c r="K31" i="6"/>
  <c r="L31" i="6"/>
  <c r="M31" i="6"/>
  <c r="N31" i="6"/>
  <c r="O31" i="6"/>
  <c r="P31" i="6"/>
  <c r="Q31" i="6"/>
  <c r="R31" i="6"/>
  <c r="S31" i="6"/>
  <c r="T31" i="6"/>
  <c r="G32" i="6"/>
  <c r="H32" i="6"/>
  <c r="J32" i="6"/>
  <c r="K32" i="6"/>
  <c r="L32" i="6"/>
  <c r="M32" i="6"/>
  <c r="N32" i="6"/>
  <c r="O32" i="6"/>
  <c r="P32" i="6"/>
  <c r="Q32" i="6"/>
  <c r="R32" i="6"/>
  <c r="S32" i="6"/>
  <c r="T32" i="6"/>
  <c r="G33" i="6"/>
  <c r="H33" i="6"/>
  <c r="J33" i="6"/>
  <c r="K33" i="6"/>
  <c r="L33" i="6"/>
  <c r="M33" i="6"/>
  <c r="N33" i="6"/>
  <c r="O33" i="6"/>
  <c r="P33" i="6"/>
  <c r="Q33" i="6"/>
  <c r="R33" i="6"/>
  <c r="S33" i="6"/>
  <c r="T33" i="6"/>
  <c r="G34" i="6"/>
  <c r="H34" i="6"/>
  <c r="J34" i="6"/>
  <c r="K34" i="6"/>
  <c r="L34" i="6"/>
  <c r="M34" i="6"/>
  <c r="N34" i="6"/>
  <c r="O34" i="6"/>
  <c r="P34" i="6"/>
  <c r="Q34" i="6"/>
  <c r="R34" i="6"/>
  <c r="S34" i="6"/>
  <c r="T34" i="6"/>
  <c r="G35" i="6"/>
  <c r="H35" i="6"/>
  <c r="J35" i="6"/>
  <c r="K35" i="6"/>
  <c r="L35" i="6"/>
  <c r="M35" i="6"/>
  <c r="N35" i="6"/>
  <c r="O35" i="6"/>
  <c r="P35" i="6"/>
  <c r="Q35" i="6"/>
  <c r="R35" i="6"/>
  <c r="S35" i="6"/>
  <c r="T35" i="6"/>
  <c r="G36" i="6"/>
  <c r="H36" i="6"/>
  <c r="J36" i="6"/>
  <c r="K36" i="6"/>
  <c r="L36" i="6"/>
  <c r="M36" i="6"/>
  <c r="N36" i="6"/>
  <c r="O36" i="6"/>
  <c r="P36" i="6"/>
  <c r="Q36" i="6"/>
  <c r="R36" i="6"/>
  <c r="S36" i="6"/>
  <c r="T36" i="6"/>
  <c r="G37" i="6"/>
  <c r="H37" i="6"/>
  <c r="J37" i="6"/>
  <c r="K37" i="6"/>
  <c r="L37" i="6"/>
  <c r="M37" i="6"/>
  <c r="N37" i="6"/>
  <c r="O37" i="6"/>
  <c r="P37" i="6"/>
  <c r="Q37" i="6"/>
  <c r="R37" i="6"/>
  <c r="S37" i="6"/>
  <c r="T37" i="6"/>
  <c r="G38" i="6"/>
  <c r="H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AB38" i="6"/>
  <c r="G39" i="6"/>
  <c r="H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Z39" i="6"/>
  <c r="AA39" i="6"/>
  <c r="AB39" i="6"/>
  <c r="G40" i="6"/>
  <c r="H40" i="6"/>
  <c r="J40" i="6"/>
  <c r="K40" i="6"/>
  <c r="L40" i="6"/>
  <c r="M40" i="6"/>
  <c r="N40" i="6"/>
  <c r="O40" i="6"/>
  <c r="P40" i="6"/>
  <c r="Q40" i="6"/>
  <c r="R40" i="6"/>
  <c r="S40" i="6"/>
  <c r="T40" i="6"/>
  <c r="U40" i="6"/>
  <c r="V40" i="6"/>
  <c r="W40" i="6"/>
  <c r="X40" i="6"/>
  <c r="Y40" i="6"/>
  <c r="Z40" i="6"/>
  <c r="AA40" i="6"/>
  <c r="AB40" i="6"/>
  <c r="G41" i="6"/>
  <c r="H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G42" i="6"/>
  <c r="H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G12" i="6"/>
  <c r="H12" i="6"/>
  <c r="J12" i="6"/>
  <c r="K12" i="6"/>
  <c r="L12" i="6"/>
  <c r="M12" i="6"/>
  <c r="N12" i="6"/>
  <c r="O12" i="6"/>
  <c r="P12" i="6"/>
  <c r="Q12" i="6"/>
  <c r="R12" i="6"/>
  <c r="S12" i="6"/>
  <c r="T12" i="6"/>
  <c r="G13" i="6"/>
  <c r="H13" i="6"/>
  <c r="J13" i="6"/>
  <c r="K13" i="6"/>
  <c r="L13" i="6"/>
  <c r="M13" i="6"/>
  <c r="N13" i="6"/>
  <c r="O13" i="6"/>
  <c r="P13" i="6"/>
  <c r="Q13" i="6"/>
  <c r="R13" i="6"/>
  <c r="S13" i="6"/>
  <c r="T13" i="6"/>
  <c r="G14" i="6"/>
  <c r="H14" i="6"/>
  <c r="J14" i="6"/>
  <c r="K14" i="6"/>
  <c r="L14" i="6"/>
  <c r="M14" i="6"/>
  <c r="N14" i="6"/>
  <c r="O14" i="6"/>
  <c r="P14" i="6"/>
  <c r="Q14" i="6"/>
  <c r="R14" i="6"/>
  <c r="S14" i="6"/>
  <c r="T14" i="6"/>
  <c r="G15" i="6"/>
  <c r="H15" i="6"/>
  <c r="J15" i="6"/>
  <c r="K15" i="6"/>
  <c r="L15" i="6"/>
  <c r="M15" i="6"/>
  <c r="N15" i="6"/>
  <c r="O15" i="6"/>
  <c r="P15" i="6"/>
  <c r="Q15" i="6"/>
  <c r="R15" i="6"/>
  <c r="S15" i="6"/>
  <c r="T15" i="6"/>
  <c r="G16" i="6"/>
  <c r="H16" i="6"/>
  <c r="J16" i="6"/>
  <c r="K16" i="6"/>
  <c r="L16" i="6"/>
  <c r="M16" i="6"/>
  <c r="N16" i="6"/>
  <c r="O16" i="6"/>
  <c r="P16" i="6"/>
  <c r="Q16" i="6"/>
  <c r="R16" i="6"/>
  <c r="S16" i="6"/>
  <c r="T16" i="6"/>
  <c r="G17" i="6"/>
  <c r="H17" i="6"/>
  <c r="J17" i="6"/>
  <c r="K17" i="6"/>
  <c r="L17" i="6"/>
  <c r="M17" i="6"/>
  <c r="N17" i="6"/>
  <c r="O17" i="6"/>
  <c r="P17" i="6"/>
  <c r="Q17" i="6"/>
  <c r="R17" i="6"/>
  <c r="S17" i="6"/>
  <c r="T17" i="6"/>
  <c r="G18" i="6"/>
  <c r="H18" i="6"/>
  <c r="J18" i="6"/>
  <c r="K18" i="6"/>
  <c r="L18" i="6"/>
  <c r="M18" i="6"/>
  <c r="N18" i="6"/>
  <c r="O18" i="6"/>
  <c r="P18" i="6"/>
  <c r="Q18" i="6"/>
  <c r="R18" i="6"/>
  <c r="S18" i="6"/>
  <c r="T18" i="6"/>
  <c r="G19" i="6"/>
  <c r="H19" i="6"/>
  <c r="J19" i="6"/>
  <c r="K19" i="6"/>
  <c r="L19" i="6"/>
  <c r="M19" i="6"/>
  <c r="N19" i="6"/>
  <c r="O19" i="6"/>
  <c r="P19" i="6"/>
  <c r="Q19" i="6"/>
  <c r="R19" i="6"/>
  <c r="S19" i="6"/>
  <c r="T19" i="6"/>
  <c r="G20" i="6"/>
  <c r="H20" i="6"/>
  <c r="J20" i="6"/>
  <c r="K20" i="6"/>
  <c r="L20" i="6"/>
  <c r="M20" i="6"/>
  <c r="N20" i="6"/>
  <c r="O20" i="6"/>
  <c r="P20" i="6"/>
  <c r="Q20" i="6"/>
  <c r="R20" i="6"/>
  <c r="S20" i="6"/>
  <c r="T20" i="6"/>
  <c r="G21" i="6"/>
  <c r="H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G22" i="6"/>
  <c r="H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G23" i="6"/>
  <c r="H23" i="6"/>
  <c r="J23" i="6"/>
  <c r="K23" i="6"/>
  <c r="L23" i="6"/>
  <c r="M23" i="6"/>
  <c r="N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AB23" i="6"/>
  <c r="G24" i="6"/>
  <c r="H24" i="6"/>
  <c r="J24" i="6"/>
  <c r="K24" i="6"/>
  <c r="L24" i="6"/>
  <c r="M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G25" i="6"/>
  <c r="H25" i="6"/>
  <c r="J25" i="6"/>
  <c r="K25" i="6"/>
  <c r="L25" i="6"/>
  <c r="M25" i="6"/>
  <c r="N25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AB25" i="6"/>
  <c r="T27" i="6"/>
  <c r="S27" i="6"/>
  <c r="R27" i="6"/>
  <c r="Q27" i="6"/>
  <c r="P27" i="6"/>
  <c r="O27" i="6"/>
  <c r="N27" i="6"/>
  <c r="M27" i="6"/>
  <c r="L27" i="6"/>
  <c r="K27" i="6"/>
  <c r="J27" i="6"/>
  <c r="H27" i="6"/>
  <c r="G27" i="6"/>
  <c r="T11" i="6"/>
  <c r="S11" i="6"/>
  <c r="R11" i="6"/>
  <c r="Q11" i="6"/>
  <c r="P11" i="6"/>
  <c r="O11" i="6"/>
  <c r="N11" i="6"/>
  <c r="M11" i="6"/>
  <c r="L11" i="6"/>
  <c r="K11" i="6"/>
  <c r="J11" i="6"/>
  <c r="H11" i="6"/>
  <c r="G11" i="6"/>
  <c r="AU10" i="6"/>
  <c r="AT10" i="6"/>
  <c r="AS10" i="6"/>
  <c r="AR10" i="6"/>
  <c r="AQ10" i="6"/>
  <c r="AU26" i="6"/>
  <c r="AT26" i="6"/>
  <c r="AS26" i="6"/>
  <c r="AR26" i="6"/>
  <c r="AQ26" i="6"/>
  <c r="AU43" i="6"/>
  <c r="AT43" i="6"/>
  <c r="AS43" i="6"/>
  <c r="AR43" i="6"/>
  <c r="AQ43" i="6"/>
  <c r="AU73" i="6"/>
  <c r="AT73" i="6"/>
  <c r="AS73" i="6"/>
  <c r="AR73" i="6"/>
  <c r="AQ73" i="6"/>
  <c r="AU93" i="6"/>
  <c r="AT93" i="6"/>
  <c r="AS93" i="6"/>
  <c r="AR93" i="6"/>
  <c r="AQ93" i="6"/>
  <c r="AU105" i="6"/>
  <c r="AT105" i="6"/>
  <c r="AS105" i="6"/>
  <c r="AR105" i="6"/>
  <c r="AQ105" i="6"/>
  <c r="AU136" i="6"/>
  <c r="AT136" i="6"/>
  <c r="AS136" i="6"/>
  <c r="AR136" i="6"/>
  <c r="AQ136" i="6"/>
  <c r="AU147" i="6"/>
  <c r="AT147" i="6"/>
  <c r="AS147" i="6"/>
  <c r="AR147" i="6"/>
  <c r="AQ147" i="6"/>
  <c r="AU159" i="6"/>
  <c r="AT159" i="6"/>
  <c r="AS159" i="6"/>
  <c r="AR159" i="6"/>
  <c r="AQ159" i="6"/>
  <c r="E147" i="6"/>
  <c r="C103" i="1"/>
  <c r="AB144" i="6" l="1"/>
  <c r="Y144" i="6"/>
  <c r="W144" i="6"/>
  <c r="AB145" i="6"/>
  <c r="W145" i="6"/>
  <c r="X145" i="6"/>
  <c r="Z145" i="6"/>
  <c r="Y145" i="6"/>
  <c r="U145" i="6"/>
  <c r="V145" i="6"/>
  <c r="AD145" i="6" s="1"/>
  <c r="X144" i="6"/>
  <c r="U144" i="6"/>
  <c r="Z144" i="6"/>
  <c r="V144" i="6"/>
  <c r="N66" i="2"/>
  <c r="N57" i="2"/>
  <c r="N70" i="2"/>
  <c r="U143" i="6"/>
  <c r="AF106" i="6"/>
  <c r="AD178" i="6"/>
  <c r="AC173" i="6"/>
  <c r="AH173" i="6" s="1"/>
  <c r="AC131" i="6"/>
  <c r="AG131" i="6" s="1"/>
  <c r="AF85" i="6"/>
  <c r="AC99" i="6"/>
  <c r="AC113" i="6"/>
  <c r="B113" i="6" s="1"/>
  <c r="AC88" i="6"/>
  <c r="AH88" i="6" s="1"/>
  <c r="AF129" i="6"/>
  <c r="AC17" i="6"/>
  <c r="AH17" i="6" s="1"/>
  <c r="AF35" i="6"/>
  <c r="AF92" i="6"/>
  <c r="AC83" i="6"/>
  <c r="BG83" i="6" s="1"/>
  <c r="BB83" i="6" s="1"/>
  <c r="AC126" i="6"/>
  <c r="AH126" i="6" s="1"/>
  <c r="AC120" i="6"/>
  <c r="AH120" i="6" s="1"/>
  <c r="AF118" i="6"/>
  <c r="AC144" i="6"/>
  <c r="AG144" i="6" s="1"/>
  <c r="AB140" i="6"/>
  <c r="AD157" i="6"/>
  <c r="AC155" i="6"/>
  <c r="AH155" i="6" s="1"/>
  <c r="AC20" i="6"/>
  <c r="BD20" i="6" s="1"/>
  <c r="AY20" i="6" s="1"/>
  <c r="AC89" i="6"/>
  <c r="AH89" i="6" s="1"/>
  <c r="AC76" i="6"/>
  <c r="AH76" i="6" s="1"/>
  <c r="AF126" i="6"/>
  <c r="AC108" i="6"/>
  <c r="AH108" i="6" s="1"/>
  <c r="Z138" i="6"/>
  <c r="AD153" i="6"/>
  <c r="AD152" i="6"/>
  <c r="AF24" i="6"/>
  <c r="AC23" i="6"/>
  <c r="AG23" i="6" s="1"/>
  <c r="AC39" i="6"/>
  <c r="AC30" i="6"/>
  <c r="AC92" i="6"/>
  <c r="AH92" i="6" s="1"/>
  <c r="AC81" i="6"/>
  <c r="AG81" i="6" s="1"/>
  <c r="AF55" i="6"/>
  <c r="AF130" i="6"/>
  <c r="AF124" i="6"/>
  <c r="AC142" i="6"/>
  <c r="AH142" i="6" s="1"/>
  <c r="AC153" i="6"/>
  <c r="AG153" i="6" s="1"/>
  <c r="AC14" i="6"/>
  <c r="AH14" i="6" s="1"/>
  <c r="AC33" i="6"/>
  <c r="AF82" i="6"/>
  <c r="AC60" i="6"/>
  <c r="AF54" i="6"/>
  <c r="AC53" i="6"/>
  <c r="AF51" i="6"/>
  <c r="AF49" i="6"/>
  <c r="AF48" i="6"/>
  <c r="AF132" i="6"/>
  <c r="AC125" i="6"/>
  <c r="AG125" i="6" s="1"/>
  <c r="AF120" i="6"/>
  <c r="AF112" i="6"/>
  <c r="AB143" i="6"/>
  <c r="X143" i="6"/>
  <c r="AD155" i="6"/>
  <c r="AD177" i="6"/>
  <c r="AH33" i="6"/>
  <c r="AG120" i="6"/>
  <c r="AC22" i="6"/>
  <c r="AE22" i="6" s="1" a="1"/>
  <c r="AE22" i="6" s="1"/>
  <c r="AC24" i="6"/>
  <c r="AR24" i="6" s="1"/>
  <c r="AF22" i="6"/>
  <c r="AC18" i="6"/>
  <c r="AC15" i="6"/>
  <c r="AH15" i="6" s="1"/>
  <c r="AC12" i="6"/>
  <c r="AH12" i="6" s="1"/>
  <c r="AC41" i="6"/>
  <c r="AF40" i="6"/>
  <c r="AF83" i="6"/>
  <c r="AC55" i="6"/>
  <c r="AC102" i="6"/>
  <c r="AF99" i="6"/>
  <c r="AF95" i="6"/>
  <c r="AC115" i="6"/>
  <c r="AD146" i="6"/>
  <c r="Y143" i="6"/>
  <c r="AF142" i="6"/>
  <c r="Z141" i="6"/>
  <c r="V141" i="6"/>
  <c r="W139" i="6"/>
  <c r="AF158" i="6"/>
  <c r="AA151" i="6"/>
  <c r="AF149" i="6"/>
  <c r="AF177" i="6"/>
  <c r="AF176" i="6"/>
  <c r="AC175" i="6"/>
  <c r="AE175" i="6" s="1" a="1"/>
  <c r="AE175" i="6" s="1"/>
  <c r="AC174" i="6"/>
  <c r="AE174" i="6" s="1" a="1"/>
  <c r="AE174" i="6" s="1"/>
  <c r="AF173" i="6"/>
  <c r="AF170" i="6"/>
  <c r="AF169" i="6"/>
  <c r="AF18" i="6"/>
  <c r="AF15" i="6"/>
  <c r="AF12" i="6"/>
  <c r="AC40" i="6"/>
  <c r="AC37" i="6"/>
  <c r="AF31" i="6"/>
  <c r="AF28" i="6"/>
  <c r="AF104" i="6"/>
  <c r="AF101" i="6"/>
  <c r="AC95" i="6"/>
  <c r="E95" i="6" s="1"/>
  <c r="Y141" i="6"/>
  <c r="U141" i="6"/>
  <c r="V139" i="6"/>
  <c r="AB138" i="6"/>
  <c r="AC158" i="6"/>
  <c r="AE158" i="6" s="1" a="1"/>
  <c r="AE158" i="6" s="1"/>
  <c r="AB151" i="6"/>
  <c r="AD154" i="6"/>
  <c r="AC154" i="6"/>
  <c r="AE154" i="6" s="1" a="1"/>
  <c r="AE154" i="6" s="1"/>
  <c r="Z151" i="6"/>
  <c r="AC149" i="6"/>
  <c r="AF179" i="6"/>
  <c r="AF172" i="6"/>
  <c r="AC171" i="6"/>
  <c r="AY171" i="6" s="1"/>
  <c r="AC170" i="6"/>
  <c r="AE170" i="6" s="1" a="1"/>
  <c r="AE170" i="6" s="1"/>
  <c r="AC169" i="6"/>
  <c r="AF168" i="6"/>
  <c r="AF166" i="6"/>
  <c r="AC164" i="6"/>
  <c r="AF21" i="6"/>
  <c r="AF42" i="6"/>
  <c r="AF36" i="6"/>
  <c r="AC31" i="6"/>
  <c r="AC28" i="6"/>
  <c r="AF87" i="6"/>
  <c r="AC85" i="6"/>
  <c r="AE85" i="6" s="1" a="1"/>
  <c r="AE85" i="6" s="1"/>
  <c r="AC104" i="6"/>
  <c r="AF103" i="6"/>
  <c r="AC101" i="6"/>
  <c r="AF100" i="6"/>
  <c r="AF97" i="6"/>
  <c r="AF135" i="6"/>
  <c r="AC111" i="6"/>
  <c r="W143" i="6"/>
  <c r="X141" i="6"/>
  <c r="Y139" i="6"/>
  <c r="U139" i="6"/>
  <c r="Z139" i="6"/>
  <c r="Y149" i="6"/>
  <c r="AF151" i="6"/>
  <c r="AC180" i="6"/>
  <c r="AE180" i="6" s="1" a="1"/>
  <c r="AE180" i="6" s="1"/>
  <c r="AC179" i="6"/>
  <c r="AE179" i="6" s="1" a="1"/>
  <c r="AE179" i="6" s="1"/>
  <c r="AF178" i="6"/>
  <c r="AD175" i="6"/>
  <c r="AC168" i="6"/>
  <c r="AC166" i="6"/>
  <c r="AF163" i="6"/>
  <c r="AF162" i="6"/>
  <c r="AF161" i="6"/>
  <c r="AC25" i="6"/>
  <c r="AE25" i="6" s="1" a="1"/>
  <c r="AE25" i="6" s="1"/>
  <c r="AC21" i="6"/>
  <c r="AE21" i="6" s="1" a="1"/>
  <c r="AE21" i="6" s="1"/>
  <c r="AF23" i="6"/>
  <c r="AF20" i="6"/>
  <c r="AF17" i="6"/>
  <c r="AF14" i="6"/>
  <c r="AC42" i="6"/>
  <c r="AF39" i="6"/>
  <c r="AC36" i="6"/>
  <c r="AF33" i="6"/>
  <c r="AF30" i="6"/>
  <c r="AF89" i="6"/>
  <c r="AC87" i="6"/>
  <c r="AE87" i="6" s="1" a="1"/>
  <c r="AE87" i="6" s="1"/>
  <c r="AC103" i="6"/>
  <c r="AC100" i="6"/>
  <c r="AC97" i="6"/>
  <c r="AC135" i="6"/>
  <c r="BF135" i="6" s="1"/>
  <c r="BA135" i="6" s="1"/>
  <c r="AF125" i="6"/>
  <c r="AF122" i="6"/>
  <c r="Z143" i="6"/>
  <c r="V143" i="6"/>
  <c r="W141" i="6"/>
  <c r="X139" i="6"/>
  <c r="AF155" i="6"/>
  <c r="AF153" i="6"/>
  <c r="X149" i="6"/>
  <c r="AC151" i="6"/>
  <c r="AC178" i="6"/>
  <c r="AE178" i="6" s="1" a="1"/>
  <c r="AE178" i="6" s="1"/>
  <c r="AF174" i="6"/>
  <c r="AC163" i="6"/>
  <c r="BE163" i="6" s="1"/>
  <c r="AC161" i="6"/>
  <c r="AD173" i="6"/>
  <c r="AD172" i="6"/>
  <c r="AD170" i="6"/>
  <c r="AD180" i="6"/>
  <c r="AF145" i="6"/>
  <c r="AC145" i="6"/>
  <c r="AA141" i="6"/>
  <c r="AC140" i="6"/>
  <c r="AA138" i="6"/>
  <c r="AD171" i="6"/>
  <c r="AF146" i="6"/>
  <c r="AC138" i="6"/>
  <c r="AC143" i="6"/>
  <c r="AF144" i="6"/>
  <c r="AD176" i="6"/>
  <c r="AD179" i="6"/>
  <c r="AC51" i="6"/>
  <c r="AD174" i="6"/>
  <c r="AF140" i="6"/>
  <c r="AC146" i="6"/>
  <c r="AC63" i="6"/>
  <c r="AF165" i="6"/>
  <c r="AC177" i="6"/>
  <c r="AC172" i="6"/>
  <c r="AC167" i="6"/>
  <c r="AF164" i="6"/>
  <c r="AC162" i="6"/>
  <c r="AF180" i="6"/>
  <c r="AF175" i="6"/>
  <c r="AF167" i="6"/>
  <c r="AC165" i="6"/>
  <c r="AF171" i="6"/>
  <c r="AC176" i="6"/>
  <c r="AD156" i="6"/>
  <c r="AF152" i="6"/>
  <c r="AC152" i="6"/>
  <c r="AB149" i="6"/>
  <c r="AA149" i="6"/>
  <c r="Z150" i="6"/>
  <c r="Y150" i="6"/>
  <c r="X150" i="6"/>
  <c r="X151" i="6"/>
  <c r="Y151" i="6"/>
  <c r="W150" i="6"/>
  <c r="W148" i="6"/>
  <c r="W151" i="6"/>
  <c r="W149" i="6"/>
  <c r="V150" i="6"/>
  <c r="U150" i="6"/>
  <c r="AD158" i="6"/>
  <c r="AF154" i="6"/>
  <c r="Z149" i="6"/>
  <c r="AC157" i="6"/>
  <c r="AF156" i="6"/>
  <c r="AF157" i="6"/>
  <c r="AC156" i="6"/>
  <c r="AF150" i="6"/>
  <c r="V149" i="6"/>
  <c r="U149" i="6"/>
  <c r="V151" i="6"/>
  <c r="U151" i="6"/>
  <c r="AC150" i="6"/>
  <c r="AB150" i="6"/>
  <c r="AA150" i="6"/>
  <c r="AA140" i="6"/>
  <c r="Y138" i="6"/>
  <c r="AB142" i="6"/>
  <c r="Z140" i="6"/>
  <c r="X138" i="6"/>
  <c r="AA142" i="6"/>
  <c r="Y140" i="6"/>
  <c r="W138" i="6"/>
  <c r="Z142" i="6"/>
  <c r="X140" i="6"/>
  <c r="AF139" i="6"/>
  <c r="V138" i="6"/>
  <c r="Y142" i="6"/>
  <c r="W140" i="6"/>
  <c r="U138" i="6"/>
  <c r="X142" i="6"/>
  <c r="AF141" i="6"/>
  <c r="V140" i="6"/>
  <c r="W142" i="6"/>
  <c r="U140" i="6"/>
  <c r="AF143" i="6"/>
  <c r="V142" i="6"/>
  <c r="AC139" i="6"/>
  <c r="U142" i="6"/>
  <c r="AA139" i="6"/>
  <c r="AB141" i="6"/>
  <c r="AF138" i="6"/>
  <c r="AB139" i="6"/>
  <c r="AC141" i="6"/>
  <c r="AD135" i="6"/>
  <c r="AD134" i="6"/>
  <c r="AC119" i="6"/>
  <c r="AC110" i="6"/>
  <c r="AF110" i="6"/>
  <c r="AD133" i="6"/>
  <c r="AC116" i="6"/>
  <c r="AC128" i="6"/>
  <c r="AC134" i="6"/>
  <c r="AF117" i="6"/>
  <c r="AC117" i="6"/>
  <c r="AF107" i="6"/>
  <c r="AC109" i="6"/>
  <c r="AF109" i="6"/>
  <c r="AC130" i="6"/>
  <c r="AC118" i="6"/>
  <c r="BG118" i="6" s="1"/>
  <c r="BB118" i="6" s="1"/>
  <c r="AC114" i="6"/>
  <c r="E114" i="6" s="1"/>
  <c r="AF123" i="6"/>
  <c r="AC123" i="6"/>
  <c r="AF111" i="6"/>
  <c r="AF115" i="6"/>
  <c r="AC124" i="6"/>
  <c r="AF119" i="6"/>
  <c r="AC133" i="6"/>
  <c r="AF134" i="6"/>
  <c r="AC129" i="6"/>
  <c r="AC122" i="6"/>
  <c r="AF116" i="6"/>
  <c r="AC121" i="6"/>
  <c r="AC132" i="6"/>
  <c r="AC127" i="6"/>
  <c r="AF113" i="6"/>
  <c r="AF131" i="6"/>
  <c r="AF133" i="6"/>
  <c r="AF114" i="6"/>
  <c r="AC107" i="6"/>
  <c r="AF128" i="6"/>
  <c r="AF108" i="6"/>
  <c r="AF127" i="6"/>
  <c r="AF121" i="6"/>
  <c r="AC112" i="6"/>
  <c r="AD104" i="6"/>
  <c r="AD103" i="6"/>
  <c r="AD102" i="6"/>
  <c r="AD101" i="6"/>
  <c r="AD100" i="6"/>
  <c r="AD99" i="6"/>
  <c r="AF96" i="6"/>
  <c r="AF98" i="6"/>
  <c r="AC96" i="6"/>
  <c r="E96" i="6" s="1"/>
  <c r="AF102" i="6"/>
  <c r="AC98" i="6"/>
  <c r="E98" i="6" s="1"/>
  <c r="AD71" i="6"/>
  <c r="AD89" i="6"/>
  <c r="AD70" i="6"/>
  <c r="AD68" i="6"/>
  <c r="AD64" i="6"/>
  <c r="AC64" i="6"/>
  <c r="AC71" i="6"/>
  <c r="AF61" i="6"/>
  <c r="AC72" i="6"/>
  <c r="AF72" i="6"/>
  <c r="AF64" i="6"/>
  <c r="AC57" i="6"/>
  <c r="AF57" i="6"/>
  <c r="AC62" i="6"/>
  <c r="AF62" i="6"/>
  <c r="AC68" i="6"/>
  <c r="AF68" i="6"/>
  <c r="AF63" i="6"/>
  <c r="AC50" i="6"/>
  <c r="AF50" i="6"/>
  <c r="AF58" i="6"/>
  <c r="AC58" i="6"/>
  <c r="AD25" i="6"/>
  <c r="AD91" i="6"/>
  <c r="AD69" i="6"/>
  <c r="AD65" i="6"/>
  <c r="AD92" i="6"/>
  <c r="AC67" i="6"/>
  <c r="AC59" i="6"/>
  <c r="AF67" i="6"/>
  <c r="AC70" i="6"/>
  <c r="AF52" i="6"/>
  <c r="AC45" i="6"/>
  <c r="AF45" i="6"/>
  <c r="AD72" i="6"/>
  <c r="AC65" i="6"/>
  <c r="AC48" i="6"/>
  <c r="AC46" i="6"/>
  <c r="AF46" i="6"/>
  <c r="AF70" i="6"/>
  <c r="AF65" i="6"/>
  <c r="AD63" i="6"/>
  <c r="AF56" i="6"/>
  <c r="AF47" i="6"/>
  <c r="AC52" i="6"/>
  <c r="AC47" i="6"/>
  <c r="AC49" i="6"/>
  <c r="AD66" i="6"/>
  <c r="AF59" i="6"/>
  <c r="AC66" i="6"/>
  <c r="AC69" i="6"/>
  <c r="AD85" i="6"/>
  <c r="AF69" i="6"/>
  <c r="AC54" i="6"/>
  <c r="AF53" i="6"/>
  <c r="AF66" i="6"/>
  <c r="AC61" i="6"/>
  <c r="AF60" i="6"/>
  <c r="AD90" i="6"/>
  <c r="AF71" i="6"/>
  <c r="AC56" i="6"/>
  <c r="AD87" i="6"/>
  <c r="AD67" i="6"/>
  <c r="AC80" i="6"/>
  <c r="AF80" i="6"/>
  <c r="AD83" i="6"/>
  <c r="AC90" i="6"/>
  <c r="D90" i="6" s="1"/>
  <c r="AC79" i="6"/>
  <c r="AC91" i="6"/>
  <c r="AP91" i="6" s="1"/>
  <c r="AF91" i="6"/>
  <c r="AD86" i="6"/>
  <c r="AF79" i="6"/>
  <c r="AC84" i="6"/>
  <c r="AF84" i="6"/>
  <c r="AF77" i="6"/>
  <c r="AC77" i="6"/>
  <c r="AF86" i="6"/>
  <c r="AD88" i="6"/>
  <c r="AC86" i="6"/>
  <c r="AF75" i="6"/>
  <c r="AC82" i="6"/>
  <c r="AP82" i="6" s="1"/>
  <c r="AF78" i="6"/>
  <c r="AC75" i="6"/>
  <c r="AF90" i="6"/>
  <c r="AD84" i="6"/>
  <c r="AF81" i="6"/>
  <c r="AC78" i="6"/>
  <c r="AF76" i="6"/>
  <c r="AF88" i="6"/>
  <c r="AD41" i="6"/>
  <c r="AD38" i="6"/>
  <c r="AD22" i="6"/>
  <c r="AF41" i="6"/>
  <c r="AD21" i="6"/>
  <c r="AF32" i="6"/>
  <c r="AD42" i="6"/>
  <c r="AC38" i="6"/>
  <c r="AF38" i="6"/>
  <c r="AD40" i="6"/>
  <c r="AC34" i="6"/>
  <c r="AD39" i="6"/>
  <c r="AC35" i="6"/>
  <c r="AC32" i="6"/>
  <c r="AF37" i="6"/>
  <c r="AC29" i="6"/>
  <c r="AD23" i="6"/>
  <c r="AF29" i="6"/>
  <c r="AF34" i="6"/>
  <c r="AD24" i="6"/>
  <c r="AF13" i="6"/>
  <c r="AC19" i="6"/>
  <c r="AH19" i="6" s="1"/>
  <c r="AC16" i="6"/>
  <c r="AC13" i="6"/>
  <c r="AF25" i="6"/>
  <c r="AF19" i="6"/>
  <c r="AF16" i="6"/>
  <c r="W137" i="6"/>
  <c r="X137" i="6"/>
  <c r="AF148" i="6"/>
  <c r="AF137" i="6"/>
  <c r="AC74" i="6"/>
  <c r="AC27" i="6"/>
  <c r="AB137" i="6"/>
  <c r="AC106" i="6"/>
  <c r="X148" i="6"/>
  <c r="Z137" i="6"/>
  <c r="Q9" i="6"/>
  <c r="AF11" i="6"/>
  <c r="U148" i="6"/>
  <c r="Y148" i="6"/>
  <c r="P9" i="6"/>
  <c r="P8" i="6"/>
  <c r="V137" i="6"/>
  <c r="R9" i="6"/>
  <c r="AC44" i="6"/>
  <c r="O9" i="6"/>
  <c r="O8" i="6"/>
  <c r="AF160" i="6"/>
  <c r="Q8" i="6"/>
  <c r="R8" i="6"/>
  <c r="AF44" i="6"/>
  <c r="AF74" i="6"/>
  <c r="AC11" i="6"/>
  <c r="M9" i="6"/>
  <c r="M8" i="6"/>
  <c r="U169" i="6" s="1"/>
  <c r="T8" i="6"/>
  <c r="AB166" i="6" s="1"/>
  <c r="N8" i="6"/>
  <c r="V169" i="6" s="1"/>
  <c r="N9" i="6"/>
  <c r="S8" i="6"/>
  <c r="AA169" i="6" s="1"/>
  <c r="AF27" i="6"/>
  <c r="AA137" i="6"/>
  <c r="AC148" i="6"/>
  <c r="V148" i="6"/>
  <c r="AA148" i="6"/>
  <c r="AF94" i="6"/>
  <c r="AC94" i="6"/>
  <c r="U137" i="6"/>
  <c r="AB148" i="6"/>
  <c r="AC160" i="6"/>
  <c r="Z148" i="6"/>
  <c r="AC137" i="6"/>
  <c r="Y137" i="6"/>
  <c r="AE101" i="6" l="1" a="1"/>
  <c r="AE101" i="6" s="1"/>
  <c r="E101" i="6"/>
  <c r="AG99" i="6"/>
  <c r="E99" i="6"/>
  <c r="AE102" i="6" a="1"/>
  <c r="AE102" i="6" s="1"/>
  <c r="AQ102" i="6" s="1"/>
  <c r="E102" i="6"/>
  <c r="AE100" i="6" a="1"/>
  <c r="AE100" i="6" s="1"/>
  <c r="E100" i="6"/>
  <c r="AE103" i="6" a="1"/>
  <c r="AE103" i="6" s="1"/>
  <c r="I103" i="6" s="1"/>
  <c r="E103" i="6"/>
  <c r="AE104" i="6" a="1"/>
  <c r="AE104" i="6" s="1"/>
  <c r="E104" i="6"/>
  <c r="Z164" i="6"/>
  <c r="Z169" i="6"/>
  <c r="X164" i="6"/>
  <c r="X169" i="6"/>
  <c r="Y162" i="6"/>
  <c r="Y169" i="6"/>
  <c r="W167" i="6"/>
  <c r="W169" i="6"/>
  <c r="AD169" i="6" s="1"/>
  <c r="AB169" i="6"/>
  <c r="F44" i="2"/>
  <c r="N44" i="2" s="1"/>
  <c r="F30" i="2"/>
  <c r="F55" i="2"/>
  <c r="V162" i="6"/>
  <c r="G21" i="2"/>
  <c r="G17" i="2"/>
  <c r="G28" i="2"/>
  <c r="G37" i="2"/>
  <c r="G52" i="2"/>
  <c r="G80" i="2"/>
  <c r="G79" i="2"/>
  <c r="G63" i="2"/>
  <c r="G18" i="2"/>
  <c r="G43" i="2"/>
  <c r="G53" i="2"/>
  <c r="G84" i="2"/>
  <c r="N84" i="2" s="1"/>
  <c r="G83" i="2"/>
  <c r="N83" i="2" s="1"/>
  <c r="G82" i="2"/>
  <c r="N82" i="2" s="1"/>
  <c r="G81" i="2"/>
  <c r="G27" i="2"/>
  <c r="G46" i="2"/>
  <c r="G74" i="2"/>
  <c r="G61" i="2"/>
  <c r="G19" i="2"/>
  <c r="G30" i="2"/>
  <c r="G35" i="2"/>
  <c r="G45" i="2"/>
  <c r="N45" i="2" s="1"/>
  <c r="G54" i="2"/>
  <c r="G73" i="2"/>
  <c r="N73" i="2" s="1"/>
  <c r="G72" i="2"/>
  <c r="G65" i="2"/>
  <c r="G20" i="2"/>
  <c r="G16" i="2"/>
  <c r="G55" i="2"/>
  <c r="G64" i="2"/>
  <c r="F43" i="2"/>
  <c r="F35" i="2"/>
  <c r="F28" i="2"/>
  <c r="F64" i="2"/>
  <c r="F26" i="2"/>
  <c r="N26" i="2" s="1"/>
  <c r="F17" i="2"/>
  <c r="T17" i="2" s="1"/>
  <c r="U17" i="2" s="1"/>
  <c r="F27" i="2"/>
  <c r="F36" i="2"/>
  <c r="N36" i="2" s="1"/>
  <c r="F29" i="2"/>
  <c r="N29" i="2" s="1"/>
  <c r="F37" i="2"/>
  <c r="F74" i="2"/>
  <c r="N74" i="2" s="1"/>
  <c r="F54" i="2"/>
  <c r="F47" i="2"/>
  <c r="N47" i="2" s="1"/>
  <c r="F46" i="2"/>
  <c r="F19" i="2"/>
  <c r="U19" i="2" s="1"/>
  <c r="F72" i="2"/>
  <c r="F18" i="2"/>
  <c r="F16" i="2"/>
  <c r="F63" i="2"/>
  <c r="F56" i="2"/>
  <c r="N56" i="2" s="1"/>
  <c r="F62" i="2"/>
  <c r="N62" i="2" s="1"/>
  <c r="F52" i="2"/>
  <c r="F53" i="2"/>
  <c r="F61" i="2"/>
  <c r="N61" i="2" s="1"/>
  <c r="F21" i="2"/>
  <c r="U21" i="2" s="1"/>
  <c r="F65" i="2"/>
  <c r="F81" i="2"/>
  <c r="F25" i="2"/>
  <c r="N25" i="2" s="1"/>
  <c r="F34" i="2"/>
  <c r="N34" i="2" s="1"/>
  <c r="F20" i="2"/>
  <c r="T20" i="2" s="1"/>
  <c r="U20" i="2" s="1"/>
  <c r="F79" i="2"/>
  <c r="AG126" i="6"/>
  <c r="BE27" i="6"/>
  <c r="AZ27" i="6" s="1"/>
  <c r="AM27" i="6"/>
  <c r="AO27" i="6"/>
  <c r="AN27" i="6"/>
  <c r="AO35" i="6"/>
  <c r="AL35" i="6"/>
  <c r="AN35" i="6"/>
  <c r="AM35" i="6"/>
  <c r="AH58" i="6"/>
  <c r="AL38" i="6"/>
  <c r="AM38" i="6"/>
  <c r="AO38" i="6"/>
  <c r="AN38" i="6"/>
  <c r="BG34" i="6"/>
  <c r="BB34" i="6" s="1"/>
  <c r="AO34" i="6"/>
  <c r="AL34" i="6"/>
  <c r="AM34" i="6"/>
  <c r="AN34" i="6"/>
  <c r="AO65" i="6"/>
  <c r="AL65" i="6"/>
  <c r="AM65" i="6"/>
  <c r="AN65" i="6"/>
  <c r="AO67" i="6"/>
  <c r="AN67" i="6"/>
  <c r="AL67" i="6"/>
  <c r="AM67" i="6"/>
  <c r="AO68" i="6"/>
  <c r="AL68" i="6"/>
  <c r="AM68" i="6"/>
  <c r="AN68" i="6"/>
  <c r="AE63" i="6" a="1"/>
  <c r="AE63" i="6" s="1"/>
  <c r="I63" i="6" s="1"/>
  <c r="AO63" i="6"/>
  <c r="AL63" i="6"/>
  <c r="AN63" i="6"/>
  <c r="AM63" i="6"/>
  <c r="AN31" i="6"/>
  <c r="AO31" i="6"/>
  <c r="AL31" i="6"/>
  <c r="AM31" i="6"/>
  <c r="AL40" i="6"/>
  <c r="AM40" i="6"/>
  <c r="AO40" i="6"/>
  <c r="AN40" i="6"/>
  <c r="AH55" i="6"/>
  <c r="AN55" i="6"/>
  <c r="AM55" i="6"/>
  <c r="AO55" i="6"/>
  <c r="AL55" i="6"/>
  <c r="AH53" i="6"/>
  <c r="AG33" i="6"/>
  <c r="AO66" i="6"/>
  <c r="AL66" i="6"/>
  <c r="AN66" i="6"/>
  <c r="AM66" i="6"/>
  <c r="AO46" i="6"/>
  <c r="AL46" i="6"/>
  <c r="AM46" i="6"/>
  <c r="AN46" i="6"/>
  <c r="AH62" i="6"/>
  <c r="BG64" i="6"/>
  <c r="BB64" i="6" s="1"/>
  <c r="AO64" i="6"/>
  <c r="AN64" i="6"/>
  <c r="AL64" i="6"/>
  <c r="AM64" i="6"/>
  <c r="AH29" i="6"/>
  <c r="AO44" i="6"/>
  <c r="AN44" i="6"/>
  <c r="AM44" i="6"/>
  <c r="AU32" i="6"/>
  <c r="AO69" i="6"/>
  <c r="AL69" i="6"/>
  <c r="AN69" i="6"/>
  <c r="AM69" i="6"/>
  <c r="AH49" i="6"/>
  <c r="AO70" i="6"/>
  <c r="AN70" i="6"/>
  <c r="AL70" i="6"/>
  <c r="AM70" i="6"/>
  <c r="AL50" i="6"/>
  <c r="AM50" i="6"/>
  <c r="AO50" i="6"/>
  <c r="AN50" i="6"/>
  <c r="AO71" i="6"/>
  <c r="AL71" i="6"/>
  <c r="AM71" i="6"/>
  <c r="AN71" i="6"/>
  <c r="AL51" i="6"/>
  <c r="AO51" i="6"/>
  <c r="AM51" i="6"/>
  <c r="AN51" i="6"/>
  <c r="AG30" i="6"/>
  <c r="AN30" i="6"/>
  <c r="AO30" i="6"/>
  <c r="AM30" i="6"/>
  <c r="AL30" i="6"/>
  <c r="AH60" i="6"/>
  <c r="AG39" i="6"/>
  <c r="AL39" i="6"/>
  <c r="AM39" i="6"/>
  <c r="AN39" i="6"/>
  <c r="AO39" i="6"/>
  <c r="AO47" i="6"/>
  <c r="AN47" i="6"/>
  <c r="AL47" i="6"/>
  <c r="AM47" i="6"/>
  <c r="AL52" i="6"/>
  <c r="AM52" i="6"/>
  <c r="AN52" i="6"/>
  <c r="AO52" i="6"/>
  <c r="AO48" i="6"/>
  <c r="AL48" i="6"/>
  <c r="AN48" i="6"/>
  <c r="AM48" i="6"/>
  <c r="AH45" i="6"/>
  <c r="D59" i="6"/>
  <c r="AL59" i="6"/>
  <c r="AM59" i="6"/>
  <c r="AN59" i="6"/>
  <c r="AO59" i="6"/>
  <c r="AO72" i="6"/>
  <c r="AL72" i="6"/>
  <c r="AN72" i="6"/>
  <c r="AM72" i="6"/>
  <c r="AL42" i="6"/>
  <c r="AM42" i="6"/>
  <c r="AN42" i="6"/>
  <c r="AO42" i="6"/>
  <c r="AL37" i="6"/>
  <c r="AM37" i="6"/>
  <c r="AN37" i="6"/>
  <c r="AO37" i="6"/>
  <c r="AE41" i="6" a="1"/>
  <c r="AE41" i="6" s="1"/>
  <c r="AL41" i="6"/>
  <c r="AO41" i="6"/>
  <c r="AM41" i="6"/>
  <c r="AN41" i="6"/>
  <c r="AC11" i="2"/>
  <c r="U11" i="2" s="1"/>
  <c r="T11" i="2" s="1"/>
  <c r="R11" i="2" s="1"/>
  <c r="AD144" i="6"/>
  <c r="BA171" i="6"/>
  <c r="AU113" i="6"/>
  <c r="AL113" i="6"/>
  <c r="AP171" i="6"/>
  <c r="AE40" i="6" a="1"/>
  <c r="AE40" i="6" s="1"/>
  <c r="I40" i="6" s="1"/>
  <c r="AT113" i="6"/>
  <c r="AT171" i="6"/>
  <c r="BD171" i="6"/>
  <c r="AX171" i="6"/>
  <c r="AH113" i="6"/>
  <c r="BE171" i="6"/>
  <c r="E171" i="6"/>
  <c r="E39" i="6"/>
  <c r="AE99" i="6" a="1"/>
  <c r="AE99" i="6" s="1"/>
  <c r="AQ99" i="6" s="1"/>
  <c r="AE153" i="6" a="1"/>
  <c r="AE153" i="6" s="1"/>
  <c r="I153" i="6" s="1"/>
  <c r="AU39" i="6"/>
  <c r="BF39" i="6"/>
  <c r="BA39" i="6" s="1"/>
  <c r="BE113" i="6"/>
  <c r="AZ113" i="6" s="1"/>
  <c r="AS171" i="6"/>
  <c r="BB171" i="6"/>
  <c r="BD41" i="6"/>
  <c r="AY41" i="6" s="1"/>
  <c r="AM171" i="6"/>
  <c r="AO171" i="6"/>
  <c r="AH39" i="6"/>
  <c r="AN104" i="6"/>
  <c r="AR145" i="6"/>
  <c r="AP155" i="6"/>
  <c r="I178" i="6"/>
  <c r="AR155" i="6"/>
  <c r="D104" i="6"/>
  <c r="AZ163" i="6"/>
  <c r="AT163" i="6"/>
  <c r="BG145" i="6"/>
  <c r="BB145" i="6" s="1"/>
  <c r="BG163" i="6"/>
  <c r="AG173" i="6"/>
  <c r="B81" i="6"/>
  <c r="AR81" i="6"/>
  <c r="AU42" i="6"/>
  <c r="AT42" i="6"/>
  <c r="AS39" i="6"/>
  <c r="D39" i="6"/>
  <c r="AM113" i="6"/>
  <c r="AO113" i="6"/>
  <c r="AE39" i="6" a="1"/>
  <c r="AE39" i="6" s="1"/>
  <c r="I39" i="6" s="1"/>
  <c r="AG113" i="6"/>
  <c r="AH153" i="6"/>
  <c r="AG76" i="6"/>
  <c r="D113" i="6"/>
  <c r="AP39" i="6"/>
  <c r="BD113" i="6"/>
  <c r="AY113" i="6" s="1"/>
  <c r="B42" i="6"/>
  <c r="AR39" i="6"/>
  <c r="BG39" i="6"/>
  <c r="BB39" i="6" s="1"/>
  <c r="AT39" i="6"/>
  <c r="AH131" i="6"/>
  <c r="AR100" i="6"/>
  <c r="BD39" i="6"/>
  <c r="AY39" i="6" s="1"/>
  <c r="BE39" i="6"/>
  <c r="AZ39" i="6" s="1"/>
  <c r="AE42" i="6" a="1"/>
  <c r="AE42" i="6" s="1"/>
  <c r="I42" i="6" s="1"/>
  <c r="AE88" i="6" a="1"/>
  <c r="AE88" i="6" s="1"/>
  <c r="I88" i="6" s="1"/>
  <c r="AG88" i="6"/>
  <c r="AL155" i="6"/>
  <c r="E155" i="6"/>
  <c r="BD155" i="6"/>
  <c r="AY155" i="6" s="1"/>
  <c r="AH30" i="6"/>
  <c r="B155" i="6"/>
  <c r="AM155" i="6"/>
  <c r="I154" i="6"/>
  <c r="AG155" i="6"/>
  <c r="BE169" i="6"/>
  <c r="BD179" i="6"/>
  <c r="AS169" i="6"/>
  <c r="AT179" i="6"/>
  <c r="BE82" i="6"/>
  <c r="AZ82" i="6" s="1"/>
  <c r="AM179" i="6"/>
  <c r="E179" i="6"/>
  <c r="BG179" i="6"/>
  <c r="AT135" i="6"/>
  <c r="B104" i="6"/>
  <c r="AO104" i="6"/>
  <c r="AT81" i="6"/>
  <c r="AP24" i="6"/>
  <c r="AP163" i="6"/>
  <c r="AT104" i="6"/>
  <c r="BE91" i="6"/>
  <c r="AZ91" i="6" s="1"/>
  <c r="BE104" i="6"/>
  <c r="AZ104" i="6" s="1"/>
  <c r="AP104" i="6"/>
  <c r="BD118" i="6"/>
  <c r="AY118" i="6" s="1"/>
  <c r="AS163" i="6"/>
  <c r="BF163" i="6"/>
  <c r="AG142" i="6"/>
  <c r="BB163" i="6"/>
  <c r="BG104" i="6"/>
  <c r="BB104" i="6" s="1"/>
  <c r="AR104" i="6"/>
  <c r="AL163" i="6"/>
  <c r="AX163" i="6"/>
  <c r="BD104" i="6"/>
  <c r="AY104" i="6" s="1"/>
  <c r="BF81" i="6"/>
  <c r="BA81" i="6" s="1"/>
  <c r="I170" i="6"/>
  <c r="B91" i="6"/>
  <c r="AU81" i="6"/>
  <c r="BE81" i="6"/>
  <c r="AZ81" i="6" s="1"/>
  <c r="BE118" i="6"/>
  <c r="AZ118" i="6" s="1"/>
  <c r="AM82" i="6"/>
  <c r="D81" i="6"/>
  <c r="AH99" i="6"/>
  <c r="AR91" i="6"/>
  <c r="AL171" i="6"/>
  <c r="AZ171" i="6"/>
  <c r="BF171" i="6"/>
  <c r="AN81" i="6"/>
  <c r="AM81" i="6"/>
  <c r="AL81" i="6"/>
  <c r="BD42" i="6"/>
  <c r="AY42" i="6" s="1"/>
  <c r="BG42" i="6"/>
  <c r="BB42" i="6" s="1"/>
  <c r="BD92" i="6"/>
  <c r="AY92" i="6" s="1"/>
  <c r="B24" i="6"/>
  <c r="AN89" i="6"/>
  <c r="AN82" i="6"/>
  <c r="AT101" i="6"/>
  <c r="BG81" i="6"/>
  <c r="BB81" i="6" s="1"/>
  <c r="AE24" i="6" a="1"/>
  <c r="AE24" i="6" s="1"/>
  <c r="I24" i="6" s="1"/>
  <c r="AE171" i="6" a="1"/>
  <c r="AE171" i="6" s="1"/>
  <c r="BC171" i="6" s="1"/>
  <c r="AE173" i="6" a="1"/>
  <c r="AE173" i="6" s="1"/>
  <c r="I173" i="6" s="1"/>
  <c r="AG55" i="6"/>
  <c r="AH125" i="6"/>
  <c r="AH81" i="6"/>
  <c r="BG171" i="6"/>
  <c r="AR171" i="6"/>
  <c r="AU171" i="6"/>
  <c r="AN171" i="6"/>
  <c r="AP81" i="6"/>
  <c r="AS81" i="6"/>
  <c r="AO81" i="6"/>
  <c r="AO101" i="6"/>
  <c r="BE92" i="6"/>
  <c r="AZ92" i="6" s="1"/>
  <c r="AM24" i="6"/>
  <c r="BD24" i="6"/>
  <c r="AY24" i="6" s="1"/>
  <c r="BD82" i="6"/>
  <c r="AY82" i="6" s="1"/>
  <c r="BE142" i="6"/>
  <c r="AZ142" i="6" s="1"/>
  <c r="BD81" i="6"/>
  <c r="AY81" i="6" s="1"/>
  <c r="E81" i="6"/>
  <c r="AE23" i="6" a="1"/>
  <c r="AE23" i="6" s="1"/>
  <c r="I23" i="6" s="1"/>
  <c r="AE89" i="6" a="1"/>
  <c r="AE89" i="6" s="1"/>
  <c r="I89" i="6" s="1"/>
  <c r="I175" i="6"/>
  <c r="AR101" i="6"/>
  <c r="BD101" i="6"/>
  <c r="AY101" i="6" s="1"/>
  <c r="AT102" i="6"/>
  <c r="BE102" i="6"/>
  <c r="AZ102" i="6" s="1"/>
  <c r="AS101" i="6"/>
  <c r="AD143" i="6"/>
  <c r="B101" i="6"/>
  <c r="AN102" i="6"/>
  <c r="AH23" i="6"/>
  <c r="AG89" i="6"/>
  <c r="AP101" i="6"/>
  <c r="AL101" i="6"/>
  <c r="BG101" i="6"/>
  <c r="BB101" i="6" s="1"/>
  <c r="AR102" i="6"/>
  <c r="AE149" i="6" a="1"/>
  <c r="AE149" i="6" s="1"/>
  <c r="AQ149" i="6" s="1"/>
  <c r="AH20" i="6"/>
  <c r="AU179" i="6"/>
  <c r="AY179" i="6"/>
  <c r="AZ179" i="6"/>
  <c r="AS92" i="6"/>
  <c r="BF92" i="6"/>
  <c r="BA92" i="6" s="1"/>
  <c r="BG135" i="6"/>
  <c r="BB135" i="6" s="1"/>
  <c r="AE135" i="6" a="1"/>
  <c r="AE135" i="6" s="1"/>
  <c r="I135" i="6" s="1"/>
  <c r="AG53" i="6"/>
  <c r="AG20" i="6"/>
  <c r="AH83" i="6"/>
  <c r="AN101" i="6"/>
  <c r="BF101" i="6"/>
  <c r="BA101" i="6" s="1"/>
  <c r="AX179" i="6"/>
  <c r="AO179" i="6"/>
  <c r="BA179" i="6"/>
  <c r="AP179" i="6"/>
  <c r="AS155" i="6"/>
  <c r="AU102" i="6"/>
  <c r="AT92" i="6"/>
  <c r="D92" i="6"/>
  <c r="AM135" i="6"/>
  <c r="BD135" i="6"/>
  <c r="AY135" i="6" s="1"/>
  <c r="BF82" i="6"/>
  <c r="BA82" i="6" s="1"/>
  <c r="BD33" i="6"/>
  <c r="AY33" i="6" s="1"/>
  <c r="AU83" i="6"/>
  <c r="BF155" i="6"/>
  <c r="BA155" i="6" s="1"/>
  <c r="AE83" i="6" a="1"/>
  <c r="AE83" i="6" s="1"/>
  <c r="I83" i="6" s="1"/>
  <c r="AH144" i="6"/>
  <c r="AG92" i="6"/>
  <c r="AG108" i="6"/>
  <c r="AE155" i="6" a="1"/>
  <c r="AE155" i="6" s="1"/>
  <c r="I155" i="6" s="1"/>
  <c r="AG83" i="6"/>
  <c r="BG32" i="6"/>
  <c r="BB32" i="6" s="1"/>
  <c r="AR169" i="6"/>
  <c r="AN179" i="6"/>
  <c r="AL179" i="6"/>
  <c r="AL135" i="6"/>
  <c r="E135" i="6"/>
  <c r="BD169" i="6"/>
  <c r="AU169" i="6"/>
  <c r="BG169" i="6"/>
  <c r="BB179" i="6"/>
  <c r="BF179" i="6"/>
  <c r="AR179" i="6"/>
  <c r="BE179" i="6"/>
  <c r="AS179" i="6"/>
  <c r="B92" i="6"/>
  <c r="BG92" i="6"/>
  <c r="BB92" i="6" s="1"/>
  <c r="AS82" i="6"/>
  <c r="E82" i="6"/>
  <c r="BG33" i="6"/>
  <c r="BB33" i="6" s="1"/>
  <c r="E92" i="6"/>
  <c r="AE92" i="6" a="1"/>
  <c r="AE92" i="6" s="1"/>
  <c r="AQ92" i="6" s="1"/>
  <c r="AE144" i="6" a="1"/>
  <c r="AE144" i="6" s="1"/>
  <c r="I144" i="6" s="1"/>
  <c r="AE38" i="6" a="1"/>
  <c r="AE38" i="6" s="1"/>
  <c r="I38" i="6" s="1"/>
  <c r="AG38" i="6"/>
  <c r="AH38" i="6"/>
  <c r="AH78" i="6"/>
  <c r="AG78" i="6"/>
  <c r="AG75" i="6"/>
  <c r="AH75" i="6"/>
  <c r="AG77" i="6"/>
  <c r="AH77" i="6"/>
  <c r="AG96" i="6"/>
  <c r="AH96" i="6"/>
  <c r="AG107" i="6"/>
  <c r="AH107" i="6"/>
  <c r="AG133" i="6"/>
  <c r="AH133" i="6"/>
  <c r="AG118" i="6"/>
  <c r="AH118" i="6"/>
  <c r="AH128" i="6"/>
  <c r="AG128" i="6"/>
  <c r="AH110" i="6"/>
  <c r="AG110" i="6"/>
  <c r="AH156" i="6"/>
  <c r="AG156" i="6"/>
  <c r="AG165" i="6"/>
  <c r="AH165" i="6"/>
  <c r="AH162" i="6"/>
  <c r="AG162" i="6"/>
  <c r="AG177" i="6"/>
  <c r="AH177" i="6"/>
  <c r="Z162" i="6"/>
  <c r="Y164" i="6"/>
  <c r="AG178" i="6"/>
  <c r="AH178" i="6"/>
  <c r="AG97" i="6"/>
  <c r="AH97" i="6"/>
  <c r="AG168" i="6"/>
  <c r="AH168" i="6"/>
  <c r="AH180" i="6"/>
  <c r="AG180" i="6"/>
  <c r="AG111" i="6"/>
  <c r="AH111" i="6"/>
  <c r="AG101" i="6"/>
  <c r="AH101" i="6"/>
  <c r="AH31" i="6"/>
  <c r="AG31" i="6"/>
  <c r="AH164" i="6"/>
  <c r="AG164" i="6"/>
  <c r="AH170" i="6"/>
  <c r="AG170" i="6"/>
  <c r="AG154" i="6"/>
  <c r="AH154" i="6"/>
  <c r="AG95" i="6"/>
  <c r="AH95" i="6"/>
  <c r="AG40" i="6"/>
  <c r="AH40" i="6"/>
  <c r="AG175" i="6"/>
  <c r="AH175" i="6"/>
  <c r="AG102" i="6"/>
  <c r="AH102" i="6"/>
  <c r="AH41" i="6"/>
  <c r="AG41" i="6"/>
  <c r="AG148" i="6"/>
  <c r="AH148" i="6"/>
  <c r="AH11" i="6"/>
  <c r="AG11" i="6"/>
  <c r="AS27" i="6"/>
  <c r="AG27" i="6"/>
  <c r="AH27" i="6"/>
  <c r="AG13" i="6"/>
  <c r="AH13" i="6"/>
  <c r="AG32" i="6"/>
  <c r="AH32" i="6"/>
  <c r="AG34" i="6"/>
  <c r="AH34" i="6"/>
  <c r="AG86" i="6"/>
  <c r="AH86" i="6"/>
  <c r="AG79" i="6"/>
  <c r="AH79" i="6"/>
  <c r="AG127" i="6"/>
  <c r="AH127" i="6"/>
  <c r="AH122" i="6"/>
  <c r="AG122" i="6"/>
  <c r="AG123" i="6"/>
  <c r="AH123" i="6"/>
  <c r="AH130" i="6"/>
  <c r="AG130" i="6"/>
  <c r="AG117" i="6"/>
  <c r="AH117" i="6"/>
  <c r="AH116" i="6"/>
  <c r="AG116" i="6"/>
  <c r="AG119" i="6"/>
  <c r="AH119" i="6"/>
  <c r="AD139" i="6"/>
  <c r="AH150" i="6"/>
  <c r="AG150" i="6"/>
  <c r="Y167" i="6"/>
  <c r="AG161" i="6"/>
  <c r="AH161" i="6"/>
  <c r="AG151" i="6"/>
  <c r="AH151" i="6"/>
  <c r="AH100" i="6"/>
  <c r="AG100" i="6"/>
  <c r="AG42" i="6"/>
  <c r="AH42" i="6"/>
  <c r="AG171" i="6"/>
  <c r="AH171" i="6"/>
  <c r="AG115" i="6"/>
  <c r="AH115" i="6"/>
  <c r="AH24" i="6"/>
  <c r="AG24" i="6"/>
  <c r="AH94" i="6"/>
  <c r="AG94" i="6"/>
  <c r="AH160" i="6"/>
  <c r="AG160" i="6"/>
  <c r="AG16" i="6"/>
  <c r="AH16" i="6"/>
  <c r="AH35" i="6"/>
  <c r="AG35" i="6"/>
  <c r="AH82" i="6"/>
  <c r="AG82" i="6"/>
  <c r="AG90" i="6"/>
  <c r="AH90" i="6"/>
  <c r="AG80" i="6"/>
  <c r="AH80" i="6"/>
  <c r="AH98" i="6"/>
  <c r="AG98" i="6"/>
  <c r="AH132" i="6"/>
  <c r="AG132" i="6"/>
  <c r="AG129" i="6"/>
  <c r="AH129" i="6"/>
  <c r="AH124" i="6"/>
  <c r="AG124" i="6"/>
  <c r="AD151" i="6"/>
  <c r="AG152" i="6"/>
  <c r="AH152" i="6"/>
  <c r="AH176" i="6"/>
  <c r="AG176" i="6"/>
  <c r="AG167" i="6"/>
  <c r="AH167" i="6"/>
  <c r="Z167" i="6"/>
  <c r="X162" i="6"/>
  <c r="AG163" i="6"/>
  <c r="AH163" i="6"/>
  <c r="AG103" i="6"/>
  <c r="AH103" i="6"/>
  <c r="AG21" i="6"/>
  <c r="AH21" i="6"/>
  <c r="AH104" i="6"/>
  <c r="AG104" i="6"/>
  <c r="AG149" i="6"/>
  <c r="AH149" i="6"/>
  <c r="AG22" i="6"/>
  <c r="AH22" i="6"/>
  <c r="BD106" i="6"/>
  <c r="AY106" i="6" s="1"/>
  <c r="AG106" i="6"/>
  <c r="AH106" i="6"/>
  <c r="AR74" i="6"/>
  <c r="AH74" i="6"/>
  <c r="AH84" i="6"/>
  <c r="AG84" i="6"/>
  <c r="AG91" i="6"/>
  <c r="AH91" i="6"/>
  <c r="AG112" i="6"/>
  <c r="AH112" i="6"/>
  <c r="AG121" i="6"/>
  <c r="AH121" i="6"/>
  <c r="AH114" i="6"/>
  <c r="AG114" i="6"/>
  <c r="AG109" i="6"/>
  <c r="AH109" i="6"/>
  <c r="AG134" i="6"/>
  <c r="AH134" i="6"/>
  <c r="AG157" i="6"/>
  <c r="AH157" i="6"/>
  <c r="AH172" i="6"/>
  <c r="AG172" i="6"/>
  <c r="X167" i="6"/>
  <c r="AD141" i="6"/>
  <c r="AG135" i="6"/>
  <c r="AH135" i="6"/>
  <c r="AG87" i="6"/>
  <c r="AH87" i="6"/>
  <c r="AG36" i="6"/>
  <c r="AH36" i="6"/>
  <c r="AG25" i="6"/>
  <c r="AH25" i="6"/>
  <c r="AH166" i="6"/>
  <c r="AG166" i="6"/>
  <c r="AG179" i="6"/>
  <c r="AH179" i="6"/>
  <c r="AG85" i="6"/>
  <c r="AH85" i="6"/>
  <c r="AG28" i="6"/>
  <c r="AH28" i="6"/>
  <c r="AG169" i="6"/>
  <c r="AH169" i="6"/>
  <c r="AG158" i="6"/>
  <c r="AH158" i="6"/>
  <c r="AH37" i="6"/>
  <c r="AG37" i="6"/>
  <c r="AG174" i="6"/>
  <c r="AH174" i="6"/>
  <c r="AH18" i="6"/>
  <c r="AG18" i="6"/>
  <c r="AE138" i="6" a="1"/>
  <c r="AE138" i="6" s="1"/>
  <c r="AG138" i="6"/>
  <c r="AH138" i="6"/>
  <c r="AG140" i="6"/>
  <c r="AH140" i="6"/>
  <c r="AH141" i="6"/>
  <c r="AG141" i="6"/>
  <c r="AH139" i="6"/>
  <c r="AG139" i="6"/>
  <c r="AG146" i="6"/>
  <c r="AH146" i="6"/>
  <c r="AE143" i="6" a="1"/>
  <c r="AE143" i="6" s="1"/>
  <c r="AT143" i="6" s="1"/>
  <c r="AG143" i="6"/>
  <c r="AH143" i="6"/>
  <c r="AH145" i="6"/>
  <c r="AG145" i="6"/>
  <c r="AH137" i="6"/>
  <c r="AG137" i="6"/>
  <c r="I180" i="6"/>
  <c r="AH66" i="6"/>
  <c r="AG66" i="6"/>
  <c r="AG46" i="6"/>
  <c r="AH46" i="6"/>
  <c r="AS64" i="6"/>
  <c r="AH64" i="6"/>
  <c r="AG64" i="6"/>
  <c r="AU64" i="6"/>
  <c r="AP64" i="6"/>
  <c r="AH56" i="6"/>
  <c r="AG56" i="6"/>
  <c r="AH61" i="6"/>
  <c r="AH52" i="6"/>
  <c r="AG52" i="6"/>
  <c r="AG48" i="6"/>
  <c r="AH48" i="6"/>
  <c r="BG59" i="6"/>
  <c r="BB59" i="6" s="1"/>
  <c r="AG59" i="6"/>
  <c r="AH59" i="6"/>
  <c r="AH72" i="6"/>
  <c r="AG72" i="6"/>
  <c r="AH63" i="6"/>
  <c r="AG63" i="6"/>
  <c r="AG47" i="6"/>
  <c r="AH47" i="6"/>
  <c r="AR64" i="6"/>
  <c r="D64" i="6"/>
  <c r="AH65" i="6"/>
  <c r="AG65" i="6"/>
  <c r="AH67" i="6"/>
  <c r="AG67" i="6"/>
  <c r="B68" i="6"/>
  <c r="AH68" i="6"/>
  <c r="AG68" i="6"/>
  <c r="AH57" i="6"/>
  <c r="AG57" i="6"/>
  <c r="AH51" i="6"/>
  <c r="AG51" i="6"/>
  <c r="AH54" i="6"/>
  <c r="AG54" i="6"/>
  <c r="BF64" i="6"/>
  <c r="BA64" i="6" s="1"/>
  <c r="AH69" i="6"/>
  <c r="AG69" i="6"/>
  <c r="AH70" i="6"/>
  <c r="AG70" i="6"/>
  <c r="AH50" i="6"/>
  <c r="AG50" i="6"/>
  <c r="AH71" i="6"/>
  <c r="AG71" i="6"/>
  <c r="AG44" i="6"/>
  <c r="AH44" i="6"/>
  <c r="AT59" i="6"/>
  <c r="AE145" i="6" a="1"/>
  <c r="AE145" i="6" s="1"/>
  <c r="I145" i="6" s="1"/>
  <c r="BD145" i="6"/>
  <c r="AY145" i="6" s="1"/>
  <c r="AD138" i="6"/>
  <c r="BD61" i="6"/>
  <c r="AY61" i="6" s="1"/>
  <c r="BG61" i="6"/>
  <c r="BB61" i="6" s="1"/>
  <c r="V167" i="6"/>
  <c r="AR61" i="6"/>
  <c r="AE142" i="6" a="1"/>
  <c r="AE142" i="6" s="1"/>
  <c r="BF142" i="6" s="1"/>
  <c r="I174" i="6"/>
  <c r="AE146" i="6" a="1"/>
  <c r="AE146" i="6" s="1"/>
  <c r="I146" i="6" s="1"/>
  <c r="I179" i="6"/>
  <c r="AA125" i="6"/>
  <c r="AA163" i="6"/>
  <c r="AA168" i="6"/>
  <c r="AA161" i="6"/>
  <c r="AA165" i="6"/>
  <c r="AA166" i="6"/>
  <c r="AE177" i="6" a="1"/>
  <c r="AE177" i="6" s="1"/>
  <c r="I177" i="6" s="1"/>
  <c r="AL177" i="6"/>
  <c r="AY177" i="6"/>
  <c r="BB177" i="6"/>
  <c r="BE177" i="6"/>
  <c r="AE176" i="6" a="1"/>
  <c r="AE176" i="6" s="1"/>
  <c r="I176" i="6" s="1"/>
  <c r="AA162" i="6"/>
  <c r="AB164" i="6"/>
  <c r="AO177" i="6"/>
  <c r="U130" i="6"/>
  <c r="U161" i="6"/>
  <c r="U166" i="6"/>
  <c r="U164" i="6"/>
  <c r="U163" i="6"/>
  <c r="U168" i="6"/>
  <c r="AB161" i="6"/>
  <c r="AR177" i="6"/>
  <c r="BF177" i="6"/>
  <c r="AA164" i="6"/>
  <c r="AU177" i="6"/>
  <c r="V121" i="6"/>
  <c r="V168" i="6"/>
  <c r="V161" i="6"/>
  <c r="V163" i="6"/>
  <c r="V166" i="6"/>
  <c r="V164" i="6"/>
  <c r="AT177" i="6"/>
  <c r="AZ177" i="6"/>
  <c r="U167" i="6"/>
  <c r="Z114" i="6"/>
  <c r="Z163" i="6"/>
  <c r="Z166" i="6"/>
  <c r="Z165" i="6"/>
  <c r="Z168" i="6"/>
  <c r="Z161" i="6"/>
  <c r="BG177" i="6"/>
  <c r="W162" i="6"/>
  <c r="Y163" i="6"/>
  <c r="Y168" i="6"/>
  <c r="Y161" i="6"/>
  <c r="Y165" i="6"/>
  <c r="Y166" i="6"/>
  <c r="V165" i="6"/>
  <c r="AA167" i="6"/>
  <c r="AE172" i="6" a="1"/>
  <c r="AE172" i="6" s="1"/>
  <c r="I172" i="6" s="1"/>
  <c r="AP177" i="6"/>
  <c r="BD177" i="6"/>
  <c r="AB127" i="6"/>
  <c r="AB168" i="6"/>
  <c r="AB162" i="6"/>
  <c r="AB167" i="6"/>
  <c r="AB165" i="6"/>
  <c r="AB163" i="6"/>
  <c r="W121" i="6"/>
  <c r="W161" i="6"/>
  <c r="W166" i="6"/>
  <c r="W163" i="6"/>
  <c r="W168" i="6"/>
  <c r="W164" i="6"/>
  <c r="X132" i="6"/>
  <c r="X168" i="6"/>
  <c r="X166" i="6"/>
  <c r="X165" i="6"/>
  <c r="X163" i="6"/>
  <c r="X161" i="6"/>
  <c r="AB45" i="6"/>
  <c r="U165" i="6"/>
  <c r="U162" i="6"/>
  <c r="W165" i="6"/>
  <c r="AE156" i="6" a="1"/>
  <c r="AE156" i="6" s="1"/>
  <c r="I156" i="6" s="1"/>
  <c r="AE157" i="6" a="1"/>
  <c r="AE157" i="6" s="1"/>
  <c r="I157" i="6" s="1"/>
  <c r="AE152" i="6" a="1"/>
  <c r="AE152" i="6" s="1"/>
  <c r="I152" i="6" s="1"/>
  <c r="AE148" i="6" a="1"/>
  <c r="AE148" i="6" s="1"/>
  <c r="AQ148" i="6" s="1"/>
  <c r="I158" i="6"/>
  <c r="AB116" i="6"/>
  <c r="AD150" i="6"/>
  <c r="AE150" i="6" a="1"/>
  <c r="AE150" i="6" s="1"/>
  <c r="BC150" i="6" s="1"/>
  <c r="AX150" i="6" s="1"/>
  <c r="X80" i="6"/>
  <c r="X123" i="6"/>
  <c r="AD149" i="6"/>
  <c r="AE151" i="6" a="1"/>
  <c r="AE151" i="6" s="1"/>
  <c r="AQ151" i="6" s="1"/>
  <c r="X117" i="6"/>
  <c r="X61" i="6"/>
  <c r="X114" i="6"/>
  <c r="W112" i="6"/>
  <c r="W126" i="6"/>
  <c r="W130" i="6"/>
  <c r="W109" i="6"/>
  <c r="W111" i="6"/>
  <c r="AD140" i="6"/>
  <c r="AA107" i="6"/>
  <c r="AE140" i="6" a="1"/>
  <c r="AE140" i="6" s="1"/>
  <c r="BF140" i="6" s="1"/>
  <c r="AA114" i="6"/>
  <c r="AA116" i="6"/>
  <c r="AE141" i="6" a="1"/>
  <c r="AE141" i="6" s="1"/>
  <c r="Z52" i="6"/>
  <c r="Z57" i="6"/>
  <c r="W123" i="6"/>
  <c r="AE137" i="6" a="1"/>
  <c r="AE137" i="6" s="1"/>
  <c r="BC137" i="6" s="1"/>
  <c r="AX137" i="6" s="1"/>
  <c r="AD142" i="6"/>
  <c r="W110" i="6"/>
  <c r="AE139" i="6" a="1"/>
  <c r="AE139" i="6" s="1"/>
  <c r="BF139" i="6" s="1"/>
  <c r="X110" i="6"/>
  <c r="AB121" i="6"/>
  <c r="W132" i="6"/>
  <c r="W129" i="6"/>
  <c r="W96" i="6"/>
  <c r="U119" i="6"/>
  <c r="U124" i="6"/>
  <c r="Y117" i="6"/>
  <c r="Y126" i="6"/>
  <c r="Y115" i="6"/>
  <c r="Y109" i="6"/>
  <c r="Y129" i="6"/>
  <c r="Y118" i="6"/>
  <c r="Y130" i="6"/>
  <c r="Y111" i="6"/>
  <c r="Y119" i="6"/>
  <c r="Y122" i="6"/>
  <c r="Y132" i="6"/>
  <c r="Y113" i="6"/>
  <c r="Y107" i="6"/>
  <c r="Y120" i="6"/>
  <c r="Y121" i="6"/>
  <c r="Y131" i="6"/>
  <c r="Y127" i="6"/>
  <c r="V129" i="6"/>
  <c r="Y108" i="6"/>
  <c r="V110" i="6"/>
  <c r="V115" i="6"/>
  <c r="AE134" i="6" a="1"/>
  <c r="AE134" i="6" s="1"/>
  <c r="I134" i="6" s="1"/>
  <c r="Y96" i="6"/>
  <c r="U121" i="6"/>
  <c r="Y123" i="6"/>
  <c r="AP114" i="6"/>
  <c r="Y78" i="6"/>
  <c r="U98" i="6"/>
  <c r="U108" i="6"/>
  <c r="U118" i="6"/>
  <c r="AB109" i="6"/>
  <c r="AU114" i="6"/>
  <c r="Y128" i="6"/>
  <c r="AB107" i="6"/>
  <c r="BD114" i="6"/>
  <c r="AY114" i="6" s="1"/>
  <c r="X13" i="6"/>
  <c r="X126" i="6"/>
  <c r="X115" i="6"/>
  <c r="X124" i="6"/>
  <c r="X109" i="6"/>
  <c r="X129" i="6"/>
  <c r="X111" i="6"/>
  <c r="X119" i="6"/>
  <c r="X113" i="6"/>
  <c r="X118" i="6"/>
  <c r="X130" i="6"/>
  <c r="X116" i="6"/>
  <c r="X122" i="6"/>
  <c r="X120" i="6"/>
  <c r="X108" i="6"/>
  <c r="X121" i="6"/>
  <c r="X131" i="6"/>
  <c r="X125" i="6"/>
  <c r="X107" i="6"/>
  <c r="X127" i="6"/>
  <c r="X128" i="6"/>
  <c r="Y114" i="6"/>
  <c r="Y110" i="6"/>
  <c r="Y124" i="6"/>
  <c r="AA34" i="6"/>
  <c r="AA119" i="6"/>
  <c r="AA108" i="6"/>
  <c r="AA128" i="6"/>
  <c r="AA117" i="6"/>
  <c r="AA109" i="6"/>
  <c r="AA118" i="6"/>
  <c r="AA122" i="6"/>
  <c r="AA124" i="6"/>
  <c r="AA129" i="6"/>
  <c r="AA120" i="6"/>
  <c r="AA131" i="6"/>
  <c r="AA126" i="6"/>
  <c r="AA112" i="6"/>
  <c r="AA113" i="6"/>
  <c r="AA121" i="6"/>
  <c r="AA132" i="6"/>
  <c r="AA115" i="6"/>
  <c r="AA111" i="6"/>
  <c r="AU118" i="6"/>
  <c r="B114" i="6"/>
  <c r="Y80" i="6"/>
  <c r="AB129" i="6"/>
  <c r="AR118" i="6"/>
  <c r="BE114" i="6"/>
  <c r="AZ114" i="6" s="1"/>
  <c r="Y116" i="6"/>
  <c r="AS118" i="6"/>
  <c r="AS114" i="6"/>
  <c r="Y76" i="6"/>
  <c r="AT114" i="6"/>
  <c r="X98" i="6"/>
  <c r="AA110" i="6"/>
  <c r="AA123" i="6"/>
  <c r="AA127" i="6"/>
  <c r="V124" i="6"/>
  <c r="V113" i="6"/>
  <c r="V122" i="6"/>
  <c r="V111" i="6"/>
  <c r="V125" i="6"/>
  <c r="V131" i="6"/>
  <c r="V120" i="6"/>
  <c r="V108" i="6"/>
  <c r="V107" i="6"/>
  <c r="V117" i="6"/>
  <c r="V127" i="6"/>
  <c r="V128" i="6"/>
  <c r="V114" i="6"/>
  <c r="V116" i="6"/>
  <c r="V126" i="6"/>
  <c r="AB95" i="6"/>
  <c r="AB110" i="6"/>
  <c r="AB130" i="6"/>
  <c r="AB119" i="6"/>
  <c r="AB108" i="6"/>
  <c r="AB128" i="6"/>
  <c r="AB123" i="6"/>
  <c r="AB124" i="6"/>
  <c r="AB117" i="6"/>
  <c r="AB122" i="6"/>
  <c r="AB111" i="6"/>
  <c r="AB131" i="6"/>
  <c r="AB125" i="6"/>
  <c r="AB126" i="6"/>
  <c r="AB112" i="6"/>
  <c r="AB120" i="6"/>
  <c r="AB132" i="6"/>
  <c r="AB113" i="6"/>
  <c r="V132" i="6"/>
  <c r="U96" i="6"/>
  <c r="U113" i="6"/>
  <c r="U122" i="6"/>
  <c r="U111" i="6"/>
  <c r="U131" i="6"/>
  <c r="U125" i="6"/>
  <c r="U112" i="6"/>
  <c r="U123" i="6"/>
  <c r="U126" i="6"/>
  <c r="U120" i="6"/>
  <c r="U109" i="6"/>
  <c r="U114" i="6"/>
  <c r="U132" i="6"/>
  <c r="U107" i="6"/>
  <c r="U117" i="6"/>
  <c r="U127" i="6"/>
  <c r="U128" i="6"/>
  <c r="U115" i="6"/>
  <c r="U116" i="6"/>
  <c r="V119" i="6"/>
  <c r="Z54" i="6"/>
  <c r="Z108" i="6"/>
  <c r="Z128" i="6"/>
  <c r="Z117" i="6"/>
  <c r="Z126" i="6"/>
  <c r="Z110" i="6"/>
  <c r="Z129" i="6"/>
  <c r="Z111" i="6"/>
  <c r="Z112" i="6"/>
  <c r="Z109" i="6"/>
  <c r="Z124" i="6"/>
  <c r="Z118" i="6"/>
  <c r="Z130" i="6"/>
  <c r="Z121" i="6"/>
  <c r="Z131" i="6"/>
  <c r="Z132" i="6"/>
  <c r="Z120" i="6"/>
  <c r="Z113" i="6"/>
  <c r="Z107" i="6"/>
  <c r="Z115" i="6"/>
  <c r="AM114" i="6"/>
  <c r="V112" i="6"/>
  <c r="V109" i="6"/>
  <c r="V118" i="6"/>
  <c r="Z116" i="6"/>
  <c r="AB115" i="6"/>
  <c r="AN114" i="6"/>
  <c r="AB118" i="6"/>
  <c r="U129" i="6"/>
  <c r="V123" i="6"/>
  <c r="V130" i="6"/>
  <c r="Z127" i="6"/>
  <c r="D114" i="6"/>
  <c r="AR114" i="6"/>
  <c r="Z122" i="6"/>
  <c r="AB114" i="6"/>
  <c r="BF114" i="6"/>
  <c r="BA114" i="6" s="1"/>
  <c r="Z58" i="6"/>
  <c r="Y98" i="6"/>
  <c r="Z123" i="6"/>
  <c r="AL114" i="6"/>
  <c r="Z98" i="6"/>
  <c r="X112" i="6"/>
  <c r="Y125" i="6"/>
  <c r="AE133" i="6" a="1"/>
  <c r="AE133" i="6" s="1"/>
  <c r="I133" i="6" s="1"/>
  <c r="W55" i="6"/>
  <c r="W115" i="6"/>
  <c r="W124" i="6"/>
  <c r="W113" i="6"/>
  <c r="W118" i="6"/>
  <c r="W119" i="6"/>
  <c r="W125" i="6"/>
  <c r="W122" i="6"/>
  <c r="W120" i="6"/>
  <c r="W127" i="6"/>
  <c r="W131" i="6"/>
  <c r="W108" i="6"/>
  <c r="W107" i="6"/>
  <c r="W128" i="6"/>
  <c r="W114" i="6"/>
  <c r="W116" i="6"/>
  <c r="BG114" i="6"/>
  <c r="BB114" i="6" s="1"/>
  <c r="X59" i="6"/>
  <c r="Z125" i="6"/>
  <c r="Z119" i="6"/>
  <c r="W117" i="6"/>
  <c r="AO114" i="6"/>
  <c r="Y57" i="6"/>
  <c r="AA130" i="6"/>
  <c r="Y112" i="6"/>
  <c r="U110" i="6"/>
  <c r="AB49" i="6"/>
  <c r="AB34" i="6"/>
  <c r="AB77" i="6"/>
  <c r="AB28" i="6"/>
  <c r="AA45" i="6"/>
  <c r="I104" i="6"/>
  <c r="I101" i="6"/>
  <c r="D106" i="6"/>
  <c r="AS106" i="6"/>
  <c r="AR106" i="6"/>
  <c r="BE106" i="6"/>
  <c r="AZ106" i="6" s="1"/>
  <c r="I102" i="6"/>
  <c r="I100" i="6"/>
  <c r="V55" i="6"/>
  <c r="V97" i="6"/>
  <c r="V95" i="6"/>
  <c r="AA96" i="6"/>
  <c r="AA97" i="6"/>
  <c r="AA95" i="6"/>
  <c r="X95" i="6"/>
  <c r="X97" i="6"/>
  <c r="V98" i="6"/>
  <c r="Y97" i="6"/>
  <c r="Y95" i="6"/>
  <c r="W58" i="6"/>
  <c r="W97" i="6"/>
  <c r="W95" i="6"/>
  <c r="W98" i="6"/>
  <c r="V96" i="6"/>
  <c r="Z50" i="6"/>
  <c r="Y58" i="6"/>
  <c r="AB56" i="6"/>
  <c r="AB97" i="6"/>
  <c r="AB98" i="6"/>
  <c r="AB96" i="6"/>
  <c r="AB52" i="6"/>
  <c r="AB61" i="6"/>
  <c r="U48" i="6"/>
  <c r="U97" i="6"/>
  <c r="U95" i="6"/>
  <c r="Z62" i="6"/>
  <c r="Z96" i="6"/>
  <c r="Z97" i="6"/>
  <c r="Z95" i="6"/>
  <c r="AB54" i="6"/>
  <c r="Z61" i="6"/>
  <c r="X50" i="6"/>
  <c r="X96" i="6"/>
  <c r="AA98" i="6"/>
  <c r="Z45" i="6"/>
  <c r="W54" i="6"/>
  <c r="W76" i="6"/>
  <c r="W48" i="6"/>
  <c r="V57" i="6"/>
  <c r="V58" i="6"/>
  <c r="U52" i="6"/>
  <c r="U46" i="6"/>
  <c r="U80" i="6"/>
  <c r="U57" i="6"/>
  <c r="I87" i="6"/>
  <c r="U62" i="6"/>
  <c r="U50" i="6"/>
  <c r="U55" i="6"/>
  <c r="U59" i="6"/>
  <c r="AU56" i="6"/>
  <c r="AS56" i="6"/>
  <c r="BG56" i="6"/>
  <c r="BB56" i="6" s="1"/>
  <c r="BE56" i="6"/>
  <c r="AZ56" i="6" s="1"/>
  <c r="BD56" i="6"/>
  <c r="AE68" i="6" a="1"/>
  <c r="AE68" i="6" s="1"/>
  <c r="I68" i="6" s="1"/>
  <c r="AU68" i="6"/>
  <c r="AT68" i="6"/>
  <c r="AP68" i="6"/>
  <c r="BE68" i="6"/>
  <c r="AZ68" i="6" s="1"/>
  <c r="BF68" i="6"/>
  <c r="BA68" i="6" s="1"/>
  <c r="D68" i="6"/>
  <c r="AA46" i="6"/>
  <c r="AA47" i="6"/>
  <c r="AA57" i="6"/>
  <c r="AA59" i="6"/>
  <c r="AA50" i="6"/>
  <c r="AA51" i="6"/>
  <c r="AA60" i="6"/>
  <c r="AA55" i="6"/>
  <c r="AA49" i="6"/>
  <c r="AA53" i="6"/>
  <c r="AE67" i="6" a="1"/>
  <c r="AE67" i="6" s="1"/>
  <c r="I67" i="6" s="1"/>
  <c r="AU67" i="6"/>
  <c r="AE65" i="6" a="1"/>
  <c r="AE65" i="6" s="1"/>
  <c r="I65" i="6" s="1"/>
  <c r="X51" i="6"/>
  <c r="X60" i="6"/>
  <c r="X62" i="6"/>
  <c r="X49" i="6"/>
  <c r="X53" i="6"/>
  <c r="X57" i="6"/>
  <c r="X56" i="6"/>
  <c r="X47" i="6"/>
  <c r="X46" i="6"/>
  <c r="X45" i="6"/>
  <c r="X52" i="6"/>
  <c r="AA62" i="6"/>
  <c r="Y59" i="6"/>
  <c r="Y51" i="6"/>
  <c r="Y60" i="6"/>
  <c r="Y62" i="6"/>
  <c r="Y55" i="6"/>
  <c r="Y49" i="6"/>
  <c r="Y53" i="6"/>
  <c r="Y48" i="6"/>
  <c r="Y56" i="6"/>
  <c r="Y47" i="6"/>
  <c r="Y45" i="6"/>
  <c r="Y77" i="6"/>
  <c r="X48" i="6"/>
  <c r="AA54" i="6"/>
  <c r="Y52" i="6"/>
  <c r="Y61" i="6"/>
  <c r="AA48" i="6"/>
  <c r="AE69" i="6" a="1"/>
  <c r="AE69" i="6" s="1"/>
  <c r="I69" i="6" s="1"/>
  <c r="BF67" i="6"/>
  <c r="BA67" i="6" s="1"/>
  <c r="BE67" i="6"/>
  <c r="AZ67" i="6" s="1"/>
  <c r="Y50" i="6"/>
  <c r="X55" i="6"/>
  <c r="AE70" i="6" a="1"/>
  <c r="AE70" i="6" s="1"/>
  <c r="I70" i="6" s="1"/>
  <c r="AU61" i="6"/>
  <c r="Y46" i="6"/>
  <c r="B67" i="6"/>
  <c r="I85" i="6"/>
  <c r="AE66" i="6" a="1"/>
  <c r="AE66" i="6" s="1"/>
  <c r="I66" i="6" s="1"/>
  <c r="V51" i="6"/>
  <c r="V62" i="6"/>
  <c r="V49" i="6"/>
  <c r="V52" i="6"/>
  <c r="V61" i="6"/>
  <c r="V53" i="6"/>
  <c r="V54" i="6"/>
  <c r="V56" i="6"/>
  <c r="V47" i="6"/>
  <c r="V45" i="6"/>
  <c r="V60" i="6"/>
  <c r="AG60" i="6" s="1"/>
  <c r="AR67" i="6"/>
  <c r="X54" i="6"/>
  <c r="AE72" i="6" a="1"/>
  <c r="AE72" i="6" s="1"/>
  <c r="I72" i="6" s="1"/>
  <c r="AT67" i="6"/>
  <c r="I25" i="6"/>
  <c r="X82" i="6"/>
  <c r="AA58" i="6"/>
  <c r="B59" i="6"/>
  <c r="E67" i="6"/>
  <c r="V59" i="6"/>
  <c r="AA61" i="6"/>
  <c r="W51" i="6"/>
  <c r="W62" i="6"/>
  <c r="W49" i="6"/>
  <c r="W52" i="6"/>
  <c r="W53" i="6"/>
  <c r="W57" i="6"/>
  <c r="W56" i="6"/>
  <c r="W47" i="6"/>
  <c r="W46" i="6"/>
  <c r="W45" i="6"/>
  <c r="W60" i="6"/>
  <c r="W59" i="6"/>
  <c r="V46" i="6"/>
  <c r="AB46" i="6"/>
  <c r="AB47" i="6"/>
  <c r="AB48" i="6"/>
  <c r="AB57" i="6"/>
  <c r="AB58" i="6"/>
  <c r="AB59" i="6"/>
  <c r="AB51" i="6"/>
  <c r="AB50" i="6"/>
  <c r="AB60" i="6"/>
  <c r="AB62" i="6"/>
  <c r="AB55" i="6"/>
  <c r="AB53" i="6"/>
  <c r="Z46" i="6"/>
  <c r="Z47" i="6"/>
  <c r="Z59" i="6"/>
  <c r="Z51" i="6"/>
  <c r="Z60" i="6"/>
  <c r="Z55" i="6"/>
  <c r="Z49" i="6"/>
  <c r="Z53" i="6"/>
  <c r="Z56" i="6"/>
  <c r="BD67" i="6"/>
  <c r="AY67" i="6" s="1"/>
  <c r="V50" i="6"/>
  <c r="AE71" i="6" a="1"/>
  <c r="AE71" i="6" s="1"/>
  <c r="I71" i="6" s="1"/>
  <c r="U51" i="6"/>
  <c r="U58" i="6"/>
  <c r="U47" i="6"/>
  <c r="U49" i="6"/>
  <c r="U53" i="6"/>
  <c r="U54" i="6"/>
  <c r="U56" i="6"/>
  <c r="U45" i="6"/>
  <c r="U60" i="6"/>
  <c r="U61" i="6"/>
  <c r="AP59" i="6"/>
  <c r="Y82" i="6"/>
  <c r="W61" i="6"/>
  <c r="Y54" i="6"/>
  <c r="Z48" i="6"/>
  <c r="X58" i="6"/>
  <c r="W50" i="6"/>
  <c r="AS59" i="6"/>
  <c r="AA28" i="6"/>
  <c r="X77" i="6"/>
  <c r="V48" i="6"/>
  <c r="AA52" i="6"/>
  <c r="AA56" i="6"/>
  <c r="AE64" i="6" a="1"/>
  <c r="AE64" i="6" s="1"/>
  <c r="I64" i="6" s="1"/>
  <c r="Z13" i="6"/>
  <c r="Z76" i="6"/>
  <c r="Z81" i="6"/>
  <c r="Z75" i="6"/>
  <c r="V29" i="6"/>
  <c r="V79" i="6"/>
  <c r="V81" i="6"/>
  <c r="V75" i="6"/>
  <c r="V82" i="6"/>
  <c r="V77" i="6"/>
  <c r="W35" i="6"/>
  <c r="W79" i="6"/>
  <c r="W81" i="6"/>
  <c r="W75" i="6"/>
  <c r="W77" i="6"/>
  <c r="W82" i="6"/>
  <c r="X35" i="6"/>
  <c r="X79" i="6"/>
  <c r="X81" i="6"/>
  <c r="X75" i="6"/>
  <c r="X76" i="6"/>
  <c r="AB78" i="6"/>
  <c r="AB79" i="6"/>
  <c r="AB81" i="6"/>
  <c r="AB76" i="6"/>
  <c r="U29" i="6"/>
  <c r="U79" i="6"/>
  <c r="U81" i="6"/>
  <c r="U75" i="6"/>
  <c r="U82" i="6"/>
  <c r="U77" i="6"/>
  <c r="Z80" i="6"/>
  <c r="X32" i="6"/>
  <c r="AN91" i="6"/>
  <c r="BD91" i="6"/>
  <c r="AY91" i="6" s="1"/>
  <c r="AE91" i="6" a="1"/>
  <c r="AE91" i="6" s="1"/>
  <c r="I91" i="6" s="1"/>
  <c r="V80" i="6"/>
  <c r="BF91" i="6"/>
  <c r="BA91" i="6" s="1"/>
  <c r="Z82" i="6"/>
  <c r="BG91" i="6"/>
  <c r="BB91" i="6" s="1"/>
  <c r="AA29" i="6"/>
  <c r="AA79" i="6"/>
  <c r="AA81" i="6"/>
  <c r="AA76" i="6"/>
  <c r="AA78" i="6"/>
  <c r="AT91" i="6"/>
  <c r="AA80" i="6"/>
  <c r="AM91" i="6"/>
  <c r="Y37" i="6"/>
  <c r="Y79" i="6"/>
  <c r="Y81" i="6"/>
  <c r="Y75" i="6"/>
  <c r="AA75" i="6"/>
  <c r="AL91" i="6"/>
  <c r="U78" i="6"/>
  <c r="Z77" i="6"/>
  <c r="AO91" i="6"/>
  <c r="AB80" i="6"/>
  <c r="AA82" i="6"/>
  <c r="Z79" i="6"/>
  <c r="E91" i="6"/>
  <c r="AB75" i="6"/>
  <c r="AE90" i="6" a="1"/>
  <c r="AE90" i="6" s="1"/>
  <c r="I90" i="6" s="1"/>
  <c r="D91" i="6"/>
  <c r="V78" i="6"/>
  <c r="Z78" i="6"/>
  <c r="AA77" i="6"/>
  <c r="AU91" i="6"/>
  <c r="AB82" i="6"/>
  <c r="U76" i="6"/>
  <c r="W78" i="6"/>
  <c r="V76" i="6"/>
  <c r="X78" i="6"/>
  <c r="AS91" i="6"/>
  <c r="W80" i="6"/>
  <c r="AE86" i="6" a="1"/>
  <c r="AE86" i="6" s="1"/>
  <c r="I86" i="6" s="1"/>
  <c r="AE84" i="6" a="1"/>
  <c r="AE84" i="6" s="1"/>
  <c r="I84" i="6" s="1"/>
  <c r="AA31" i="6"/>
  <c r="Z31" i="6"/>
  <c r="Z37" i="6"/>
  <c r="Z18" i="6"/>
  <c r="Z34" i="6"/>
  <c r="Z32" i="6"/>
  <c r="Z29" i="6"/>
  <c r="U32" i="6"/>
  <c r="I41" i="6"/>
  <c r="AS74" i="6"/>
  <c r="X29" i="6"/>
  <c r="I21" i="6"/>
  <c r="I22" i="6"/>
  <c r="V35" i="6"/>
  <c r="W33" i="6"/>
  <c r="W36" i="6"/>
  <c r="W30" i="6"/>
  <c r="W31" i="6"/>
  <c r="W37" i="6"/>
  <c r="W28" i="6"/>
  <c r="W34" i="6"/>
  <c r="W29" i="6"/>
  <c r="V36" i="6"/>
  <c r="V30" i="6"/>
  <c r="V33" i="6"/>
  <c r="V31" i="6"/>
  <c r="V37" i="6"/>
  <c r="V28" i="6"/>
  <c r="V34" i="6"/>
  <c r="V32" i="6"/>
  <c r="Y35" i="6"/>
  <c r="BE34" i="6"/>
  <c r="AZ34" i="6" s="1"/>
  <c r="Y32" i="6"/>
  <c r="BF34" i="6"/>
  <c r="BA34" i="6" s="1"/>
  <c r="AB32" i="6"/>
  <c r="AB29" i="6"/>
  <c r="AB35" i="6"/>
  <c r="AB30" i="6"/>
  <c r="AB36" i="6"/>
  <c r="AB33" i="6"/>
  <c r="X19" i="6"/>
  <c r="X30" i="6"/>
  <c r="X33" i="6"/>
  <c r="X36" i="6"/>
  <c r="X31" i="6"/>
  <c r="X28" i="6"/>
  <c r="X34" i="6"/>
  <c r="X16" i="6"/>
  <c r="AA32" i="6"/>
  <c r="AA35" i="6"/>
  <c r="AA30" i="6"/>
  <c r="AA36" i="6"/>
  <c r="AA33" i="6"/>
  <c r="AA37" i="6"/>
  <c r="X37" i="6"/>
  <c r="AP34" i="6"/>
  <c r="AB31" i="6"/>
  <c r="Z35" i="6"/>
  <c r="Z33" i="6"/>
  <c r="Z30" i="6"/>
  <c r="Z36" i="6"/>
  <c r="Z28" i="6"/>
  <c r="Y18" i="6"/>
  <c r="Y34" i="6"/>
  <c r="Y19" i="6"/>
  <c r="Y36" i="6"/>
  <c r="Y30" i="6"/>
  <c r="Y33" i="6"/>
  <c r="Y31" i="6"/>
  <c r="Y28" i="6"/>
  <c r="E34" i="6"/>
  <c r="U30" i="6"/>
  <c r="U33" i="6"/>
  <c r="U36" i="6"/>
  <c r="U28" i="6"/>
  <c r="U31" i="6"/>
  <c r="U37" i="6"/>
  <c r="U34" i="6"/>
  <c r="W32" i="6"/>
  <c r="Y29" i="6"/>
  <c r="U35" i="6"/>
  <c r="Z15" i="6"/>
  <c r="AB37" i="6"/>
  <c r="V12" i="6"/>
  <c r="V14" i="6"/>
  <c r="V17" i="6"/>
  <c r="V20" i="6"/>
  <c r="V15" i="6"/>
  <c r="AG15" i="6" s="1"/>
  <c r="V18" i="6"/>
  <c r="W12" i="6"/>
  <c r="W18" i="6"/>
  <c r="W14" i="6"/>
  <c r="W17" i="6"/>
  <c r="W20" i="6"/>
  <c r="W15" i="6"/>
  <c r="AA14" i="6"/>
  <c r="AA20" i="6"/>
  <c r="AA16" i="6"/>
  <c r="AA19" i="6"/>
  <c r="AA17" i="6"/>
  <c r="W13" i="6"/>
  <c r="AB19" i="6"/>
  <c r="AB14" i="6"/>
  <c r="AB20" i="6"/>
  <c r="AB13" i="6"/>
  <c r="AB16" i="6"/>
  <c r="AB17" i="6"/>
  <c r="W16" i="6"/>
  <c r="U15" i="6"/>
  <c r="U14" i="6"/>
  <c r="U17" i="6"/>
  <c r="U20" i="6"/>
  <c r="U12" i="6"/>
  <c r="U18" i="6"/>
  <c r="AA15" i="6"/>
  <c r="AA18" i="6"/>
  <c r="AB12" i="6"/>
  <c r="AB15" i="6"/>
  <c r="Y13" i="6"/>
  <c r="AB18" i="6"/>
  <c r="Y16" i="6"/>
  <c r="U13" i="6"/>
  <c r="U16" i="6"/>
  <c r="Y14" i="6"/>
  <c r="Y17" i="6"/>
  <c r="Y20" i="6"/>
  <c r="Y12" i="6"/>
  <c r="Y15" i="6"/>
  <c r="AA12" i="6"/>
  <c r="W19" i="6"/>
  <c r="U19" i="6"/>
  <c r="Z14" i="6"/>
  <c r="Z17" i="6"/>
  <c r="Z20" i="6"/>
  <c r="Z12" i="6"/>
  <c r="Z19" i="6"/>
  <c r="X14" i="6"/>
  <c r="X12" i="6"/>
  <c r="X18" i="6"/>
  <c r="X17" i="6"/>
  <c r="X20" i="6"/>
  <c r="X15" i="6"/>
  <c r="Z16" i="6"/>
  <c r="V13" i="6"/>
  <c r="AA13" i="6"/>
  <c r="V16" i="6"/>
  <c r="V19" i="6"/>
  <c r="AG19" i="6" s="1"/>
  <c r="AT27" i="6"/>
  <c r="AU27" i="6"/>
  <c r="B27" i="6"/>
  <c r="BF27" i="6"/>
  <c r="BA27" i="6" s="1"/>
  <c r="BG27" i="6"/>
  <c r="BB27" i="6" s="1"/>
  <c r="D27" i="6"/>
  <c r="AL21" i="6"/>
  <c r="AM21" i="6"/>
  <c r="AU24" i="6"/>
  <c r="AS24" i="6"/>
  <c r="BF24" i="6"/>
  <c r="BA24" i="6" s="1"/>
  <c r="BG24" i="6"/>
  <c r="BB24" i="6" s="1"/>
  <c r="AU41" i="6"/>
  <c r="AT41" i="6"/>
  <c r="AS41" i="6"/>
  <c r="AP41" i="6"/>
  <c r="E41" i="6"/>
  <c r="BC41" i="6"/>
  <c r="AX41" i="6" s="1"/>
  <c r="BG41" i="6"/>
  <c r="BB41" i="6" s="1"/>
  <c r="BF41" i="6"/>
  <c r="BA41" i="6" s="1"/>
  <c r="BE41" i="6"/>
  <c r="AZ41" i="6" s="1"/>
  <c r="D41" i="6"/>
  <c r="B41" i="6"/>
  <c r="AU74" i="6"/>
  <c r="AR41" i="6"/>
  <c r="AT100" i="6"/>
  <c r="D100" i="6"/>
  <c r="AU100" i="6"/>
  <c r="BF123" i="6"/>
  <c r="BA123" i="6" s="1"/>
  <c r="AS123" i="6"/>
  <c r="AR123" i="6"/>
  <c r="AN123" i="6"/>
  <c r="AM123" i="6"/>
  <c r="AL123" i="6"/>
  <c r="AO123" i="6"/>
  <c r="BD123" i="6"/>
  <c r="AY123" i="6" s="1"/>
  <c r="BE123" i="6"/>
  <c r="AZ123" i="6" s="1"/>
  <c r="BG123" i="6"/>
  <c r="BB123" i="6" s="1"/>
  <c r="E123" i="6"/>
  <c r="AU123" i="6"/>
  <c r="B123" i="6"/>
  <c r="AT123" i="6"/>
  <c r="AP123" i="6"/>
  <c r="D123" i="6"/>
  <c r="AN99" i="6"/>
  <c r="BE99" i="6"/>
  <c r="AZ99" i="6" s="1"/>
  <c r="Y74" i="6"/>
  <c r="Y106" i="6"/>
  <c r="Y44" i="6"/>
  <c r="Y27" i="6"/>
  <c r="BE74" i="6"/>
  <c r="AZ74" i="6" s="1"/>
  <c r="B47" i="6"/>
  <c r="AT47" i="6"/>
  <c r="AU47" i="6"/>
  <c r="E47" i="6"/>
  <c r="AS47" i="6"/>
  <c r="BG74" i="6"/>
  <c r="BB74" i="6" s="1"/>
  <c r="BD90" i="6"/>
  <c r="AY90" i="6" s="1"/>
  <c r="BE90" i="6"/>
  <c r="AZ90" i="6" s="1"/>
  <c r="AL90" i="6"/>
  <c r="AP90" i="6"/>
  <c r="AM90" i="6"/>
  <c r="E90" i="6"/>
  <c r="BG90" i="6"/>
  <c r="BB90" i="6" s="1"/>
  <c r="BF90" i="6"/>
  <c r="BA90" i="6" s="1"/>
  <c r="AO100" i="6"/>
  <c r="AN100" i="6"/>
  <c r="AM100" i="6"/>
  <c r="BF100" i="6"/>
  <c r="BA100" i="6" s="1"/>
  <c r="BC100" i="6"/>
  <c r="AX100" i="6" s="1"/>
  <c r="AP100" i="6"/>
  <c r="BG100" i="6"/>
  <c r="BB100" i="6" s="1"/>
  <c r="BE100" i="6"/>
  <c r="AZ100" i="6" s="1"/>
  <c r="AL100" i="6"/>
  <c r="BD100" i="6"/>
  <c r="AY100" i="6" s="1"/>
  <c r="AS100" i="6"/>
  <c r="B100" i="6"/>
  <c r="BG89" i="6"/>
  <c r="BB89" i="6" s="1"/>
  <c r="BD89" i="6"/>
  <c r="AY89" i="6" s="1"/>
  <c r="AR89" i="6"/>
  <c r="B89" i="6"/>
  <c r="BF89" i="6"/>
  <c r="BA89" i="6" s="1"/>
  <c r="BD74" i="6"/>
  <c r="AY74" i="6" s="1"/>
  <c r="B82" i="6"/>
  <c r="D83" i="6"/>
  <c r="E27" i="6"/>
  <c r="AR82" i="6"/>
  <c r="E83" i="6"/>
  <c r="BG113" i="6"/>
  <c r="BB113" i="6" s="1"/>
  <c r="AM101" i="6"/>
  <c r="BE42" i="6"/>
  <c r="AZ42" i="6" s="1"/>
  <c r="AT64" i="6"/>
  <c r="D82" i="6"/>
  <c r="AS68" i="6"/>
  <c r="BD83" i="6"/>
  <c r="AY83" i="6" s="1"/>
  <c r="AP113" i="6"/>
  <c r="E113" i="6"/>
  <c r="AR113" i="6"/>
  <c r="AU104" i="6"/>
  <c r="BF42" i="6"/>
  <c r="BA42" i="6" s="1"/>
  <c r="AM102" i="6"/>
  <c r="B39" i="6"/>
  <c r="AL27" i="6"/>
  <c r="AU82" i="6"/>
  <c r="BG106" i="6"/>
  <c r="BB106" i="6" s="1"/>
  <c r="BE83" i="6"/>
  <c r="AZ83" i="6" s="1"/>
  <c r="AU163" i="6"/>
  <c r="AS113" i="6"/>
  <c r="B83" i="6"/>
  <c r="AL82" i="6"/>
  <c r="BF83" i="6"/>
  <c r="BA83" i="6" s="1"/>
  <c r="AS54" i="6"/>
  <c r="AU54" i="6"/>
  <c r="AO24" i="6"/>
  <c r="AX177" i="6"/>
  <c r="AM177" i="6"/>
  <c r="AS104" i="6"/>
  <c r="AS67" i="6"/>
  <c r="D24" i="6"/>
  <c r="BD64" i="6"/>
  <c r="AY64" i="6" s="1"/>
  <c r="BG54" i="6"/>
  <c r="BB54" i="6" s="1"/>
  <c r="AR33" i="6"/>
  <c r="AU101" i="6"/>
  <c r="AS177" i="6"/>
  <c r="BF113" i="6"/>
  <c r="BA113" i="6" s="1"/>
  <c r="D42" i="6"/>
  <c r="AU34" i="6"/>
  <c r="D67" i="6"/>
  <c r="E24" i="6"/>
  <c r="BG68" i="6"/>
  <c r="BB68" i="6" s="1"/>
  <c r="AM104" i="6"/>
  <c r="AU155" i="6"/>
  <c r="BD59" i="6"/>
  <c r="AY59" i="6" s="1"/>
  <c r="E42" i="6"/>
  <c r="AN92" i="6"/>
  <c r="BG67" i="6"/>
  <c r="BB67" i="6" s="1"/>
  <c r="BE24" i="6"/>
  <c r="AZ24" i="6" s="1"/>
  <c r="BE64" i="6"/>
  <c r="AZ64" i="6" s="1"/>
  <c r="AR27" i="6"/>
  <c r="AO82" i="6"/>
  <c r="E68" i="6"/>
  <c r="AU33" i="6"/>
  <c r="BE155" i="6"/>
  <c r="AZ155" i="6" s="1"/>
  <c r="AR163" i="6"/>
  <c r="BA177" i="6"/>
  <c r="D101" i="6"/>
  <c r="AT82" i="6"/>
  <c r="BG82" i="6"/>
  <c r="BB82" i="6" s="1"/>
  <c r="AP92" i="6"/>
  <c r="AP42" i="6"/>
  <c r="AR92" i="6"/>
  <c r="BD27" i="6"/>
  <c r="AY27" i="6" s="1"/>
  <c r="AN113" i="6"/>
  <c r="AL92" i="6"/>
  <c r="AL24" i="6"/>
  <c r="B64" i="6"/>
  <c r="AP27" i="6"/>
  <c r="AN24" i="6"/>
  <c r="AO163" i="6"/>
  <c r="AT24" i="6"/>
  <c r="E177" i="6"/>
  <c r="AN177" i="6"/>
  <c r="D34" i="6"/>
  <c r="AL104" i="6"/>
  <c r="BF104" i="6"/>
  <c r="BA104" i="6" s="1"/>
  <c r="BE101" i="6"/>
  <c r="AZ101" i="6" s="1"/>
  <c r="AO92" i="6"/>
  <c r="E64" i="6"/>
  <c r="AM83" i="6"/>
  <c r="AY163" i="6"/>
  <c r="AU40" i="6"/>
  <c r="Z44" i="6"/>
  <c r="AU17" i="6"/>
  <c r="AR17" i="6"/>
  <c r="BD142" i="6"/>
  <c r="AY142" i="6" s="1"/>
  <c r="W27" i="6"/>
  <c r="BE40" i="6"/>
  <c r="AZ40" i="6" s="1"/>
  <c r="W160" i="6"/>
  <c r="E89" i="6"/>
  <c r="AO102" i="6"/>
  <c r="BF40" i="6"/>
  <c r="BA40" i="6" s="1"/>
  <c r="AO135" i="6"/>
  <c r="AS142" i="6"/>
  <c r="AU90" i="6"/>
  <c r="X106" i="6"/>
  <c r="D132" i="6"/>
  <c r="BC179" i="6"/>
  <c r="AL102" i="6"/>
  <c r="AP135" i="6"/>
  <c r="BG142" i="6"/>
  <c r="BB142" i="6" s="1"/>
  <c r="AL89" i="6"/>
  <c r="BG47" i="6"/>
  <c r="BB47" i="6" s="1"/>
  <c r="AN83" i="6"/>
  <c r="BG155" i="6"/>
  <c r="BB155" i="6" s="1"/>
  <c r="AS34" i="6"/>
  <c r="Z106" i="6"/>
  <c r="AT22" i="6"/>
  <c r="AR22" i="6"/>
  <c r="AS22" i="6"/>
  <c r="AU22" i="6"/>
  <c r="W106" i="6"/>
  <c r="BD34" i="6"/>
  <c r="AY34" i="6" s="1"/>
  <c r="AT34" i="6"/>
  <c r="BG132" i="6"/>
  <c r="BB132" i="6" s="1"/>
  <c r="BG40" i="6"/>
  <c r="BB40" i="6" s="1"/>
  <c r="AU92" i="6"/>
  <c r="AR135" i="6"/>
  <c r="AP67" i="6"/>
  <c r="AR142" i="6"/>
  <c r="AM89" i="6"/>
  <c r="AT155" i="6"/>
  <c r="AN163" i="6"/>
  <c r="AS42" i="6"/>
  <c r="AR42" i="6"/>
  <c r="BG21" i="6"/>
  <c r="BB21" i="6" s="1"/>
  <c r="AU13" i="6"/>
  <c r="AR13" i="6"/>
  <c r="AR20" i="6"/>
  <c r="AU20" i="6"/>
  <c r="AL99" i="6"/>
  <c r="W44" i="6"/>
  <c r="Z27" i="6"/>
  <c r="AU18" i="6"/>
  <c r="AR47" i="6"/>
  <c r="AQ101" i="6"/>
  <c r="AR16" i="6"/>
  <c r="AU16" i="6"/>
  <c r="AQ179" i="6"/>
  <c r="B40" i="6"/>
  <c r="AS135" i="6"/>
  <c r="AU142" i="6"/>
  <c r="AU89" i="6"/>
  <c r="AR15" i="6"/>
  <c r="AS15" i="6"/>
  <c r="AU15" i="6"/>
  <c r="AO99" i="6"/>
  <c r="E40" i="6"/>
  <c r="AS40" i="6"/>
  <c r="BD40" i="6"/>
  <c r="AY40" i="6" s="1"/>
  <c r="AS99" i="6"/>
  <c r="AR11" i="6"/>
  <c r="AU11" i="6"/>
  <c r="AP40" i="6"/>
  <c r="AP89" i="6"/>
  <c r="AT90" i="6"/>
  <c r="D21" i="6"/>
  <c r="BF21" i="6"/>
  <c r="BA21" i="6" s="1"/>
  <c r="AU21" i="6"/>
  <c r="BD21" i="6"/>
  <c r="AY21" i="6" s="1"/>
  <c r="AT21" i="6"/>
  <c r="BE21" i="6"/>
  <c r="AZ21" i="6" s="1"/>
  <c r="E21" i="6"/>
  <c r="AQ21" i="6"/>
  <c r="AR21" i="6"/>
  <c r="AS21" i="6"/>
  <c r="AR12" i="6"/>
  <c r="AU12" i="6"/>
  <c r="E59" i="6"/>
  <c r="AP21" i="6"/>
  <c r="BC101" i="6"/>
  <c r="AX101" i="6" s="1"/>
  <c r="BF102" i="6"/>
  <c r="BA102" i="6" s="1"/>
  <c r="BA163" i="6"/>
  <c r="D99" i="6"/>
  <c r="AM99" i="6"/>
  <c r="AU23" i="6"/>
  <c r="AR23" i="6"/>
  <c r="AS23" i="6"/>
  <c r="AT23" i="6"/>
  <c r="D89" i="6"/>
  <c r="X160" i="6"/>
  <c r="BD102" i="6"/>
  <c r="AY102" i="6" s="1"/>
  <c r="BE135" i="6"/>
  <c r="AZ135" i="6" s="1"/>
  <c r="AP83" i="6"/>
  <c r="AN90" i="6"/>
  <c r="B34" i="6"/>
  <c r="AR34" i="6"/>
  <c r="AR99" i="6"/>
  <c r="AT99" i="6"/>
  <c r="AR132" i="6"/>
  <c r="BE59" i="6"/>
  <c r="AZ59" i="6" s="1"/>
  <c r="D40" i="6"/>
  <c r="AN135" i="6"/>
  <c r="AS89" i="6"/>
  <c r="BD54" i="6"/>
  <c r="AR90" i="6"/>
  <c r="AM163" i="6"/>
  <c r="AU99" i="6"/>
  <c r="B21" i="6"/>
  <c r="BD132" i="6"/>
  <c r="AY132" i="6" s="1"/>
  <c r="BF59" i="6"/>
  <c r="BA59" i="6" s="1"/>
  <c r="D102" i="6"/>
  <c r="AT40" i="6"/>
  <c r="B135" i="6"/>
  <c r="AL83" i="6"/>
  <c r="AT89" i="6"/>
  <c r="AB94" i="6"/>
  <c r="BE54" i="6"/>
  <c r="AZ54" i="6" s="1"/>
  <c r="AR14" i="6"/>
  <c r="AU14" i="6"/>
  <c r="AS14" i="6"/>
  <c r="W11" i="6"/>
  <c r="AO90" i="6"/>
  <c r="AU106" i="6"/>
  <c r="AR83" i="6"/>
  <c r="AN155" i="6"/>
  <c r="E163" i="6"/>
  <c r="BD68" i="6"/>
  <c r="AY68" i="6" s="1"/>
  <c r="AR68" i="6"/>
  <c r="D20" i="6"/>
  <c r="BF99" i="6"/>
  <c r="BA99" i="6" s="1"/>
  <c r="Z160" i="6"/>
  <c r="BF47" i="6"/>
  <c r="BA47" i="6" s="1"/>
  <c r="BE47" i="6"/>
  <c r="AZ47" i="6" s="1"/>
  <c r="BD47" i="6"/>
  <c r="AY47" i="6" s="1"/>
  <c r="D61" i="6"/>
  <c r="D135" i="6"/>
  <c r="AA106" i="6"/>
  <c r="AR59" i="6"/>
  <c r="AU19" i="6"/>
  <c r="AR19" i="6"/>
  <c r="AP99" i="6"/>
  <c r="AU132" i="6"/>
  <c r="BC102" i="6"/>
  <c r="AX102" i="6" s="1"/>
  <c r="AO89" i="6"/>
  <c r="AR40" i="6"/>
  <c r="AS90" i="6"/>
  <c r="AS102" i="6"/>
  <c r="AP102" i="6"/>
  <c r="AO21" i="6"/>
  <c r="B99" i="6"/>
  <c r="AN21" i="6"/>
  <c r="BG102" i="6"/>
  <c r="BB102" i="6" s="1"/>
  <c r="AU135" i="6"/>
  <c r="BE89" i="6"/>
  <c r="AZ89" i="6" s="1"/>
  <c r="AP47" i="6"/>
  <c r="AO83" i="6"/>
  <c r="AS83" i="6"/>
  <c r="AO155" i="6"/>
  <c r="BD163" i="6"/>
  <c r="BG20" i="6"/>
  <c r="BB20" i="6" s="1"/>
  <c r="BD99" i="6"/>
  <c r="AY99" i="6" s="1"/>
  <c r="BG99" i="6"/>
  <c r="BB99" i="6" s="1"/>
  <c r="U74" i="6"/>
  <c r="AU59" i="6"/>
  <c r="B102" i="6"/>
  <c r="AM92" i="6"/>
  <c r="Z74" i="6"/>
  <c r="B90" i="6"/>
  <c r="D47" i="6"/>
  <c r="AT83" i="6"/>
  <c r="AU145" i="6"/>
  <c r="BE80" i="6"/>
  <c r="AZ80" i="6" s="1"/>
  <c r="B80" i="6"/>
  <c r="AS80" i="6"/>
  <c r="BF80" i="6"/>
  <c r="BA80" i="6" s="1"/>
  <c r="D80" i="6"/>
  <c r="BD80" i="6"/>
  <c r="AY80" i="6" s="1"/>
  <c r="AR80" i="6"/>
  <c r="AP80" i="6"/>
  <c r="AO80" i="6"/>
  <c r="AN80" i="6"/>
  <c r="AM80" i="6"/>
  <c r="AU80" i="6"/>
  <c r="AT80" i="6"/>
  <c r="AL80" i="6"/>
  <c r="E80" i="6"/>
  <c r="BG80" i="6"/>
  <c r="BB80" i="6" s="1"/>
  <c r="D54" i="6"/>
  <c r="BF127" i="6"/>
  <c r="BA127" i="6" s="1"/>
  <c r="AL127" i="6"/>
  <c r="AT127" i="6"/>
  <c r="D127" i="6"/>
  <c r="AM127" i="6"/>
  <c r="AR127" i="6"/>
  <c r="AP127" i="6"/>
  <c r="AO127" i="6"/>
  <c r="AN127" i="6"/>
  <c r="AU127" i="6"/>
  <c r="E127" i="6"/>
  <c r="AS127" i="6"/>
  <c r="B127" i="6"/>
  <c r="BG127" i="6"/>
  <c r="BB127" i="6" s="1"/>
  <c r="BE127" i="6"/>
  <c r="AZ127" i="6" s="1"/>
  <c r="BD127" i="6"/>
  <c r="AY127" i="6" s="1"/>
  <c r="E170" i="6"/>
  <c r="AS170" i="6"/>
  <c r="AZ170" i="6"/>
  <c r="AN170" i="6"/>
  <c r="BA170" i="6"/>
  <c r="BF170" i="6"/>
  <c r="AU170" i="6"/>
  <c r="AO170" i="6"/>
  <c r="BG170" i="6"/>
  <c r="BD170" i="6"/>
  <c r="BB170" i="6"/>
  <c r="AR170" i="6"/>
  <c r="AP170" i="6"/>
  <c r="AM170" i="6"/>
  <c r="AL170" i="6"/>
  <c r="BE170" i="6"/>
  <c r="AY170" i="6"/>
  <c r="AX170" i="6"/>
  <c r="AT170" i="6"/>
  <c r="AU53" i="6"/>
  <c r="BG53" i="6"/>
  <c r="BB53" i="6" s="1"/>
  <c r="D53" i="6"/>
  <c r="BD53" i="6"/>
  <c r="AN75" i="6"/>
  <c r="BG75" i="6"/>
  <c r="BB75" i="6" s="1"/>
  <c r="BD75" i="6"/>
  <c r="AY75" i="6" s="1"/>
  <c r="AO75" i="6"/>
  <c r="AM75" i="6"/>
  <c r="E75" i="6"/>
  <c r="BF75" i="6"/>
  <c r="BA75" i="6" s="1"/>
  <c r="D75" i="6"/>
  <c r="BE75" i="6"/>
  <c r="AZ75" i="6" s="1"/>
  <c r="B75" i="6"/>
  <c r="AP75" i="6"/>
  <c r="AL75" i="6"/>
  <c r="AU75" i="6"/>
  <c r="AR75" i="6"/>
  <c r="AT75" i="6"/>
  <c r="AS75" i="6"/>
  <c r="D18" i="6"/>
  <c r="BG18" i="6"/>
  <c r="BB18" i="6" s="1"/>
  <c r="BD14" i="6"/>
  <c r="AY14" i="6" s="1"/>
  <c r="D14" i="6"/>
  <c r="BG14" i="6"/>
  <c r="BB14" i="6" s="1"/>
  <c r="BE14" i="6"/>
  <c r="AZ14" i="6" s="1"/>
  <c r="BF66" i="6"/>
  <c r="BA66" i="6" s="1"/>
  <c r="E66" i="6"/>
  <c r="D66" i="6"/>
  <c r="B66" i="6"/>
  <c r="AS66" i="6"/>
  <c r="AR66" i="6"/>
  <c r="BD66" i="6"/>
  <c r="AY66" i="6" s="1"/>
  <c r="AT66" i="6"/>
  <c r="AP66" i="6"/>
  <c r="BG66" i="6"/>
  <c r="BB66" i="6" s="1"/>
  <c r="BE66" i="6"/>
  <c r="AZ66" i="6" s="1"/>
  <c r="AU66" i="6"/>
  <c r="AS115" i="6"/>
  <c r="AP115" i="6"/>
  <c r="AM115" i="6"/>
  <c r="D115" i="6"/>
  <c r="AU115" i="6"/>
  <c r="BG115" i="6"/>
  <c r="BB115" i="6" s="1"/>
  <c r="BF115" i="6"/>
  <c r="BA115" i="6" s="1"/>
  <c r="BE115" i="6"/>
  <c r="AZ115" i="6" s="1"/>
  <c r="AN115" i="6"/>
  <c r="B115" i="6"/>
  <c r="AL115" i="6"/>
  <c r="AO115" i="6"/>
  <c r="AT115" i="6"/>
  <c r="E115" i="6"/>
  <c r="BD115" i="6"/>
  <c r="AY115" i="6" s="1"/>
  <c r="AR115" i="6"/>
  <c r="BG38" i="6"/>
  <c r="BB38" i="6" s="1"/>
  <c r="BD38" i="6"/>
  <c r="AY38" i="6" s="1"/>
  <c r="D38" i="6"/>
  <c r="AS38" i="6"/>
  <c r="AU38" i="6"/>
  <c r="B38" i="6"/>
  <c r="AT38" i="6"/>
  <c r="AR38" i="6"/>
  <c r="BF38" i="6"/>
  <c r="BA38" i="6" s="1"/>
  <c r="E38" i="6"/>
  <c r="BE38" i="6"/>
  <c r="AZ38" i="6" s="1"/>
  <c r="AP38" i="6"/>
  <c r="V160" i="6"/>
  <c r="V94" i="6"/>
  <c r="V27" i="6"/>
  <c r="V44" i="6"/>
  <c r="BE138" i="6"/>
  <c r="AZ138" i="6" s="1"/>
  <c r="AS138" i="6"/>
  <c r="AR138" i="6"/>
  <c r="AU138" i="6"/>
  <c r="BG138" i="6"/>
  <c r="BB138" i="6" s="1"/>
  <c r="BF138" i="6"/>
  <c r="BA138" i="6" s="1"/>
  <c r="BD138" i="6"/>
  <c r="AY138" i="6" s="1"/>
  <c r="AT138" i="6"/>
  <c r="AM23" i="6"/>
  <c r="BG23" i="6"/>
  <c r="BB23" i="6" s="1"/>
  <c r="AP23" i="6"/>
  <c r="AO23" i="6"/>
  <c r="AN23" i="6"/>
  <c r="AL23" i="6"/>
  <c r="BD23" i="6"/>
  <c r="AY23" i="6" s="1"/>
  <c r="BF23" i="6"/>
  <c r="BA23" i="6" s="1"/>
  <c r="E23" i="6"/>
  <c r="BE23" i="6"/>
  <c r="AZ23" i="6" s="1"/>
  <c r="D23" i="6"/>
  <c r="B23" i="6"/>
  <c r="BG148" i="6"/>
  <c r="BB148" i="6" s="1"/>
  <c r="BD148" i="6"/>
  <c r="AY148" i="6" s="1"/>
  <c r="BF148" i="6"/>
  <c r="AU148" i="6"/>
  <c r="BE148" i="6"/>
  <c r="AZ148" i="6" s="1"/>
  <c r="AT148" i="6"/>
  <c r="AS148" i="6"/>
  <c r="AR148" i="6"/>
  <c r="AU117" i="6"/>
  <c r="BG117" i="6"/>
  <c r="BB117" i="6" s="1"/>
  <c r="AS117" i="6"/>
  <c r="AR117" i="6"/>
  <c r="D117" i="6"/>
  <c r="BD117" i="6"/>
  <c r="AY117" i="6" s="1"/>
  <c r="BE117" i="6"/>
  <c r="AZ117" i="6" s="1"/>
  <c r="D74" i="6"/>
  <c r="D32" i="6"/>
  <c r="AP129" i="6"/>
  <c r="AR129" i="6"/>
  <c r="AN129" i="6"/>
  <c r="D129" i="6"/>
  <c r="BD129" i="6"/>
  <c r="AY129" i="6" s="1"/>
  <c r="AT129" i="6"/>
  <c r="AO129" i="6"/>
  <c r="E129" i="6"/>
  <c r="BG129" i="6"/>
  <c r="BB129" i="6" s="1"/>
  <c r="BF129" i="6"/>
  <c r="BA129" i="6" s="1"/>
  <c r="AU129" i="6"/>
  <c r="BE129" i="6"/>
  <c r="AZ129" i="6" s="1"/>
  <c r="AL129" i="6"/>
  <c r="AS129" i="6"/>
  <c r="B129" i="6"/>
  <c r="AM129" i="6"/>
  <c r="AM25" i="6"/>
  <c r="BE25" i="6"/>
  <c r="AZ25" i="6" s="1"/>
  <c r="BD25" i="6"/>
  <c r="AY25" i="6" s="1"/>
  <c r="AS25" i="6"/>
  <c r="AR25" i="6"/>
  <c r="AP25" i="6"/>
  <c r="AO25" i="6"/>
  <c r="BG25" i="6"/>
  <c r="BB25" i="6" s="1"/>
  <c r="BF25" i="6"/>
  <c r="BA25" i="6" s="1"/>
  <c r="B25" i="6"/>
  <c r="AU25" i="6"/>
  <c r="D25" i="6"/>
  <c r="AT25" i="6"/>
  <c r="AN25" i="6"/>
  <c r="AL25" i="6"/>
  <c r="E25" i="6"/>
  <c r="AZ168" i="6"/>
  <c r="BB168" i="6"/>
  <c r="AX168" i="6"/>
  <c r="BE168" i="6"/>
  <c r="AL168" i="6"/>
  <c r="AP168" i="6"/>
  <c r="BA168" i="6"/>
  <c r="AU168" i="6"/>
  <c r="AN168" i="6"/>
  <c r="E168" i="6"/>
  <c r="AS168" i="6"/>
  <c r="AR168" i="6"/>
  <c r="AO168" i="6"/>
  <c r="AM168" i="6"/>
  <c r="AT168" i="6"/>
  <c r="BG168" i="6"/>
  <c r="BF168" i="6"/>
  <c r="BD168" i="6"/>
  <c r="AY168" i="6"/>
  <c r="BE149" i="6"/>
  <c r="AZ149" i="6" s="1"/>
  <c r="AS149" i="6"/>
  <c r="AP149" i="6"/>
  <c r="AR149" i="6"/>
  <c r="AU149" i="6"/>
  <c r="AL149" i="6"/>
  <c r="E149" i="6"/>
  <c r="BG149" i="6"/>
  <c r="BB149" i="6" s="1"/>
  <c r="BF149" i="6"/>
  <c r="BA149" i="6" s="1"/>
  <c r="AT149" i="6"/>
  <c r="AN149" i="6"/>
  <c r="B149" i="6"/>
  <c r="AO149" i="6"/>
  <c r="BD149" i="6"/>
  <c r="AY149" i="6" s="1"/>
  <c r="AM149" i="6"/>
  <c r="BF108" i="6"/>
  <c r="BA108" i="6" s="1"/>
  <c r="AR108" i="6"/>
  <c r="BD108" i="6"/>
  <c r="AY108" i="6" s="1"/>
  <c r="AL108" i="6"/>
  <c r="BG108" i="6"/>
  <c r="BB108" i="6" s="1"/>
  <c r="AM108" i="6"/>
  <c r="B108" i="6"/>
  <c r="BE108" i="6"/>
  <c r="AZ108" i="6" s="1"/>
  <c r="AS108" i="6"/>
  <c r="AU108" i="6"/>
  <c r="AT108" i="6"/>
  <c r="D108" i="6"/>
  <c r="AP108" i="6"/>
  <c r="AO108" i="6"/>
  <c r="E108" i="6"/>
  <c r="AN108" i="6"/>
  <c r="AS48" i="6"/>
  <c r="AP48" i="6"/>
  <c r="E48" i="6"/>
  <c r="AU48" i="6"/>
  <c r="AT48" i="6"/>
  <c r="BG48" i="6"/>
  <c r="BB48" i="6" s="1"/>
  <c r="D48" i="6"/>
  <c r="BF48" i="6"/>
  <c r="BA48" i="6" s="1"/>
  <c r="B48" i="6"/>
  <c r="AR48" i="6"/>
  <c r="BE48" i="6"/>
  <c r="AZ48" i="6" s="1"/>
  <c r="BD48" i="6"/>
  <c r="AY48" i="6" s="1"/>
  <c r="BG131" i="6"/>
  <c r="BB131" i="6" s="1"/>
  <c r="BD131" i="6"/>
  <c r="AY131" i="6" s="1"/>
  <c r="BE131" i="6"/>
  <c r="AZ131" i="6" s="1"/>
  <c r="D131" i="6"/>
  <c r="AU131" i="6"/>
  <c r="AR131" i="6"/>
  <c r="AS131" i="6"/>
  <c r="AT85" i="6"/>
  <c r="BF85" i="6"/>
  <c r="BA85" i="6" s="1"/>
  <c r="AL85" i="6"/>
  <c r="AP85" i="6"/>
  <c r="AO85" i="6"/>
  <c r="AN85" i="6"/>
  <c r="AM85" i="6"/>
  <c r="E85" i="6"/>
  <c r="BD85" i="6"/>
  <c r="AY85" i="6" s="1"/>
  <c r="D85" i="6"/>
  <c r="B85" i="6"/>
  <c r="BG85" i="6"/>
  <c r="BB85" i="6" s="1"/>
  <c r="BE85" i="6"/>
  <c r="AZ85" i="6" s="1"/>
  <c r="AU85" i="6"/>
  <c r="AS85" i="6"/>
  <c r="AR85" i="6"/>
  <c r="AY176" i="6"/>
  <c r="AU176" i="6"/>
  <c r="BD176" i="6"/>
  <c r="BA176" i="6"/>
  <c r="AL176" i="6"/>
  <c r="AR176" i="6"/>
  <c r="AX176" i="6"/>
  <c r="BG176" i="6"/>
  <c r="E176" i="6"/>
  <c r="AP176" i="6"/>
  <c r="BF176" i="6"/>
  <c r="BE176" i="6"/>
  <c r="BB176" i="6"/>
  <c r="AZ176" i="6"/>
  <c r="AT176" i="6"/>
  <c r="AS176" i="6"/>
  <c r="AN176" i="6"/>
  <c r="AM176" i="6"/>
  <c r="AO176" i="6"/>
  <c r="AD148" i="6"/>
  <c r="AU133" i="6"/>
  <c r="E133" i="6"/>
  <c r="AR133" i="6"/>
  <c r="B133" i="6"/>
  <c r="AO133" i="6"/>
  <c r="BE133" i="6"/>
  <c r="AZ133" i="6" s="1"/>
  <c r="AP133" i="6"/>
  <c r="AL133" i="6"/>
  <c r="D133" i="6"/>
  <c r="BD133" i="6"/>
  <c r="AY133" i="6" s="1"/>
  <c r="AS133" i="6"/>
  <c r="AM133" i="6"/>
  <c r="BG133" i="6"/>
  <c r="BB133" i="6" s="1"/>
  <c r="BF133" i="6"/>
  <c r="BA133" i="6" s="1"/>
  <c r="AT133" i="6"/>
  <c r="AN133" i="6"/>
  <c r="BG180" i="6"/>
  <c r="AL180" i="6"/>
  <c r="BD180" i="6"/>
  <c r="BF180" i="6"/>
  <c r="BB180" i="6"/>
  <c r="BE180" i="6"/>
  <c r="AZ180" i="6"/>
  <c r="AX180" i="6"/>
  <c r="BA180" i="6"/>
  <c r="AT180" i="6"/>
  <c r="AS180" i="6"/>
  <c r="AY180" i="6"/>
  <c r="AU180" i="6"/>
  <c r="AP180" i="6"/>
  <c r="AR180" i="6"/>
  <c r="AO180" i="6"/>
  <c r="AN180" i="6"/>
  <c r="AM180" i="6"/>
  <c r="E180" i="6"/>
  <c r="V106" i="6"/>
  <c r="AT126" i="6"/>
  <c r="D126" i="6"/>
  <c r="AP126" i="6"/>
  <c r="AU126" i="6"/>
  <c r="BG126" i="6"/>
  <c r="BB126" i="6" s="1"/>
  <c r="BD126" i="6"/>
  <c r="AY126" i="6" s="1"/>
  <c r="B126" i="6"/>
  <c r="E126" i="6"/>
  <c r="BF126" i="6"/>
  <c r="BA126" i="6" s="1"/>
  <c r="BE126" i="6"/>
  <c r="AZ126" i="6" s="1"/>
  <c r="AS126" i="6"/>
  <c r="AO126" i="6"/>
  <c r="AM126" i="6"/>
  <c r="AR126" i="6"/>
  <c r="AN126" i="6"/>
  <c r="AL126" i="6"/>
  <c r="AU167" i="6"/>
  <c r="AR167" i="6"/>
  <c r="BG167" i="6"/>
  <c r="BF167" i="6"/>
  <c r="BD167" i="6"/>
  <c r="AT167" i="6"/>
  <c r="AU36" i="6"/>
  <c r="AR36" i="6"/>
  <c r="D36" i="6"/>
  <c r="BG36" i="6"/>
  <c r="BB36" i="6" s="1"/>
  <c r="BD36" i="6"/>
  <c r="AY36" i="6" s="1"/>
  <c r="AB160" i="6"/>
  <c r="AB11" i="6"/>
  <c r="AB74" i="6"/>
  <c r="AB106" i="6"/>
  <c r="AB44" i="6"/>
  <c r="AB27" i="6"/>
  <c r="D33" i="6"/>
  <c r="BE146" i="6"/>
  <c r="AZ146" i="6" s="1"/>
  <c r="BD146" i="6"/>
  <c r="AY146" i="6" s="1"/>
  <c r="B146" i="6"/>
  <c r="AM146" i="6"/>
  <c r="AT146" i="6"/>
  <c r="AP146" i="6"/>
  <c r="BG146" i="6"/>
  <c r="BB146" i="6" s="1"/>
  <c r="E146" i="6"/>
  <c r="BF146" i="6"/>
  <c r="BA146" i="6" s="1"/>
  <c r="AS146" i="6"/>
  <c r="AU146" i="6"/>
  <c r="AL146" i="6"/>
  <c r="AR146" i="6"/>
  <c r="AO146" i="6"/>
  <c r="AN146" i="6"/>
  <c r="AN88" i="6"/>
  <c r="E88" i="6"/>
  <c r="AU88" i="6"/>
  <c r="B88" i="6"/>
  <c r="AT88" i="6"/>
  <c r="AL88" i="6"/>
  <c r="BD88" i="6"/>
  <c r="AY88" i="6" s="1"/>
  <c r="AO88" i="6"/>
  <c r="AM88" i="6"/>
  <c r="D88" i="6"/>
  <c r="AP88" i="6"/>
  <c r="BG88" i="6"/>
  <c r="BB88" i="6" s="1"/>
  <c r="BF88" i="6"/>
  <c r="BA88" i="6" s="1"/>
  <c r="BE88" i="6"/>
  <c r="AZ88" i="6" s="1"/>
  <c r="AS88" i="6"/>
  <c r="AR88" i="6"/>
  <c r="BG137" i="6"/>
  <c r="BB137" i="6" s="1"/>
  <c r="AU137" i="6"/>
  <c r="AO137" i="6"/>
  <c r="AL137" i="6"/>
  <c r="AP137" i="6"/>
  <c r="AT137" i="6"/>
  <c r="AS137" i="6"/>
  <c r="AN137" i="6"/>
  <c r="AM137" i="6"/>
  <c r="BE137" i="6"/>
  <c r="AZ137" i="6" s="1"/>
  <c r="BD137" i="6"/>
  <c r="AY137" i="6" s="1"/>
  <c r="AR137" i="6"/>
  <c r="E137" i="6"/>
  <c r="BF137" i="6"/>
  <c r="BA137" i="6" s="1"/>
  <c r="B137" i="6"/>
  <c r="D97" i="6"/>
  <c r="AU97" i="6"/>
  <c r="BG97" i="6"/>
  <c r="BB97" i="6" s="1"/>
  <c r="BD95" i="6"/>
  <c r="AY95" i="6" s="1"/>
  <c r="BF95" i="6"/>
  <c r="BA95" i="6" s="1"/>
  <c r="AT95" i="6"/>
  <c r="B95" i="6"/>
  <c r="AS95" i="6"/>
  <c r="AL95" i="6"/>
  <c r="D95" i="6"/>
  <c r="BG95" i="6"/>
  <c r="BB95" i="6" s="1"/>
  <c r="BE95" i="6"/>
  <c r="AZ95" i="6" s="1"/>
  <c r="AO95" i="6"/>
  <c r="AM95" i="6"/>
  <c r="AU95" i="6"/>
  <c r="AR95" i="6"/>
  <c r="AP95" i="6"/>
  <c r="AN95" i="6"/>
  <c r="D130" i="6"/>
  <c r="AR130" i="6"/>
  <c r="BE130" i="6"/>
  <c r="AZ130" i="6" s="1"/>
  <c r="AU130" i="6"/>
  <c r="AS130" i="6"/>
  <c r="BG130" i="6"/>
  <c r="BB130" i="6" s="1"/>
  <c r="BD130" i="6"/>
  <c r="AY130" i="6" s="1"/>
  <c r="AA160" i="6"/>
  <c r="AA44" i="6"/>
  <c r="AA11" i="6"/>
  <c r="AA27" i="6"/>
  <c r="AA74" i="6"/>
  <c r="AA94" i="6"/>
  <c r="D56" i="6"/>
  <c r="BG107" i="6"/>
  <c r="BB107" i="6" s="1"/>
  <c r="AT107" i="6"/>
  <c r="AR107" i="6"/>
  <c r="AP107" i="6"/>
  <c r="AN107" i="6"/>
  <c r="AM107" i="6"/>
  <c r="B107" i="6"/>
  <c r="BF107" i="6"/>
  <c r="BA107" i="6" s="1"/>
  <c r="BE107" i="6"/>
  <c r="AZ107" i="6" s="1"/>
  <c r="BD107" i="6"/>
  <c r="AY107" i="6" s="1"/>
  <c r="AL107" i="6"/>
  <c r="E107" i="6"/>
  <c r="D107" i="6"/>
  <c r="AU107" i="6"/>
  <c r="AO107" i="6"/>
  <c r="AS107" i="6"/>
  <c r="E22" i="6"/>
  <c r="B22" i="6"/>
  <c r="BD22" i="6"/>
  <c r="AY22" i="6" s="1"/>
  <c r="D22" i="6"/>
  <c r="BG22" i="6"/>
  <c r="BB22" i="6" s="1"/>
  <c r="AM22" i="6"/>
  <c r="AL22" i="6"/>
  <c r="AP22" i="6"/>
  <c r="AO22" i="6"/>
  <c r="AN22" i="6"/>
  <c r="BF22" i="6"/>
  <c r="BA22" i="6" s="1"/>
  <c r="BE22" i="6"/>
  <c r="AZ22" i="6" s="1"/>
  <c r="BG72" i="6"/>
  <c r="BB72" i="6" s="1"/>
  <c r="AT72" i="6"/>
  <c r="B72" i="6"/>
  <c r="AR72" i="6"/>
  <c r="AP72" i="6"/>
  <c r="E72" i="6"/>
  <c r="D72" i="6"/>
  <c r="BE72" i="6"/>
  <c r="AZ72" i="6" s="1"/>
  <c r="BF72" i="6"/>
  <c r="BA72" i="6" s="1"/>
  <c r="AU72" i="6"/>
  <c r="AS72" i="6"/>
  <c r="BD72" i="6"/>
  <c r="AY72" i="6" s="1"/>
  <c r="BG96" i="6"/>
  <c r="BB96" i="6" s="1"/>
  <c r="BF96" i="6"/>
  <c r="BA96" i="6" s="1"/>
  <c r="D96" i="6"/>
  <c r="AU96" i="6"/>
  <c r="AT96" i="6"/>
  <c r="AS96" i="6"/>
  <c r="BE96" i="6"/>
  <c r="AZ96" i="6" s="1"/>
  <c r="AR140" i="6"/>
  <c r="AU140" i="6"/>
  <c r="BG140" i="6"/>
  <c r="BB140" i="6" s="1"/>
  <c r="BD140" i="6"/>
  <c r="AY140" i="6" s="1"/>
  <c r="BF46" i="6"/>
  <c r="BA46" i="6" s="1"/>
  <c r="BG46" i="6"/>
  <c r="BB46" i="6" s="1"/>
  <c r="AS46" i="6"/>
  <c r="AR46" i="6"/>
  <c r="AP46" i="6"/>
  <c r="E46" i="6"/>
  <c r="D46" i="6"/>
  <c r="AU46" i="6"/>
  <c r="AT46" i="6"/>
  <c r="BE46" i="6"/>
  <c r="AZ46" i="6" s="1"/>
  <c r="BD46" i="6"/>
  <c r="AY46" i="6" s="1"/>
  <c r="B46" i="6"/>
  <c r="BC21" i="6"/>
  <c r="AX21" i="6" s="1"/>
  <c r="D16" i="6"/>
  <c r="BG16" i="6"/>
  <c r="BB16" i="6" s="1"/>
  <c r="BD16" i="6"/>
  <c r="AY16" i="6" s="1"/>
  <c r="BG57" i="6"/>
  <c r="BB57" i="6" s="1"/>
  <c r="D57" i="6"/>
  <c r="BD57" i="6"/>
  <c r="AU57" i="6"/>
  <c r="AR156" i="6"/>
  <c r="AO156" i="6"/>
  <c r="E156" i="6"/>
  <c r="AU156" i="6"/>
  <c r="AM156" i="6"/>
  <c r="BF156" i="6"/>
  <c r="BA156" i="6" s="1"/>
  <c r="B156" i="6"/>
  <c r="AP156" i="6"/>
  <c r="AN156" i="6"/>
  <c r="AL156" i="6"/>
  <c r="BG156" i="6"/>
  <c r="BB156" i="6" s="1"/>
  <c r="AS156" i="6"/>
  <c r="BE156" i="6"/>
  <c r="AZ156" i="6" s="1"/>
  <c r="BD156" i="6"/>
  <c r="AY156" i="6" s="1"/>
  <c r="AT156" i="6"/>
  <c r="AP172" i="6"/>
  <c r="AM172" i="6"/>
  <c r="AZ172" i="6"/>
  <c r="AU172" i="6"/>
  <c r="AR172" i="6"/>
  <c r="AN172" i="6"/>
  <c r="AT172" i="6"/>
  <c r="AS172" i="6"/>
  <c r="E172" i="6"/>
  <c r="BG172" i="6"/>
  <c r="AL172" i="6"/>
  <c r="BF172" i="6"/>
  <c r="BA172" i="6"/>
  <c r="BE172" i="6"/>
  <c r="BD172" i="6"/>
  <c r="BB172" i="6"/>
  <c r="AY172" i="6"/>
  <c r="AX172" i="6"/>
  <c r="AO172" i="6"/>
  <c r="AL112" i="6"/>
  <c r="AM112" i="6"/>
  <c r="BG112" i="6"/>
  <c r="BB112" i="6" s="1"/>
  <c r="BF112" i="6"/>
  <c r="BA112" i="6" s="1"/>
  <c r="BD112" i="6"/>
  <c r="AY112" i="6" s="1"/>
  <c r="E112" i="6"/>
  <c r="D112" i="6"/>
  <c r="AP112" i="6"/>
  <c r="AU112" i="6"/>
  <c r="AT112" i="6"/>
  <c r="AS112" i="6"/>
  <c r="AR112" i="6"/>
  <c r="AO112" i="6"/>
  <c r="BE112" i="6"/>
  <c r="AZ112" i="6" s="1"/>
  <c r="AN112" i="6"/>
  <c r="B112" i="6"/>
  <c r="D121" i="6"/>
  <c r="BD121" i="6"/>
  <c r="AY121" i="6" s="1"/>
  <c r="BG121" i="6"/>
  <c r="BB121" i="6" s="1"/>
  <c r="AU121" i="6"/>
  <c r="AS121" i="6"/>
  <c r="AR121" i="6"/>
  <c r="BE121" i="6"/>
  <c r="AZ121" i="6" s="1"/>
  <c r="BG62" i="6"/>
  <c r="BB62" i="6" s="1"/>
  <c r="AU62" i="6"/>
  <c r="BE62" i="6"/>
  <c r="AZ62" i="6" s="1"/>
  <c r="BD62" i="6"/>
  <c r="AY62" i="6" s="1"/>
  <c r="D62" i="6"/>
  <c r="AR62" i="6"/>
  <c r="AS62" i="6"/>
  <c r="BD94" i="6"/>
  <c r="AY94" i="6" s="1"/>
  <c r="AR94" i="6"/>
  <c r="AU94" i="6"/>
  <c r="BG94" i="6"/>
  <c r="BB94" i="6" s="1"/>
  <c r="D94" i="6"/>
  <c r="AO154" i="6"/>
  <c r="BG154" i="6"/>
  <c r="BB154" i="6" s="1"/>
  <c r="AL154" i="6"/>
  <c r="E154" i="6"/>
  <c r="AT154" i="6"/>
  <c r="AR154" i="6"/>
  <c r="B154" i="6"/>
  <c r="BE154" i="6"/>
  <c r="AZ154" i="6" s="1"/>
  <c r="AN154" i="6"/>
  <c r="BF154" i="6"/>
  <c r="BA154" i="6" s="1"/>
  <c r="BD154" i="6"/>
  <c r="AY154" i="6" s="1"/>
  <c r="AU154" i="6"/>
  <c r="AS154" i="6"/>
  <c r="AM154" i="6"/>
  <c r="AP154" i="6"/>
  <c r="V11" i="6"/>
  <c r="AS161" i="6"/>
  <c r="AP161" i="6"/>
  <c r="BE161" i="6"/>
  <c r="BB161" i="6"/>
  <c r="BA161" i="6"/>
  <c r="AX161" i="6"/>
  <c r="BD161" i="6"/>
  <c r="E161" i="6"/>
  <c r="AO161" i="6"/>
  <c r="AL161" i="6"/>
  <c r="BG161" i="6"/>
  <c r="BF161" i="6"/>
  <c r="AU161" i="6"/>
  <c r="AT161" i="6"/>
  <c r="AN161" i="6"/>
  <c r="AM161" i="6"/>
  <c r="AY161" i="6"/>
  <c r="AZ161" i="6"/>
  <c r="AR161" i="6"/>
  <c r="D13" i="6"/>
  <c r="BG13" i="6"/>
  <c r="BB13" i="6" s="1"/>
  <c r="BD13" i="6"/>
  <c r="AY13" i="6" s="1"/>
  <c r="AN166" i="6"/>
  <c r="BF166" i="6"/>
  <c r="AX166" i="6"/>
  <c r="AT166" i="6"/>
  <c r="AS166" i="6"/>
  <c r="AP166" i="6"/>
  <c r="AO166" i="6"/>
  <c r="BB166" i="6"/>
  <c r="AY166" i="6"/>
  <c r="BG166" i="6"/>
  <c r="BE166" i="6"/>
  <c r="BA166" i="6"/>
  <c r="AU166" i="6"/>
  <c r="AR166" i="6"/>
  <c r="E166" i="6"/>
  <c r="AZ166" i="6"/>
  <c r="AM166" i="6"/>
  <c r="BD166" i="6"/>
  <c r="AL166" i="6"/>
  <c r="AS110" i="6"/>
  <c r="AP110" i="6"/>
  <c r="AN110" i="6"/>
  <c r="BE110" i="6"/>
  <c r="AZ110" i="6" s="1"/>
  <c r="AU110" i="6"/>
  <c r="AR110" i="6"/>
  <c r="AL110" i="6"/>
  <c r="AM110" i="6"/>
  <c r="BG110" i="6"/>
  <c r="BB110" i="6" s="1"/>
  <c r="BF110" i="6"/>
  <c r="BA110" i="6" s="1"/>
  <c r="BD110" i="6"/>
  <c r="AY110" i="6" s="1"/>
  <c r="AT110" i="6"/>
  <c r="E110" i="6"/>
  <c r="AO110" i="6"/>
  <c r="D110" i="6"/>
  <c r="B110" i="6"/>
  <c r="AO109" i="6"/>
  <c r="BG109" i="6"/>
  <c r="BB109" i="6" s="1"/>
  <c r="AL109" i="6"/>
  <c r="AU109" i="6"/>
  <c r="AR109" i="6"/>
  <c r="BD109" i="6"/>
  <c r="AY109" i="6" s="1"/>
  <c r="E109" i="6"/>
  <c r="D109" i="6"/>
  <c r="B109" i="6"/>
  <c r="AN109" i="6"/>
  <c r="AM109" i="6"/>
  <c r="AT109" i="6"/>
  <c r="AS109" i="6"/>
  <c r="AP109" i="6"/>
  <c r="BF109" i="6"/>
  <c r="BA109" i="6" s="1"/>
  <c r="BE109" i="6"/>
  <c r="AZ109" i="6" s="1"/>
  <c r="BE141" i="6"/>
  <c r="AZ141" i="6" s="1"/>
  <c r="AN141" i="6"/>
  <c r="AR141" i="6"/>
  <c r="BF141" i="6"/>
  <c r="BA141" i="6" s="1"/>
  <c r="B141" i="6"/>
  <c r="AU141" i="6"/>
  <c r="AP141" i="6"/>
  <c r="AT141" i="6"/>
  <c r="BG141" i="6"/>
  <c r="BB141" i="6" s="1"/>
  <c r="BD141" i="6"/>
  <c r="AY141" i="6" s="1"/>
  <c r="AM141" i="6"/>
  <c r="AL141" i="6"/>
  <c r="E141" i="6"/>
  <c r="AS141" i="6"/>
  <c r="AO141" i="6"/>
  <c r="D118" i="6"/>
  <c r="BF71" i="6"/>
  <c r="BA71" i="6" s="1"/>
  <c r="BE71" i="6"/>
  <c r="AZ71" i="6" s="1"/>
  <c r="B71" i="6"/>
  <c r="BG71" i="6"/>
  <c r="BB71" i="6" s="1"/>
  <c r="BD71" i="6"/>
  <c r="AY71" i="6" s="1"/>
  <c r="E71" i="6"/>
  <c r="D71" i="6"/>
  <c r="AS71" i="6"/>
  <c r="AR71" i="6"/>
  <c r="AU71" i="6"/>
  <c r="AT71" i="6"/>
  <c r="AP71" i="6"/>
  <c r="V74" i="6"/>
  <c r="AM86" i="6"/>
  <c r="BD86" i="6"/>
  <c r="AY86" i="6" s="1"/>
  <c r="AU86" i="6"/>
  <c r="B86" i="6"/>
  <c r="AR86" i="6"/>
  <c r="BE86" i="6"/>
  <c r="AZ86" i="6" s="1"/>
  <c r="E86" i="6"/>
  <c r="BG86" i="6"/>
  <c r="BB86" i="6" s="1"/>
  <c r="BF86" i="6"/>
  <c r="BA86" i="6" s="1"/>
  <c r="D86" i="6"/>
  <c r="AO86" i="6"/>
  <c r="AT86" i="6"/>
  <c r="AS86" i="6"/>
  <c r="AP86" i="6"/>
  <c r="AN86" i="6"/>
  <c r="AL86" i="6"/>
  <c r="D111" i="6"/>
  <c r="AS111" i="6"/>
  <c r="AU111" i="6"/>
  <c r="AR111" i="6"/>
  <c r="BE111" i="6"/>
  <c r="AZ111" i="6" s="1"/>
  <c r="BD111" i="6"/>
  <c r="AY111" i="6" s="1"/>
  <c r="BG111" i="6"/>
  <c r="BB111" i="6" s="1"/>
  <c r="AU144" i="6"/>
  <c r="AR144" i="6"/>
  <c r="BG144" i="6"/>
  <c r="BB144" i="6" s="1"/>
  <c r="BD144" i="6"/>
  <c r="AY144" i="6" s="1"/>
  <c r="AU78" i="6"/>
  <c r="AR78" i="6"/>
  <c r="D78" i="6"/>
  <c r="BG78" i="6"/>
  <c r="BB78" i="6" s="1"/>
  <c r="BD78" i="6"/>
  <c r="AY78" i="6" s="1"/>
  <c r="AD137" i="6"/>
  <c r="AN175" i="6"/>
  <c r="AR175" i="6"/>
  <c r="AM175" i="6"/>
  <c r="AS175" i="6"/>
  <c r="BA175" i="6"/>
  <c r="BE175" i="6"/>
  <c r="AX175" i="6"/>
  <c r="AP175" i="6"/>
  <c r="AO175" i="6"/>
  <c r="BD175" i="6"/>
  <c r="AZ175" i="6"/>
  <c r="AY175" i="6"/>
  <c r="AT175" i="6"/>
  <c r="AL175" i="6"/>
  <c r="BB175" i="6"/>
  <c r="AU175" i="6"/>
  <c r="E175" i="6"/>
  <c r="BG175" i="6"/>
  <c r="BF175" i="6"/>
  <c r="BG37" i="6"/>
  <c r="BB37" i="6" s="1"/>
  <c r="BF37" i="6"/>
  <c r="BA37" i="6" s="1"/>
  <c r="BE37" i="6"/>
  <c r="AZ37" i="6" s="1"/>
  <c r="BD37" i="6"/>
  <c r="AY37" i="6" s="1"/>
  <c r="E37" i="6"/>
  <c r="D37" i="6"/>
  <c r="B37" i="6"/>
  <c r="AS37" i="6"/>
  <c r="AR37" i="6"/>
  <c r="AP37" i="6"/>
  <c r="AU37" i="6"/>
  <c r="AT37" i="6"/>
  <c r="BG128" i="6"/>
  <c r="BB128" i="6" s="1"/>
  <c r="D128" i="6"/>
  <c r="AU128" i="6"/>
  <c r="AS128" i="6"/>
  <c r="BE128" i="6"/>
  <c r="AZ128" i="6" s="1"/>
  <c r="AR128" i="6"/>
  <c r="BD128" i="6"/>
  <c r="AY128" i="6" s="1"/>
  <c r="U106" i="6"/>
  <c r="U27" i="6"/>
  <c r="U44" i="6"/>
  <c r="U160" i="6"/>
  <c r="U94" i="6"/>
  <c r="U11" i="6"/>
  <c r="AT35" i="6"/>
  <c r="D35" i="6"/>
  <c r="AP35" i="6"/>
  <c r="E35" i="6"/>
  <c r="AU35" i="6"/>
  <c r="B35" i="6"/>
  <c r="BG35" i="6"/>
  <c r="BB35" i="6" s="1"/>
  <c r="BF35" i="6"/>
  <c r="BA35" i="6" s="1"/>
  <c r="BE35" i="6"/>
  <c r="AZ35" i="6" s="1"/>
  <c r="BD35" i="6"/>
  <c r="AY35" i="6" s="1"/>
  <c r="AS35" i="6"/>
  <c r="AR35" i="6"/>
  <c r="BD19" i="6"/>
  <c r="AY19" i="6" s="1"/>
  <c r="D19" i="6"/>
  <c r="BG19" i="6"/>
  <c r="BB19" i="6" s="1"/>
  <c r="AU76" i="6"/>
  <c r="BG76" i="6"/>
  <c r="BB76" i="6" s="1"/>
  <c r="BE76" i="6"/>
  <c r="AZ76" i="6" s="1"/>
  <c r="BD76" i="6"/>
  <c r="AY76" i="6" s="1"/>
  <c r="AR76" i="6"/>
  <c r="AS76" i="6"/>
  <c r="D76" i="6"/>
  <c r="BB165" i="6"/>
  <c r="AY165" i="6"/>
  <c r="AL165" i="6"/>
  <c r="BF165" i="6"/>
  <c r="AZ165" i="6"/>
  <c r="AU165" i="6"/>
  <c r="AR165" i="6"/>
  <c r="AX165" i="6"/>
  <c r="AT165" i="6"/>
  <c r="BD165" i="6"/>
  <c r="BA165" i="6"/>
  <c r="BG165" i="6"/>
  <c r="BE165" i="6"/>
  <c r="AS165" i="6"/>
  <c r="AO165" i="6"/>
  <c r="AP165" i="6"/>
  <c r="E165" i="6"/>
  <c r="AN165" i="6"/>
  <c r="AM165" i="6"/>
  <c r="BG150" i="6"/>
  <c r="BB150" i="6" s="1"/>
  <c r="BE150" i="6"/>
  <c r="AZ150" i="6" s="1"/>
  <c r="AU150" i="6"/>
  <c r="AR150" i="6"/>
  <c r="AS150" i="6"/>
  <c r="BD150" i="6"/>
  <c r="AY150" i="6" s="1"/>
  <c r="E50" i="6"/>
  <c r="AU50" i="6"/>
  <c r="B50" i="6"/>
  <c r="BD50" i="6"/>
  <c r="AY50" i="6" s="1"/>
  <c r="AT50" i="6"/>
  <c r="AS50" i="6"/>
  <c r="D50" i="6"/>
  <c r="AP50" i="6"/>
  <c r="BF50" i="6"/>
  <c r="BA50" i="6" s="1"/>
  <c r="AR50" i="6"/>
  <c r="BG50" i="6"/>
  <c r="BB50" i="6" s="1"/>
  <c r="BE50" i="6"/>
  <c r="AZ50" i="6" s="1"/>
  <c r="E152" i="6"/>
  <c r="AN152" i="6"/>
  <c r="AM152" i="6"/>
  <c r="AS152" i="6"/>
  <c r="AR152" i="6"/>
  <c r="AL152" i="6"/>
  <c r="AO152" i="6"/>
  <c r="BE152" i="6"/>
  <c r="AZ152" i="6" s="1"/>
  <c r="BD152" i="6"/>
  <c r="AY152" i="6" s="1"/>
  <c r="B152" i="6"/>
  <c r="BG152" i="6"/>
  <c r="BB152" i="6" s="1"/>
  <c r="AU152" i="6"/>
  <c r="AT152" i="6"/>
  <c r="BF152" i="6"/>
  <c r="BA152" i="6" s="1"/>
  <c r="AP152" i="6"/>
  <c r="D11" i="6"/>
  <c r="BG11" i="6"/>
  <c r="BB11" i="6" s="1"/>
  <c r="BD11" i="6"/>
  <c r="AY11" i="6" s="1"/>
  <c r="AC8" i="6"/>
  <c r="AR84" i="6"/>
  <c r="B84" i="6"/>
  <c r="AM84" i="6"/>
  <c r="BG84" i="6"/>
  <c r="BB84" i="6" s="1"/>
  <c r="AS84" i="6"/>
  <c r="AU84" i="6"/>
  <c r="AT84" i="6"/>
  <c r="AP84" i="6"/>
  <c r="AO84" i="6"/>
  <c r="BF84" i="6"/>
  <c r="BA84" i="6" s="1"/>
  <c r="E84" i="6"/>
  <c r="D84" i="6"/>
  <c r="BE84" i="6"/>
  <c r="AZ84" i="6" s="1"/>
  <c r="BD84" i="6"/>
  <c r="AY84" i="6" s="1"/>
  <c r="AN84" i="6"/>
  <c r="AL84" i="6"/>
  <c r="X74" i="6"/>
  <c r="AO124" i="6"/>
  <c r="BG124" i="6"/>
  <c r="BB124" i="6" s="1"/>
  <c r="AL124" i="6"/>
  <c r="AS124" i="6"/>
  <c r="AN124" i="6"/>
  <c r="AP124" i="6"/>
  <c r="AM124" i="6"/>
  <c r="E124" i="6"/>
  <c r="D124" i="6"/>
  <c r="BF124" i="6"/>
  <c r="BA124" i="6" s="1"/>
  <c r="B124" i="6"/>
  <c r="AT124" i="6"/>
  <c r="AR124" i="6"/>
  <c r="AU124" i="6"/>
  <c r="BE124" i="6"/>
  <c r="AZ124" i="6" s="1"/>
  <c r="BD124" i="6"/>
  <c r="AY124" i="6" s="1"/>
  <c r="AT44" i="6"/>
  <c r="D44" i="6"/>
  <c r="BG44" i="6"/>
  <c r="BB44" i="6" s="1"/>
  <c r="BF44" i="6"/>
  <c r="BA44" i="6" s="1"/>
  <c r="BE44" i="6"/>
  <c r="AZ44" i="6" s="1"/>
  <c r="B44" i="6"/>
  <c r="BD44" i="6"/>
  <c r="AY44" i="6" s="1"/>
  <c r="AL44" i="6"/>
  <c r="AR44" i="6"/>
  <c r="E44" i="6"/>
  <c r="AP44" i="6"/>
  <c r="AU44" i="6"/>
  <c r="AS44" i="6"/>
  <c r="BE174" i="6"/>
  <c r="BB174" i="6"/>
  <c r="AY174" i="6"/>
  <c r="E174" i="6"/>
  <c r="BF174" i="6"/>
  <c r="AZ174" i="6"/>
  <c r="AN174" i="6"/>
  <c r="AS174" i="6"/>
  <c r="AP174" i="6"/>
  <c r="AO174" i="6"/>
  <c r="AU174" i="6"/>
  <c r="AT174" i="6"/>
  <c r="AM174" i="6"/>
  <c r="AR174" i="6"/>
  <c r="BG174" i="6"/>
  <c r="BD174" i="6"/>
  <c r="BA174" i="6"/>
  <c r="AX174" i="6"/>
  <c r="AL174" i="6"/>
  <c r="AN158" i="6"/>
  <c r="BF158" i="6"/>
  <c r="BA158" i="6" s="1"/>
  <c r="AO158" i="6"/>
  <c r="AR158" i="6"/>
  <c r="AT158" i="6"/>
  <c r="AP158" i="6"/>
  <c r="BG158" i="6"/>
  <c r="BB158" i="6" s="1"/>
  <c r="E158" i="6"/>
  <c r="BE158" i="6"/>
  <c r="AZ158" i="6" s="1"/>
  <c r="D158" i="6"/>
  <c r="AM158" i="6"/>
  <c r="BD158" i="6"/>
  <c r="AY158" i="6" s="1"/>
  <c r="B158" i="6"/>
  <c r="AU158" i="6"/>
  <c r="AL158" i="6"/>
  <c r="AS158" i="6"/>
  <c r="E134" i="6"/>
  <c r="AN134" i="6"/>
  <c r="AR134" i="6"/>
  <c r="B134" i="6"/>
  <c r="BG134" i="6"/>
  <c r="BB134" i="6" s="1"/>
  <c r="BE134" i="6"/>
  <c r="AZ134" i="6" s="1"/>
  <c r="AS134" i="6"/>
  <c r="AO134" i="6"/>
  <c r="AM134" i="6"/>
  <c r="AP134" i="6"/>
  <c r="AL134" i="6"/>
  <c r="D134" i="6"/>
  <c r="BD134" i="6"/>
  <c r="AY134" i="6" s="1"/>
  <c r="AU134" i="6"/>
  <c r="BF134" i="6"/>
  <c r="BA134" i="6" s="1"/>
  <c r="AT134" i="6"/>
  <c r="BG77" i="6"/>
  <c r="BB77" i="6" s="1"/>
  <c r="AL77" i="6"/>
  <c r="BD77" i="6"/>
  <c r="AY77" i="6" s="1"/>
  <c r="BE77" i="6"/>
  <c r="AZ77" i="6" s="1"/>
  <c r="AU77" i="6"/>
  <c r="B77" i="6"/>
  <c r="BF77" i="6"/>
  <c r="BA77" i="6" s="1"/>
  <c r="AT77" i="6"/>
  <c r="AP77" i="6"/>
  <c r="E77" i="6"/>
  <c r="AO77" i="6"/>
  <c r="AN77" i="6"/>
  <c r="AS77" i="6"/>
  <c r="AM77" i="6"/>
  <c r="D77" i="6"/>
  <c r="AR77" i="6"/>
  <c r="Y160" i="6"/>
  <c r="Y11" i="6"/>
  <c r="Y94" i="6"/>
  <c r="AO119" i="6"/>
  <c r="BG119" i="6"/>
  <c r="BB119" i="6" s="1"/>
  <c r="AL119" i="6"/>
  <c r="BE119" i="6"/>
  <c r="AZ119" i="6" s="1"/>
  <c r="AP119" i="6"/>
  <c r="AN119" i="6"/>
  <c r="BD119" i="6"/>
  <c r="AY119" i="6" s="1"/>
  <c r="B119" i="6"/>
  <c r="BF119" i="6"/>
  <c r="BA119" i="6" s="1"/>
  <c r="AU119" i="6"/>
  <c r="AT119" i="6"/>
  <c r="AS119" i="6"/>
  <c r="AM119" i="6"/>
  <c r="E119" i="6"/>
  <c r="D119" i="6"/>
  <c r="AR119" i="6"/>
  <c r="D55" i="6"/>
  <c r="BD55" i="6"/>
  <c r="AY55" i="6" s="1"/>
  <c r="B55" i="6"/>
  <c r="AU55" i="6"/>
  <c r="AT55" i="6"/>
  <c r="AS55" i="6"/>
  <c r="AR55" i="6"/>
  <c r="E55" i="6"/>
  <c r="BG55" i="6"/>
  <c r="BB55" i="6" s="1"/>
  <c r="BF55" i="6"/>
  <c r="BA55" i="6" s="1"/>
  <c r="BE55" i="6"/>
  <c r="AZ55" i="6" s="1"/>
  <c r="AP55" i="6"/>
  <c r="BF51" i="6"/>
  <c r="BA51" i="6" s="1"/>
  <c r="BE51" i="6"/>
  <c r="AZ51" i="6" s="1"/>
  <c r="AP51" i="6"/>
  <c r="AS51" i="6"/>
  <c r="AR51" i="6"/>
  <c r="E51" i="6"/>
  <c r="D51" i="6"/>
  <c r="B51" i="6"/>
  <c r="AU51" i="6"/>
  <c r="AT51" i="6"/>
  <c r="BG51" i="6"/>
  <c r="BB51" i="6" s="1"/>
  <c r="BD51" i="6"/>
  <c r="AY51" i="6" s="1"/>
  <c r="X27" i="6"/>
  <c r="D65" i="6"/>
  <c r="AU65" i="6"/>
  <c r="AT65" i="6"/>
  <c r="B65" i="6"/>
  <c r="BG65" i="6"/>
  <c r="BB65" i="6" s="1"/>
  <c r="BF65" i="6"/>
  <c r="BA65" i="6" s="1"/>
  <c r="E65" i="6"/>
  <c r="AR65" i="6"/>
  <c r="BD65" i="6"/>
  <c r="AY65" i="6" s="1"/>
  <c r="AS65" i="6"/>
  <c r="BE65" i="6"/>
  <c r="AZ65" i="6" s="1"/>
  <c r="AP65" i="6"/>
  <c r="BE60" i="6"/>
  <c r="AZ60" i="6" s="1"/>
  <c r="BD60" i="6"/>
  <c r="AY60" i="6" s="1"/>
  <c r="D60" i="6"/>
  <c r="AU60" i="6"/>
  <c r="AS60" i="6"/>
  <c r="AR60" i="6"/>
  <c r="BG60" i="6"/>
  <c r="BB60" i="6" s="1"/>
  <c r="AR178" i="6"/>
  <c r="AO178" i="6"/>
  <c r="BD178" i="6"/>
  <c r="BA178" i="6"/>
  <c r="AT178" i="6"/>
  <c r="AP178" i="6"/>
  <c r="BF178" i="6"/>
  <c r="BB178" i="6"/>
  <c r="AX178" i="6"/>
  <c r="AS178" i="6"/>
  <c r="E178" i="6"/>
  <c r="BG178" i="6"/>
  <c r="AZ178" i="6"/>
  <c r="AY178" i="6"/>
  <c r="AM178" i="6"/>
  <c r="AU178" i="6"/>
  <c r="AN178" i="6"/>
  <c r="BE178" i="6"/>
  <c r="AL178" i="6"/>
  <c r="BD12" i="6"/>
  <c r="AY12" i="6" s="1"/>
  <c r="BG12" i="6"/>
  <c r="BB12" i="6" s="1"/>
  <c r="D12" i="6"/>
  <c r="AS120" i="6"/>
  <c r="AP120" i="6"/>
  <c r="AT120" i="6"/>
  <c r="AO120" i="6"/>
  <c r="E120" i="6"/>
  <c r="BG120" i="6"/>
  <c r="BB120" i="6" s="1"/>
  <c r="AM120" i="6"/>
  <c r="AL120" i="6"/>
  <c r="D120" i="6"/>
  <c r="B120" i="6"/>
  <c r="AN120" i="6"/>
  <c r="BF120" i="6"/>
  <c r="BA120" i="6" s="1"/>
  <c r="BE120" i="6"/>
  <c r="AZ120" i="6" s="1"/>
  <c r="BD120" i="6"/>
  <c r="AY120" i="6" s="1"/>
  <c r="AU120" i="6"/>
  <c r="AR120" i="6"/>
  <c r="E70" i="6"/>
  <c r="AU70" i="6"/>
  <c r="B70" i="6"/>
  <c r="AT70" i="6"/>
  <c r="AS70" i="6"/>
  <c r="AR70" i="6"/>
  <c r="AP70" i="6"/>
  <c r="D70" i="6"/>
  <c r="BG70" i="6"/>
  <c r="BB70" i="6" s="1"/>
  <c r="BF70" i="6"/>
  <c r="BA70" i="6" s="1"/>
  <c r="BD70" i="6"/>
  <c r="AY70" i="6" s="1"/>
  <c r="BE70" i="6"/>
  <c r="AZ70" i="6" s="1"/>
  <c r="Z94" i="6"/>
  <c r="AU103" i="6"/>
  <c r="AR103" i="6"/>
  <c r="AT103" i="6"/>
  <c r="B103" i="6"/>
  <c r="BG103" i="6"/>
  <c r="BB103" i="6" s="1"/>
  <c r="BF103" i="6"/>
  <c r="BA103" i="6" s="1"/>
  <c r="BD103" i="6"/>
  <c r="AY103" i="6" s="1"/>
  <c r="D103" i="6"/>
  <c r="AP103" i="6"/>
  <c r="AO103" i="6"/>
  <c r="AN103" i="6"/>
  <c r="AM103" i="6"/>
  <c r="AL103" i="6"/>
  <c r="AS103" i="6"/>
  <c r="BE103" i="6"/>
  <c r="AZ103" i="6" s="1"/>
  <c r="D49" i="6"/>
  <c r="BG49" i="6"/>
  <c r="BB49" i="6" s="1"/>
  <c r="BD49" i="6"/>
  <c r="AY49" i="6" s="1"/>
  <c r="AU49" i="6"/>
  <c r="AR49" i="6"/>
  <c r="AT164" i="6"/>
  <c r="AX164" i="6"/>
  <c r="AS164" i="6"/>
  <c r="BE164" i="6"/>
  <c r="E164" i="6"/>
  <c r="BB164" i="6"/>
  <c r="AZ164" i="6"/>
  <c r="AR164" i="6"/>
  <c r="AU164" i="6"/>
  <c r="AP164" i="6"/>
  <c r="BG164" i="6"/>
  <c r="BA164" i="6"/>
  <c r="AO164" i="6"/>
  <c r="BF164" i="6"/>
  <c r="BD164" i="6"/>
  <c r="AY164" i="6"/>
  <c r="AN164" i="6"/>
  <c r="AM164" i="6"/>
  <c r="AL164" i="6"/>
  <c r="AT69" i="6"/>
  <c r="D69" i="6"/>
  <c r="E69" i="6"/>
  <c r="BD69" i="6"/>
  <c r="AY69" i="6" s="1"/>
  <c r="B69" i="6"/>
  <c r="BG69" i="6"/>
  <c r="BB69" i="6" s="1"/>
  <c r="BF69" i="6"/>
  <c r="BA69" i="6" s="1"/>
  <c r="AR69" i="6"/>
  <c r="AP69" i="6"/>
  <c r="BE69" i="6"/>
  <c r="AZ69" i="6" s="1"/>
  <c r="AU69" i="6"/>
  <c r="AS69" i="6"/>
  <c r="BG28" i="6"/>
  <c r="BB28" i="6" s="1"/>
  <c r="AU28" i="6"/>
  <c r="D28" i="6"/>
  <c r="AS63" i="6"/>
  <c r="AP63" i="6"/>
  <c r="BG63" i="6"/>
  <c r="BB63" i="6" s="1"/>
  <c r="BD63" i="6"/>
  <c r="AY63" i="6" s="1"/>
  <c r="AU63" i="6"/>
  <c r="AT63" i="6"/>
  <c r="E63" i="6"/>
  <c r="D63" i="6"/>
  <c r="B63" i="6"/>
  <c r="AR63" i="6"/>
  <c r="BF63" i="6"/>
  <c r="BA63" i="6" s="1"/>
  <c r="BE63" i="6"/>
  <c r="AZ63" i="6" s="1"/>
  <c r="BE15" i="6"/>
  <c r="AZ15" i="6" s="1"/>
  <c r="BG15" i="6"/>
  <c r="BB15" i="6" s="1"/>
  <c r="D15" i="6"/>
  <c r="BD15" i="6"/>
  <c r="AY15" i="6" s="1"/>
  <c r="BE87" i="6"/>
  <c r="AZ87" i="6" s="1"/>
  <c r="AS87" i="6"/>
  <c r="B87" i="6"/>
  <c r="AO87" i="6"/>
  <c r="AL87" i="6"/>
  <c r="BF87" i="6"/>
  <c r="BA87" i="6" s="1"/>
  <c r="AU87" i="6"/>
  <c r="AT87" i="6"/>
  <c r="BG87" i="6"/>
  <c r="BB87" i="6" s="1"/>
  <c r="BD87" i="6"/>
  <c r="AY87" i="6" s="1"/>
  <c r="E87" i="6"/>
  <c r="D87" i="6"/>
  <c r="AR87" i="6"/>
  <c r="AM87" i="6"/>
  <c r="AP87" i="6"/>
  <c r="AN87" i="6"/>
  <c r="AT30" i="6"/>
  <c r="D30" i="6"/>
  <c r="BG30" i="6"/>
  <c r="BB30" i="6" s="1"/>
  <c r="AS30" i="6"/>
  <c r="AR30" i="6"/>
  <c r="AP30" i="6"/>
  <c r="AU30" i="6"/>
  <c r="E30" i="6"/>
  <c r="BD30" i="6"/>
  <c r="AY30" i="6" s="1"/>
  <c r="BF30" i="6"/>
  <c r="BA30" i="6" s="1"/>
  <c r="BE30" i="6"/>
  <c r="AZ30" i="6" s="1"/>
  <c r="B30" i="6"/>
  <c r="AP122" i="6"/>
  <c r="AM122" i="6"/>
  <c r="BG122" i="6"/>
  <c r="BB122" i="6" s="1"/>
  <c r="BD122" i="6"/>
  <c r="AY122" i="6" s="1"/>
  <c r="AT122" i="6"/>
  <c r="AS122" i="6"/>
  <c r="BF122" i="6"/>
  <c r="BA122" i="6" s="1"/>
  <c r="BE122" i="6"/>
  <c r="AZ122" i="6" s="1"/>
  <c r="AU122" i="6"/>
  <c r="E122" i="6"/>
  <c r="D122" i="6"/>
  <c r="B122" i="6"/>
  <c r="AL122" i="6"/>
  <c r="AR122" i="6"/>
  <c r="AO122" i="6"/>
  <c r="AN122" i="6"/>
  <c r="AS125" i="6"/>
  <c r="AP125" i="6"/>
  <c r="BD125" i="6"/>
  <c r="AY125" i="6" s="1"/>
  <c r="BE125" i="6"/>
  <c r="AZ125" i="6" s="1"/>
  <c r="D125" i="6"/>
  <c r="AM125" i="6"/>
  <c r="AL125" i="6"/>
  <c r="E125" i="6"/>
  <c r="AU125" i="6"/>
  <c r="AR125" i="6"/>
  <c r="AO125" i="6"/>
  <c r="AN125" i="6"/>
  <c r="B125" i="6"/>
  <c r="BF125" i="6"/>
  <c r="BA125" i="6" s="1"/>
  <c r="BG125" i="6"/>
  <c r="BB125" i="6" s="1"/>
  <c r="AT125" i="6"/>
  <c r="BA162" i="6"/>
  <c r="AX162" i="6"/>
  <c r="AS162" i="6"/>
  <c r="AP162" i="6"/>
  <c r="AT162" i="6"/>
  <c r="AO162" i="6"/>
  <c r="AZ162" i="6"/>
  <c r="BE162" i="6"/>
  <c r="AL162" i="6"/>
  <c r="E162" i="6"/>
  <c r="AM162" i="6"/>
  <c r="BG162" i="6"/>
  <c r="BF162" i="6"/>
  <c r="BD162" i="6"/>
  <c r="AU162" i="6"/>
  <c r="AR162" i="6"/>
  <c r="BB162" i="6"/>
  <c r="AY162" i="6"/>
  <c r="AN162" i="6"/>
  <c r="AT79" i="6"/>
  <c r="D79" i="6"/>
  <c r="E79" i="6"/>
  <c r="AS79" i="6"/>
  <c r="BF79" i="6"/>
  <c r="BA79" i="6" s="1"/>
  <c r="AU79" i="6"/>
  <c r="AR79" i="6"/>
  <c r="AP79" i="6"/>
  <c r="AO79" i="6"/>
  <c r="AN79" i="6"/>
  <c r="AM79" i="6"/>
  <c r="AL79" i="6"/>
  <c r="B79" i="6"/>
  <c r="BD79" i="6"/>
  <c r="AY79" i="6" s="1"/>
  <c r="BG79" i="6"/>
  <c r="BB79" i="6" s="1"/>
  <c r="BE79" i="6"/>
  <c r="AZ79" i="6" s="1"/>
  <c r="BE153" i="6"/>
  <c r="AZ153" i="6" s="1"/>
  <c r="AN153" i="6"/>
  <c r="BG153" i="6"/>
  <c r="BB153" i="6" s="1"/>
  <c r="AL153" i="6"/>
  <c r="AP153" i="6"/>
  <c r="BF153" i="6"/>
  <c r="BA153" i="6" s="1"/>
  <c r="BD153" i="6"/>
  <c r="AY153" i="6" s="1"/>
  <c r="AO153" i="6"/>
  <c r="AM153" i="6"/>
  <c r="AT153" i="6"/>
  <c r="AS153" i="6"/>
  <c r="AR153" i="6"/>
  <c r="E153" i="6"/>
  <c r="B153" i="6"/>
  <c r="AU153" i="6"/>
  <c r="BG160" i="6"/>
  <c r="AL160" i="6"/>
  <c r="BD160" i="6"/>
  <c r="AN160" i="6"/>
  <c r="BB160" i="6"/>
  <c r="E160" i="6"/>
  <c r="BF160" i="6"/>
  <c r="AZ160" i="6"/>
  <c r="AY160" i="6"/>
  <c r="AS160" i="6"/>
  <c r="AR160" i="6"/>
  <c r="AO160" i="6"/>
  <c r="AM160" i="6"/>
  <c r="AT160" i="6"/>
  <c r="AP160" i="6"/>
  <c r="AX160" i="6"/>
  <c r="AU160" i="6"/>
  <c r="BE160" i="6"/>
  <c r="BA160" i="6"/>
  <c r="AX173" i="6"/>
  <c r="AT173" i="6"/>
  <c r="AP173" i="6"/>
  <c r="AM173" i="6"/>
  <c r="BG173" i="6"/>
  <c r="AN173" i="6"/>
  <c r="AO173" i="6"/>
  <c r="AS173" i="6"/>
  <c r="AL173" i="6"/>
  <c r="BB173" i="6"/>
  <c r="BA173" i="6"/>
  <c r="AZ173" i="6"/>
  <c r="AY173" i="6"/>
  <c r="E173" i="6"/>
  <c r="BF173" i="6"/>
  <c r="BE173" i="6"/>
  <c r="BD173" i="6"/>
  <c r="AU173" i="6"/>
  <c r="AR173" i="6"/>
  <c r="D29" i="6"/>
  <c r="AU29" i="6"/>
  <c r="AR29" i="6"/>
  <c r="BD29" i="6"/>
  <c r="AY29" i="6" s="1"/>
  <c r="BG29" i="6"/>
  <c r="BB29" i="6" s="1"/>
  <c r="Z11" i="6"/>
  <c r="W74" i="6"/>
  <c r="W94" i="6"/>
  <c r="X44" i="6"/>
  <c r="X11" i="6"/>
  <c r="X94" i="6"/>
  <c r="AT151" i="6"/>
  <c r="AR151" i="6"/>
  <c r="AS151" i="6"/>
  <c r="AN151" i="6" s="1"/>
  <c r="BG151" i="6"/>
  <c r="BB151" i="6" s="1"/>
  <c r="BF151" i="6"/>
  <c r="BE151" i="6"/>
  <c r="AZ151" i="6" s="1"/>
  <c r="BD151" i="6"/>
  <c r="AY151" i="6" s="1"/>
  <c r="AU151" i="6"/>
  <c r="AP151" i="6" s="1"/>
  <c r="E151" i="6"/>
  <c r="AU98" i="6"/>
  <c r="BE98" i="6"/>
  <c r="AZ98" i="6" s="1"/>
  <c r="D98" i="6"/>
  <c r="BG98" i="6"/>
  <c r="BB98" i="6" s="1"/>
  <c r="BD98" i="6"/>
  <c r="AY98" i="6" s="1"/>
  <c r="AS98" i="6"/>
  <c r="AR98" i="6"/>
  <c r="AU31" i="6"/>
  <c r="AT31" i="6"/>
  <c r="BG31" i="6"/>
  <c r="BB31" i="6" s="1"/>
  <c r="AR31" i="6"/>
  <c r="BD31" i="6"/>
  <c r="AY31" i="6" s="1"/>
  <c r="BF31" i="6"/>
  <c r="BA31" i="6" s="1"/>
  <c r="D31" i="6"/>
  <c r="BE157" i="6"/>
  <c r="AZ157" i="6" s="1"/>
  <c r="AN157" i="6"/>
  <c r="AU157" i="6"/>
  <c r="E157" i="6"/>
  <c r="B157" i="6"/>
  <c r="AO157" i="6"/>
  <c r="AM157" i="6"/>
  <c r="AR157" i="6"/>
  <c r="BG157" i="6"/>
  <c r="BB157" i="6" s="1"/>
  <c r="BF157" i="6"/>
  <c r="BA157" i="6" s="1"/>
  <c r="BD157" i="6"/>
  <c r="AY157" i="6" s="1"/>
  <c r="AT157" i="6"/>
  <c r="AS157" i="6"/>
  <c r="AP157" i="6"/>
  <c r="AL157" i="6"/>
  <c r="BG58" i="6"/>
  <c r="BB58" i="6" s="1"/>
  <c r="BD58" i="6"/>
  <c r="AY58" i="6" s="1"/>
  <c r="D58" i="6"/>
  <c r="AU58" i="6"/>
  <c r="AR58" i="6"/>
  <c r="D116" i="6"/>
  <c r="BG116" i="6"/>
  <c r="BB116" i="6" s="1"/>
  <c r="BE116" i="6"/>
  <c r="AZ116" i="6" s="1"/>
  <c r="BD116" i="6"/>
  <c r="AY116" i="6" s="1"/>
  <c r="AU116" i="6"/>
  <c r="AS116" i="6"/>
  <c r="AR116" i="6"/>
  <c r="BD45" i="6"/>
  <c r="AY45" i="6" s="1"/>
  <c r="AU45" i="6"/>
  <c r="D45" i="6"/>
  <c r="AR45" i="6"/>
  <c r="BG45" i="6"/>
  <c r="BB45" i="6" s="1"/>
  <c r="BG143" i="6"/>
  <c r="BB143" i="6" s="1"/>
  <c r="AS143" i="6"/>
  <c r="AU143" i="6"/>
  <c r="BG17" i="6"/>
  <c r="BB17" i="6" s="1"/>
  <c r="D17" i="6"/>
  <c r="BD17" i="6"/>
  <c r="AY17" i="6" s="1"/>
  <c r="BG139" i="6"/>
  <c r="BB139" i="6" s="1"/>
  <c r="BD139" i="6"/>
  <c r="AY139" i="6" s="1"/>
  <c r="AR139" i="6"/>
  <c r="BE139" i="6"/>
  <c r="AS139" i="6"/>
  <c r="AU139" i="6"/>
  <c r="BG52" i="6"/>
  <c r="BB52" i="6" s="1"/>
  <c r="AT52" i="6"/>
  <c r="B52" i="6"/>
  <c r="BE52" i="6"/>
  <c r="AZ52" i="6" s="1"/>
  <c r="BD52" i="6"/>
  <c r="AY52" i="6" s="1"/>
  <c r="AS52" i="6"/>
  <c r="AR52" i="6"/>
  <c r="AP52" i="6"/>
  <c r="E52" i="6"/>
  <c r="D52" i="6"/>
  <c r="BF52" i="6"/>
  <c r="BA52" i="6" s="1"/>
  <c r="AU52" i="6"/>
  <c r="BE140" i="6" l="1"/>
  <c r="E148" i="6"/>
  <c r="N85" i="9" s="1"/>
  <c r="BE144" i="6"/>
  <c r="AE169" i="6" a="1"/>
  <c r="AE169" i="6" s="1"/>
  <c r="BC169" i="6" s="1"/>
  <c r="AM169" i="6"/>
  <c r="AM151" i="6"/>
  <c r="AP169" i="6"/>
  <c r="AM148" i="6"/>
  <c r="BE145" i="6"/>
  <c r="AS144" i="6"/>
  <c r="AN148" i="6"/>
  <c r="AS140" i="6"/>
  <c r="AP148" i="6"/>
  <c r="BE143" i="6"/>
  <c r="N46" i="2"/>
  <c r="G59" i="2"/>
  <c r="AD7" i="2" s="1"/>
  <c r="G41" i="2"/>
  <c r="AD5" i="2" s="1"/>
  <c r="G32" i="2"/>
  <c r="AD4" i="2" s="1"/>
  <c r="G68" i="2"/>
  <c r="AD8" i="2" s="1"/>
  <c r="G77" i="2"/>
  <c r="AD9" i="2" s="1"/>
  <c r="G50" i="2"/>
  <c r="AD6" i="2" s="1"/>
  <c r="N80" i="2"/>
  <c r="AD10" i="2"/>
  <c r="G23" i="2"/>
  <c r="AD3" i="2" s="1"/>
  <c r="N64" i="2"/>
  <c r="F85" i="9"/>
  <c r="J85" i="9"/>
  <c r="R85" i="9"/>
  <c r="C85" i="9"/>
  <c r="G85" i="9"/>
  <c r="K85" i="9"/>
  <c r="O85" i="9"/>
  <c r="S85" i="9"/>
  <c r="W85" i="9"/>
  <c r="H85" i="9"/>
  <c r="L85" i="9"/>
  <c r="P85" i="9"/>
  <c r="X85" i="9"/>
  <c r="Q85" i="9"/>
  <c r="U85" i="9"/>
  <c r="Y85" i="9"/>
  <c r="E85" i="9"/>
  <c r="I85" i="9"/>
  <c r="N35" i="2"/>
  <c r="N21" i="2"/>
  <c r="AM106" i="6"/>
  <c r="N16" i="2"/>
  <c r="T16" i="2"/>
  <c r="U16" i="2" s="1"/>
  <c r="W15" i="2"/>
  <c r="X15" i="2" s="1"/>
  <c r="N18" i="2"/>
  <c r="T18" i="2"/>
  <c r="U18" i="2" s="1"/>
  <c r="AP106" i="6"/>
  <c r="AT169" i="6"/>
  <c r="N81" i="2"/>
  <c r="N65" i="2"/>
  <c r="N54" i="2"/>
  <c r="N19" i="2"/>
  <c r="N27" i="2"/>
  <c r="N20" i="2"/>
  <c r="N37" i="2"/>
  <c r="AS145" i="6"/>
  <c r="N55" i="2"/>
  <c r="N30" i="2"/>
  <c r="F68" i="2"/>
  <c r="AC8" i="2" s="1"/>
  <c r="N52" i="2"/>
  <c r="F59" i="2"/>
  <c r="AC7" i="2" s="1"/>
  <c r="N43" i="2"/>
  <c r="F50" i="2"/>
  <c r="AC6" i="2" s="1"/>
  <c r="N63" i="2"/>
  <c r="N72" i="2"/>
  <c r="F86" i="2"/>
  <c r="N79" i="2"/>
  <c r="BF143" i="6"/>
  <c r="F23" i="2"/>
  <c r="AC3" i="2" s="1"/>
  <c r="N17" i="2"/>
  <c r="N53" i="2"/>
  <c r="N28" i="2"/>
  <c r="AT145" i="6"/>
  <c r="AP145" i="6"/>
  <c r="BF145" i="6"/>
  <c r="AP132" i="6"/>
  <c r="AM132" i="6"/>
  <c r="AP116" i="6"/>
  <c r="AM116" i="6"/>
  <c r="AP144" i="6"/>
  <c r="BF144" i="6"/>
  <c r="AT144" i="6"/>
  <c r="AP117" i="6"/>
  <c r="AM117" i="6"/>
  <c r="AQ153" i="6"/>
  <c r="AT140" i="6"/>
  <c r="BC153" i="6"/>
  <c r="AX153" i="6" s="1"/>
  <c r="AW153" i="6" s="1"/>
  <c r="C153" i="6" s="1"/>
  <c r="AK42" i="6"/>
  <c r="A42" i="6" s="1"/>
  <c r="AK113" i="6"/>
  <c r="A113" i="6" s="1"/>
  <c r="AK171" i="6"/>
  <c r="A171" i="6" s="1"/>
  <c r="AQ150" i="6"/>
  <c r="I141" i="6"/>
  <c r="AW171" i="6"/>
  <c r="C171" i="6" s="1"/>
  <c r="I99" i="6"/>
  <c r="AT139" i="6"/>
  <c r="AK39" i="6"/>
  <c r="A39" i="6" s="1"/>
  <c r="I149" i="6"/>
  <c r="BC155" i="6"/>
  <c r="AX155" i="6" s="1"/>
  <c r="AW155" i="6" s="1"/>
  <c r="C155" i="6" s="1"/>
  <c r="BC92" i="6"/>
  <c r="AX92" i="6" s="1"/>
  <c r="AW92" i="6" s="1"/>
  <c r="C92" i="6" s="1"/>
  <c r="I92" i="6"/>
  <c r="AQ155" i="6"/>
  <c r="I143" i="6"/>
  <c r="AK179" i="6"/>
  <c r="A179" i="6" s="1"/>
  <c r="AQ171" i="6"/>
  <c r="I171" i="6"/>
  <c r="AW179" i="6"/>
  <c r="C179" i="6" s="1"/>
  <c r="I169" i="6"/>
  <c r="AQ169" i="6"/>
  <c r="AK81" i="6"/>
  <c r="A81" i="6" s="1"/>
  <c r="AQ142" i="6"/>
  <c r="AQ143" i="6"/>
  <c r="BC145" i="6"/>
  <c r="AX145" i="6" s="1"/>
  <c r="AQ83" i="6"/>
  <c r="BC143" i="6"/>
  <c r="AX143" i="6" s="1"/>
  <c r="AQ135" i="6"/>
  <c r="I150" i="6"/>
  <c r="I139" i="6"/>
  <c r="BC135" i="6"/>
  <c r="AX135" i="6" s="1"/>
  <c r="AW135" i="6" s="1"/>
  <c r="C135" i="6" s="1"/>
  <c r="BC142" i="6"/>
  <c r="AX142" i="6" s="1"/>
  <c r="I151" i="6"/>
  <c r="AK101" i="6"/>
  <c r="A101" i="6" s="1"/>
  <c r="AK64" i="6"/>
  <c r="A64" i="6" s="1"/>
  <c r="I142" i="6"/>
  <c r="I138" i="6"/>
  <c r="AG17" i="6"/>
  <c r="AG49" i="6"/>
  <c r="AG14" i="6"/>
  <c r="AG62" i="6"/>
  <c r="AG29" i="6"/>
  <c r="AG45" i="6"/>
  <c r="AG58" i="6"/>
  <c r="AG12" i="6"/>
  <c r="AG61" i="6"/>
  <c r="AG74" i="6"/>
  <c r="B5" i="3"/>
  <c r="F5" i="3"/>
  <c r="J5" i="3"/>
  <c r="N5" i="3"/>
  <c r="C6" i="3"/>
  <c r="G6" i="3"/>
  <c r="K6" i="3"/>
  <c r="O6" i="3"/>
  <c r="D7" i="3"/>
  <c r="H7" i="3"/>
  <c r="L7" i="3"/>
  <c r="P7" i="3"/>
  <c r="E8" i="3"/>
  <c r="I8" i="3"/>
  <c r="M8" i="3"/>
  <c r="B9" i="3"/>
  <c r="F9" i="3"/>
  <c r="J9" i="3"/>
  <c r="N9" i="3"/>
  <c r="C10" i="3"/>
  <c r="G10" i="3"/>
  <c r="K10" i="3"/>
  <c r="O10" i="3"/>
  <c r="D11" i="3"/>
  <c r="H11" i="3"/>
  <c r="L11" i="3"/>
  <c r="P11" i="3"/>
  <c r="E12" i="3"/>
  <c r="I12" i="3"/>
  <c r="M12" i="3"/>
  <c r="B13" i="3"/>
  <c r="F13" i="3"/>
  <c r="J13" i="3"/>
  <c r="N13" i="3"/>
  <c r="C14" i="3"/>
  <c r="G14" i="3"/>
  <c r="K14" i="3"/>
  <c r="O14" i="3"/>
  <c r="D15" i="3"/>
  <c r="H15" i="3"/>
  <c r="L15" i="3"/>
  <c r="P15" i="3"/>
  <c r="E16" i="3"/>
  <c r="I16" i="3"/>
  <c r="M16" i="3"/>
  <c r="B17" i="3"/>
  <c r="F17" i="3"/>
  <c r="J17" i="3"/>
  <c r="N17" i="3"/>
  <c r="C18" i="3"/>
  <c r="G18" i="3"/>
  <c r="K18" i="3"/>
  <c r="O18" i="3"/>
  <c r="D19" i="3"/>
  <c r="H19" i="3"/>
  <c r="L19" i="3"/>
  <c r="P19" i="3"/>
  <c r="E20" i="3"/>
  <c r="I20" i="3"/>
  <c r="M20" i="3"/>
  <c r="B21" i="3"/>
  <c r="F21" i="3"/>
  <c r="J21" i="3"/>
  <c r="N21" i="3"/>
  <c r="C22" i="3"/>
  <c r="G22" i="3"/>
  <c r="K22" i="3"/>
  <c r="O22" i="3"/>
  <c r="D23" i="3"/>
  <c r="H23" i="3"/>
  <c r="L23" i="3"/>
  <c r="P23" i="3"/>
  <c r="E24" i="3"/>
  <c r="I24" i="3"/>
  <c r="M24" i="3"/>
  <c r="B25" i="3"/>
  <c r="F25" i="3"/>
  <c r="J25" i="3"/>
  <c r="N25" i="3"/>
  <c r="C26" i="3"/>
  <c r="G26" i="3"/>
  <c r="K26" i="3"/>
  <c r="O26" i="3"/>
  <c r="C5" i="3"/>
  <c r="G5" i="3"/>
  <c r="K5" i="3"/>
  <c r="O5" i="3"/>
  <c r="D6" i="3"/>
  <c r="H6" i="3"/>
  <c r="L6" i="3"/>
  <c r="P6" i="3"/>
  <c r="E7" i="3"/>
  <c r="I7" i="3"/>
  <c r="M7" i="3"/>
  <c r="B8" i="3"/>
  <c r="F8" i="3"/>
  <c r="J8" i="3"/>
  <c r="N8" i="3"/>
  <c r="C9" i="3"/>
  <c r="G9" i="3"/>
  <c r="K9" i="3"/>
  <c r="O9" i="3"/>
  <c r="D10" i="3"/>
  <c r="H10" i="3"/>
  <c r="L10" i="3"/>
  <c r="P10" i="3"/>
  <c r="E11" i="3"/>
  <c r="I11" i="3"/>
  <c r="M11" i="3"/>
  <c r="B12" i="3"/>
  <c r="F12" i="3"/>
  <c r="J12" i="3"/>
  <c r="N12" i="3"/>
  <c r="C13" i="3"/>
  <c r="G13" i="3"/>
  <c r="K13" i="3"/>
  <c r="O13" i="3"/>
  <c r="D14" i="3"/>
  <c r="H14" i="3"/>
  <c r="L14" i="3"/>
  <c r="P14" i="3"/>
  <c r="E15" i="3"/>
  <c r="I15" i="3"/>
  <c r="M15" i="3"/>
  <c r="B16" i="3"/>
  <c r="F16" i="3"/>
  <c r="J16" i="3"/>
  <c r="N16" i="3"/>
  <c r="C17" i="3"/>
  <c r="G17" i="3"/>
  <c r="K17" i="3"/>
  <c r="O17" i="3"/>
  <c r="D18" i="3"/>
  <c r="H18" i="3"/>
  <c r="L18" i="3"/>
  <c r="P18" i="3"/>
  <c r="E19" i="3"/>
  <c r="I19" i="3"/>
  <c r="M19" i="3"/>
  <c r="B20" i="3"/>
  <c r="F20" i="3"/>
  <c r="J20" i="3"/>
  <c r="N20" i="3"/>
  <c r="C21" i="3"/>
  <c r="G21" i="3"/>
  <c r="K21" i="3"/>
  <c r="O21" i="3"/>
  <c r="D22" i="3"/>
  <c r="H22" i="3"/>
  <c r="L22" i="3"/>
  <c r="P22" i="3"/>
  <c r="E23" i="3"/>
  <c r="I23" i="3"/>
  <c r="M23" i="3"/>
  <c r="B24" i="3"/>
  <c r="F24" i="3"/>
  <c r="J24" i="3"/>
  <c r="N24" i="3"/>
  <c r="C25" i="3"/>
  <c r="G25" i="3"/>
  <c r="K25" i="3"/>
  <c r="O25" i="3"/>
  <c r="D26" i="3"/>
  <c r="H26" i="3"/>
  <c r="L26" i="3"/>
  <c r="P26" i="3"/>
  <c r="E27" i="3"/>
  <c r="I27" i="3"/>
  <c r="D5" i="3"/>
  <c r="H5" i="3"/>
  <c r="L5" i="3"/>
  <c r="P5" i="3"/>
  <c r="E6" i="3"/>
  <c r="I6" i="3"/>
  <c r="M6" i="3"/>
  <c r="B7" i="3"/>
  <c r="F7" i="3"/>
  <c r="J7" i="3"/>
  <c r="N7" i="3"/>
  <c r="C8" i="3"/>
  <c r="G8" i="3"/>
  <c r="K8" i="3"/>
  <c r="O8" i="3"/>
  <c r="D9" i="3"/>
  <c r="H9" i="3"/>
  <c r="L9" i="3"/>
  <c r="P9" i="3"/>
  <c r="E10" i="3"/>
  <c r="I10" i="3"/>
  <c r="M10" i="3"/>
  <c r="B11" i="3"/>
  <c r="F11" i="3"/>
  <c r="J11" i="3"/>
  <c r="N11" i="3"/>
  <c r="C12" i="3"/>
  <c r="G12" i="3"/>
  <c r="K12" i="3"/>
  <c r="O12" i="3"/>
  <c r="D13" i="3"/>
  <c r="H13" i="3"/>
  <c r="L13" i="3"/>
  <c r="P13" i="3"/>
  <c r="E14" i="3"/>
  <c r="I14" i="3"/>
  <c r="M14" i="3"/>
  <c r="B15" i="3"/>
  <c r="F15" i="3"/>
  <c r="J15" i="3"/>
  <c r="N15" i="3"/>
  <c r="C16" i="3"/>
  <c r="G16" i="3"/>
  <c r="K16" i="3"/>
  <c r="O16" i="3"/>
  <c r="D17" i="3"/>
  <c r="H17" i="3"/>
  <c r="L17" i="3"/>
  <c r="P17" i="3"/>
  <c r="E18" i="3"/>
  <c r="I18" i="3"/>
  <c r="M18" i="3"/>
  <c r="B19" i="3"/>
  <c r="F19" i="3"/>
  <c r="J19" i="3"/>
  <c r="N19" i="3"/>
  <c r="C20" i="3"/>
  <c r="G20" i="3"/>
  <c r="K20" i="3"/>
  <c r="O20" i="3"/>
  <c r="D21" i="3"/>
  <c r="H21" i="3"/>
  <c r="L21" i="3"/>
  <c r="P21" i="3"/>
  <c r="E22" i="3"/>
  <c r="I22" i="3"/>
  <c r="M22" i="3"/>
  <c r="B23" i="3"/>
  <c r="F23" i="3"/>
  <c r="E5" i="3"/>
  <c r="F6" i="3"/>
  <c r="G7" i="3"/>
  <c r="H8" i="3"/>
  <c r="I9" i="3"/>
  <c r="J10" i="3"/>
  <c r="K11" i="3"/>
  <c r="L12" i="3"/>
  <c r="M13" i="3"/>
  <c r="N14" i="3"/>
  <c r="O15" i="3"/>
  <c r="P16" i="3"/>
  <c r="B18" i="3"/>
  <c r="C19" i="3"/>
  <c r="D20" i="3"/>
  <c r="E21" i="3"/>
  <c r="F22" i="3"/>
  <c r="G23" i="3"/>
  <c r="O23" i="3"/>
  <c r="H24" i="3"/>
  <c r="P24" i="3"/>
  <c r="I25" i="3"/>
  <c r="B26" i="3"/>
  <c r="J26" i="3"/>
  <c r="C27" i="3"/>
  <c r="H27" i="3"/>
  <c r="M27" i="3"/>
  <c r="B28" i="3"/>
  <c r="F28" i="3"/>
  <c r="J28" i="3"/>
  <c r="N28" i="3"/>
  <c r="C29" i="3"/>
  <c r="G29" i="3"/>
  <c r="K29" i="3"/>
  <c r="O29" i="3"/>
  <c r="D30" i="3"/>
  <c r="H30" i="3"/>
  <c r="L30" i="3"/>
  <c r="P30" i="3"/>
  <c r="E31" i="3"/>
  <c r="I31" i="3"/>
  <c r="M31" i="3"/>
  <c r="B32" i="3"/>
  <c r="F32" i="3"/>
  <c r="J32" i="3"/>
  <c r="N32" i="3"/>
  <c r="C33" i="3"/>
  <c r="G33" i="3"/>
  <c r="K33" i="3"/>
  <c r="O33" i="3"/>
  <c r="D34" i="3"/>
  <c r="H34" i="3"/>
  <c r="L34" i="3"/>
  <c r="P34" i="3"/>
  <c r="E35" i="3"/>
  <c r="I35" i="3"/>
  <c r="M35" i="3"/>
  <c r="B36" i="3"/>
  <c r="F36" i="3"/>
  <c r="J36" i="3"/>
  <c r="N36" i="3"/>
  <c r="C37" i="3"/>
  <c r="G37" i="3"/>
  <c r="K37" i="3"/>
  <c r="O37" i="3"/>
  <c r="D38" i="3"/>
  <c r="H38" i="3"/>
  <c r="L38" i="3"/>
  <c r="P38" i="3"/>
  <c r="E39" i="3"/>
  <c r="I39" i="3"/>
  <c r="M39" i="3"/>
  <c r="B40" i="3"/>
  <c r="F40" i="3"/>
  <c r="J40" i="3"/>
  <c r="N40" i="3"/>
  <c r="C41" i="3"/>
  <c r="G41" i="3"/>
  <c r="K41" i="3"/>
  <c r="O41" i="3"/>
  <c r="D42" i="3"/>
  <c r="H42" i="3"/>
  <c r="L42" i="3"/>
  <c r="P42" i="3"/>
  <c r="E43" i="3"/>
  <c r="I5" i="3"/>
  <c r="J6" i="3"/>
  <c r="K7" i="3"/>
  <c r="L8" i="3"/>
  <c r="M9" i="3"/>
  <c r="N10" i="3"/>
  <c r="O11" i="3"/>
  <c r="P12" i="3"/>
  <c r="B14" i="3"/>
  <c r="C15" i="3"/>
  <c r="D16" i="3"/>
  <c r="E17" i="3"/>
  <c r="F18" i="3"/>
  <c r="G19" i="3"/>
  <c r="H20" i="3"/>
  <c r="I21" i="3"/>
  <c r="J22" i="3"/>
  <c r="J23" i="3"/>
  <c r="C24" i="3"/>
  <c r="K24" i="3"/>
  <c r="D25" i="3"/>
  <c r="L25" i="3"/>
  <c r="E26" i="3"/>
  <c r="M26" i="3"/>
  <c r="D27" i="3"/>
  <c r="J27" i="3"/>
  <c r="N27" i="3"/>
  <c r="C28" i="3"/>
  <c r="G28" i="3"/>
  <c r="K28" i="3"/>
  <c r="O28" i="3"/>
  <c r="D29" i="3"/>
  <c r="H29" i="3"/>
  <c r="L29" i="3"/>
  <c r="P29" i="3"/>
  <c r="E30" i="3"/>
  <c r="I30" i="3"/>
  <c r="M30" i="3"/>
  <c r="B31" i="3"/>
  <c r="F31" i="3"/>
  <c r="J31" i="3"/>
  <c r="N31" i="3"/>
  <c r="C32" i="3"/>
  <c r="G32" i="3"/>
  <c r="K32" i="3"/>
  <c r="O32" i="3"/>
  <c r="D33" i="3"/>
  <c r="H33" i="3"/>
  <c r="L33" i="3"/>
  <c r="P33" i="3"/>
  <c r="E34" i="3"/>
  <c r="I34" i="3"/>
  <c r="M34" i="3"/>
  <c r="B35" i="3"/>
  <c r="F35" i="3"/>
  <c r="J35" i="3"/>
  <c r="N35" i="3"/>
  <c r="C36" i="3"/>
  <c r="G36" i="3"/>
  <c r="K36" i="3"/>
  <c r="O36" i="3"/>
  <c r="D37" i="3"/>
  <c r="H37" i="3"/>
  <c r="L37" i="3"/>
  <c r="P37" i="3"/>
  <c r="E38" i="3"/>
  <c r="I38" i="3"/>
  <c r="M38" i="3"/>
  <c r="B39" i="3"/>
  <c r="F39" i="3"/>
  <c r="J39" i="3"/>
  <c r="N39" i="3"/>
  <c r="C40" i="3"/>
  <c r="G40" i="3"/>
  <c r="K40" i="3"/>
  <c r="O40" i="3"/>
  <c r="D41" i="3"/>
  <c r="H41" i="3"/>
  <c r="L41" i="3"/>
  <c r="P41" i="3"/>
  <c r="E42" i="3"/>
  <c r="I42" i="3"/>
  <c r="M42" i="3"/>
  <c r="B43" i="3"/>
  <c r="F43" i="3"/>
  <c r="M5" i="3"/>
  <c r="N6" i="3"/>
  <c r="O7" i="3"/>
  <c r="P8" i="3"/>
  <c r="B10" i="3"/>
  <c r="C11" i="3"/>
  <c r="D12" i="3"/>
  <c r="E13" i="3"/>
  <c r="F14" i="3"/>
  <c r="G15" i="3"/>
  <c r="H16" i="3"/>
  <c r="I17" i="3"/>
  <c r="J18" i="3"/>
  <c r="K19" i="3"/>
  <c r="L20" i="3"/>
  <c r="M21" i="3"/>
  <c r="N22" i="3"/>
  <c r="K23" i="3"/>
  <c r="D24" i="3"/>
  <c r="L24" i="3"/>
  <c r="E25" i="3"/>
  <c r="M25" i="3"/>
  <c r="F26" i="3"/>
  <c r="N26" i="3"/>
  <c r="F27" i="3"/>
  <c r="K27" i="3"/>
  <c r="O27" i="3"/>
  <c r="D28" i="3"/>
  <c r="H28" i="3"/>
  <c r="L28" i="3"/>
  <c r="P28" i="3"/>
  <c r="E29" i="3"/>
  <c r="I29" i="3"/>
  <c r="M29" i="3"/>
  <c r="B30" i="3"/>
  <c r="F30" i="3"/>
  <c r="J30" i="3"/>
  <c r="N30" i="3"/>
  <c r="C31" i="3"/>
  <c r="G31" i="3"/>
  <c r="K31" i="3"/>
  <c r="O31" i="3"/>
  <c r="D32" i="3"/>
  <c r="H32" i="3"/>
  <c r="L32" i="3"/>
  <c r="P32" i="3"/>
  <c r="E33" i="3"/>
  <c r="I33" i="3"/>
  <c r="M33" i="3"/>
  <c r="B34" i="3"/>
  <c r="F34" i="3"/>
  <c r="J34" i="3"/>
  <c r="N34" i="3"/>
  <c r="C35" i="3"/>
  <c r="G35" i="3"/>
  <c r="K35" i="3"/>
  <c r="O35" i="3"/>
  <c r="D36" i="3"/>
  <c r="H36" i="3"/>
  <c r="L36" i="3"/>
  <c r="P36" i="3"/>
  <c r="E37" i="3"/>
  <c r="I37" i="3"/>
  <c r="M37" i="3"/>
  <c r="B38" i="3"/>
  <c r="F38" i="3"/>
  <c r="J38" i="3"/>
  <c r="N38" i="3"/>
  <c r="C39" i="3"/>
  <c r="G39" i="3"/>
  <c r="K39" i="3"/>
  <c r="O39" i="3"/>
  <c r="D40" i="3"/>
  <c r="H40" i="3"/>
  <c r="L40" i="3"/>
  <c r="P40" i="3"/>
  <c r="E41" i="3"/>
  <c r="I41" i="3"/>
  <c r="M41" i="3"/>
  <c r="B42" i="3"/>
  <c r="F42" i="3"/>
  <c r="J42" i="3"/>
  <c r="N42" i="3"/>
  <c r="C43" i="3"/>
  <c r="G43" i="3"/>
  <c r="B6" i="3"/>
  <c r="F10" i="3"/>
  <c r="J14" i="3"/>
  <c r="N18" i="3"/>
  <c r="C23" i="3"/>
  <c r="H25" i="3"/>
  <c r="G27" i="3"/>
  <c r="I28" i="3"/>
  <c r="J29" i="3"/>
  <c r="K30" i="3"/>
  <c r="L31" i="3"/>
  <c r="M32" i="3"/>
  <c r="N33" i="3"/>
  <c r="O34" i="3"/>
  <c r="P35" i="3"/>
  <c r="B37" i="3"/>
  <c r="C38" i="3"/>
  <c r="D39" i="3"/>
  <c r="E40" i="3"/>
  <c r="F41" i="3"/>
  <c r="G42" i="3"/>
  <c r="H43" i="3"/>
  <c r="L43" i="3"/>
  <c r="P43" i="3"/>
  <c r="E44" i="3"/>
  <c r="I44" i="3"/>
  <c r="M44" i="3"/>
  <c r="B45" i="3"/>
  <c r="F45" i="3"/>
  <c r="J45" i="3"/>
  <c r="N45" i="3"/>
  <c r="C46" i="3"/>
  <c r="G46" i="3"/>
  <c r="K46" i="3"/>
  <c r="O46" i="3"/>
  <c r="D47" i="3"/>
  <c r="H47" i="3"/>
  <c r="L47" i="3"/>
  <c r="P47" i="3"/>
  <c r="E48" i="3"/>
  <c r="I48" i="3"/>
  <c r="M48" i="3"/>
  <c r="B49" i="3"/>
  <c r="F49" i="3"/>
  <c r="J49" i="3"/>
  <c r="N49" i="3"/>
  <c r="C50" i="3"/>
  <c r="G50" i="3"/>
  <c r="K50" i="3"/>
  <c r="O50" i="3"/>
  <c r="D51" i="3"/>
  <c r="H51" i="3"/>
  <c r="L51" i="3"/>
  <c r="P51" i="3"/>
  <c r="E52" i="3"/>
  <c r="I52" i="3"/>
  <c r="M52" i="3"/>
  <c r="B53" i="3"/>
  <c r="F53" i="3"/>
  <c r="J53" i="3"/>
  <c r="N53" i="3"/>
  <c r="C54" i="3"/>
  <c r="G54" i="3"/>
  <c r="K54" i="3"/>
  <c r="O54" i="3"/>
  <c r="D55" i="3"/>
  <c r="H55" i="3"/>
  <c r="L55" i="3"/>
  <c r="P55" i="3"/>
  <c r="E56" i="3"/>
  <c r="I56" i="3"/>
  <c r="M56" i="3"/>
  <c r="B57" i="3"/>
  <c r="F57" i="3"/>
  <c r="J57" i="3"/>
  <c r="N57" i="3"/>
  <c r="C58" i="3"/>
  <c r="G58" i="3"/>
  <c r="K58" i="3"/>
  <c r="O58" i="3"/>
  <c r="D59" i="3"/>
  <c r="H59" i="3"/>
  <c r="L59" i="3"/>
  <c r="P59" i="3"/>
  <c r="E60" i="3"/>
  <c r="I60" i="3"/>
  <c r="M60" i="3"/>
  <c r="C7" i="3"/>
  <c r="G11" i="3"/>
  <c r="K15" i="3"/>
  <c r="O19" i="3"/>
  <c r="N23" i="3"/>
  <c r="P25" i="3"/>
  <c r="L27" i="3"/>
  <c r="M28" i="3"/>
  <c r="N29" i="3"/>
  <c r="O30" i="3"/>
  <c r="P31" i="3"/>
  <c r="B33" i="3"/>
  <c r="C34" i="3"/>
  <c r="D35" i="3"/>
  <c r="E36" i="3"/>
  <c r="F37" i="3"/>
  <c r="G38" i="3"/>
  <c r="H39" i="3"/>
  <c r="I40" i="3"/>
  <c r="J41" i="3"/>
  <c r="K42" i="3"/>
  <c r="I43" i="3"/>
  <c r="M43" i="3"/>
  <c r="B44" i="3"/>
  <c r="F44" i="3"/>
  <c r="J44" i="3"/>
  <c r="N44" i="3"/>
  <c r="C45" i="3"/>
  <c r="G45" i="3"/>
  <c r="K45" i="3"/>
  <c r="O45" i="3"/>
  <c r="D46" i="3"/>
  <c r="H46" i="3"/>
  <c r="L46" i="3"/>
  <c r="P46" i="3"/>
  <c r="E47" i="3"/>
  <c r="I47" i="3"/>
  <c r="M47" i="3"/>
  <c r="B48" i="3"/>
  <c r="F48" i="3"/>
  <c r="J48" i="3"/>
  <c r="N48" i="3"/>
  <c r="C49" i="3"/>
  <c r="G49" i="3"/>
  <c r="K49" i="3"/>
  <c r="O49" i="3"/>
  <c r="D50" i="3"/>
  <c r="H50" i="3"/>
  <c r="L50" i="3"/>
  <c r="P50" i="3"/>
  <c r="E51" i="3"/>
  <c r="I51" i="3"/>
  <c r="M51" i="3"/>
  <c r="B52" i="3"/>
  <c r="F52" i="3"/>
  <c r="J52" i="3"/>
  <c r="N52" i="3"/>
  <c r="C53" i="3"/>
  <c r="G53" i="3"/>
  <c r="K53" i="3"/>
  <c r="O53" i="3"/>
  <c r="D54" i="3"/>
  <c r="H54" i="3"/>
  <c r="L54" i="3"/>
  <c r="P54" i="3"/>
  <c r="E55" i="3"/>
  <c r="I55" i="3"/>
  <c r="M55" i="3"/>
  <c r="B56" i="3"/>
  <c r="F56" i="3"/>
  <c r="J56" i="3"/>
  <c r="N56" i="3"/>
  <c r="C57" i="3"/>
  <c r="G57" i="3"/>
  <c r="K57" i="3"/>
  <c r="O57" i="3"/>
  <c r="D58" i="3"/>
  <c r="H58" i="3"/>
  <c r="L58" i="3"/>
  <c r="P58" i="3"/>
  <c r="E59" i="3"/>
  <c r="I59" i="3"/>
  <c r="M59" i="3"/>
  <c r="B60" i="3"/>
  <c r="F60" i="3"/>
  <c r="J60" i="3"/>
  <c r="N60" i="3"/>
  <c r="C61" i="3"/>
  <c r="G61" i="3"/>
  <c r="K61" i="3"/>
  <c r="O61" i="3"/>
  <c r="D62" i="3"/>
  <c r="D8" i="3"/>
  <c r="H12" i="3"/>
  <c r="L16" i="3"/>
  <c r="P20" i="3"/>
  <c r="G24" i="3"/>
  <c r="I26" i="3"/>
  <c r="P27" i="3"/>
  <c r="B29" i="3"/>
  <c r="C30" i="3"/>
  <c r="D31" i="3"/>
  <c r="E32" i="3"/>
  <c r="F33" i="3"/>
  <c r="G34" i="3"/>
  <c r="H35" i="3"/>
  <c r="I36" i="3"/>
  <c r="J37" i="3"/>
  <c r="K38" i="3"/>
  <c r="L39" i="3"/>
  <c r="M40" i="3"/>
  <c r="N41" i="3"/>
  <c r="O42" i="3"/>
  <c r="J43" i="3"/>
  <c r="N43" i="3"/>
  <c r="C44" i="3"/>
  <c r="G44" i="3"/>
  <c r="K44" i="3"/>
  <c r="O44" i="3"/>
  <c r="D45" i="3"/>
  <c r="H45" i="3"/>
  <c r="L45" i="3"/>
  <c r="P45" i="3"/>
  <c r="E46" i="3"/>
  <c r="I46" i="3"/>
  <c r="M46" i="3"/>
  <c r="B47" i="3"/>
  <c r="F47" i="3"/>
  <c r="J47" i="3"/>
  <c r="N47" i="3"/>
  <c r="C48" i="3"/>
  <c r="G48" i="3"/>
  <c r="K48" i="3"/>
  <c r="O48" i="3"/>
  <c r="D49" i="3"/>
  <c r="H49" i="3"/>
  <c r="L49" i="3"/>
  <c r="P49" i="3"/>
  <c r="E50" i="3"/>
  <c r="I50" i="3"/>
  <c r="M50" i="3"/>
  <c r="B51" i="3"/>
  <c r="F51" i="3"/>
  <c r="J51" i="3"/>
  <c r="N51" i="3"/>
  <c r="C52" i="3"/>
  <c r="G52" i="3"/>
  <c r="K52" i="3"/>
  <c r="O52" i="3"/>
  <c r="D53" i="3"/>
  <c r="H53" i="3"/>
  <c r="L53" i="3"/>
  <c r="P53" i="3"/>
  <c r="E54" i="3"/>
  <c r="I54" i="3"/>
  <c r="M54" i="3"/>
  <c r="B55" i="3"/>
  <c r="F55" i="3"/>
  <c r="J55" i="3"/>
  <c r="N55" i="3"/>
  <c r="C56" i="3"/>
  <c r="G56" i="3"/>
  <c r="K56" i="3"/>
  <c r="O56" i="3"/>
  <c r="D57" i="3"/>
  <c r="H57" i="3"/>
  <c r="L57" i="3"/>
  <c r="P57" i="3"/>
  <c r="E58" i="3"/>
  <c r="I58" i="3"/>
  <c r="M58" i="3"/>
  <c r="B59" i="3"/>
  <c r="F59" i="3"/>
  <c r="J59" i="3"/>
  <c r="N59" i="3"/>
  <c r="C60" i="3"/>
  <c r="G60" i="3"/>
  <c r="E9" i="3"/>
  <c r="O24" i="3"/>
  <c r="G30" i="3"/>
  <c r="K34" i="3"/>
  <c r="O38" i="3"/>
  <c r="D43" i="3"/>
  <c r="H44" i="3"/>
  <c r="I45" i="3"/>
  <c r="J46" i="3"/>
  <c r="K47" i="3"/>
  <c r="L48" i="3"/>
  <c r="M49" i="3"/>
  <c r="N50" i="3"/>
  <c r="O51" i="3"/>
  <c r="P52" i="3"/>
  <c r="B54" i="3"/>
  <c r="C55" i="3"/>
  <c r="D56" i="3"/>
  <c r="E57" i="3"/>
  <c r="F58" i="3"/>
  <c r="G59" i="3"/>
  <c r="H60" i="3"/>
  <c r="P60" i="3"/>
  <c r="F61" i="3"/>
  <c r="L61" i="3"/>
  <c r="B62" i="3"/>
  <c r="G62" i="3"/>
  <c r="K62" i="3"/>
  <c r="O62" i="3"/>
  <c r="D63" i="3"/>
  <c r="H63" i="3"/>
  <c r="L63" i="3"/>
  <c r="P63" i="3"/>
  <c r="M4" i="3"/>
  <c r="I4" i="3"/>
  <c r="E4" i="3"/>
  <c r="I13" i="3"/>
  <c r="B27" i="3"/>
  <c r="H31" i="3"/>
  <c r="L35" i="3"/>
  <c r="P39" i="3"/>
  <c r="K43" i="3"/>
  <c r="L44" i="3"/>
  <c r="M45" i="3"/>
  <c r="N46" i="3"/>
  <c r="O47" i="3"/>
  <c r="P48" i="3"/>
  <c r="B50" i="3"/>
  <c r="C51" i="3"/>
  <c r="D52" i="3"/>
  <c r="E53" i="3"/>
  <c r="F54" i="3"/>
  <c r="G55" i="3"/>
  <c r="H56" i="3"/>
  <c r="I57" i="3"/>
  <c r="J58" i="3"/>
  <c r="K59" i="3"/>
  <c r="K60" i="3"/>
  <c r="B61" i="3"/>
  <c r="H61" i="3"/>
  <c r="M61" i="3"/>
  <c r="C62" i="3"/>
  <c r="H62" i="3"/>
  <c r="L62" i="3"/>
  <c r="P62" i="3"/>
  <c r="E63" i="3"/>
  <c r="I63" i="3"/>
  <c r="M63" i="3"/>
  <c r="P4" i="3"/>
  <c r="L4" i="3"/>
  <c r="H4" i="3"/>
  <c r="D4" i="3"/>
  <c r="M17" i="3"/>
  <c r="E28" i="3"/>
  <c r="I32" i="3"/>
  <c r="M36" i="3"/>
  <c r="B41" i="3"/>
  <c r="O43" i="3"/>
  <c r="P44" i="3"/>
  <c r="B46" i="3"/>
  <c r="C47" i="3"/>
  <c r="D48" i="3"/>
  <c r="E49" i="3"/>
  <c r="F50" i="3"/>
  <c r="G51" i="3"/>
  <c r="H52" i="3"/>
  <c r="I53" i="3"/>
  <c r="J54" i="3"/>
  <c r="K55" i="3"/>
  <c r="L56" i="3"/>
  <c r="M57" i="3"/>
  <c r="N58" i="3"/>
  <c r="O59" i="3"/>
  <c r="L60" i="3"/>
  <c r="D61" i="3"/>
  <c r="I61" i="3"/>
  <c r="N61" i="3"/>
  <c r="E62" i="3"/>
  <c r="I62" i="3"/>
  <c r="M62" i="3"/>
  <c r="B63" i="3"/>
  <c r="F63" i="3"/>
  <c r="J63" i="3"/>
  <c r="N63" i="3"/>
  <c r="O4" i="3"/>
  <c r="K4" i="3"/>
  <c r="G4" i="3"/>
  <c r="C4" i="3"/>
  <c r="B22" i="3"/>
  <c r="F29" i="3"/>
  <c r="J33" i="3"/>
  <c r="N37" i="3"/>
  <c r="C42" i="3"/>
  <c r="D44" i="3"/>
  <c r="E45" i="3"/>
  <c r="F46" i="3"/>
  <c r="G47" i="3"/>
  <c r="H48" i="3"/>
  <c r="I49" i="3"/>
  <c r="J50" i="3"/>
  <c r="K51" i="3"/>
  <c r="L52" i="3"/>
  <c r="M53" i="3"/>
  <c r="N54" i="3"/>
  <c r="O55" i="3"/>
  <c r="P56" i="3"/>
  <c r="B58" i="3"/>
  <c r="C59" i="3"/>
  <c r="D60" i="3"/>
  <c r="O60" i="3"/>
  <c r="E61" i="3"/>
  <c r="J61" i="3"/>
  <c r="P61" i="3"/>
  <c r="F62" i="3"/>
  <c r="J62" i="3"/>
  <c r="N62" i="3"/>
  <c r="C63" i="3"/>
  <c r="G63" i="3"/>
  <c r="K63" i="3"/>
  <c r="O63" i="3"/>
  <c r="N4" i="3"/>
  <c r="J4" i="3"/>
  <c r="F4" i="3"/>
  <c r="B4" i="3"/>
  <c r="AQ145" i="6"/>
  <c r="AE167" i="6" a="1"/>
  <c r="AE167" i="6" s="1"/>
  <c r="I140" i="6"/>
  <c r="AQ177" i="6"/>
  <c r="BC177" i="6"/>
  <c r="AE160" i="6" a="1"/>
  <c r="AE160" i="6" s="1"/>
  <c r="AD167" i="6"/>
  <c r="AD166" i="6"/>
  <c r="AE166" i="6" a="1"/>
  <c r="AE166" i="6" s="1"/>
  <c r="AD162" i="6"/>
  <c r="AD165" i="6"/>
  <c r="AE162" i="6" a="1"/>
  <c r="AE162" i="6" s="1"/>
  <c r="BC162" i="6" s="1"/>
  <c r="AE165" i="6" a="1"/>
  <c r="AE165" i="6" s="1"/>
  <c r="AD168" i="6"/>
  <c r="AE168" i="6" a="1"/>
  <c r="AE168" i="6" s="1"/>
  <c r="AQ168" i="6" s="1"/>
  <c r="AE163" i="6" a="1"/>
  <c r="AE163" i="6" s="1"/>
  <c r="AD163" i="6"/>
  <c r="AD164" i="6"/>
  <c r="AE164" i="6" a="1"/>
  <c r="AE164" i="6" s="1"/>
  <c r="AD161" i="6"/>
  <c r="AE161" i="6" a="1"/>
  <c r="AE161" i="6" s="1"/>
  <c r="BC148" i="6"/>
  <c r="AX148" i="6" s="1"/>
  <c r="AE114" i="6" a="1"/>
  <c r="AE114" i="6" s="1"/>
  <c r="AQ157" i="6"/>
  <c r="AK155" i="6"/>
  <c r="A155" i="6" s="1"/>
  <c r="I148" i="6"/>
  <c r="AE123" i="6" a="1"/>
  <c r="AE123" i="6" s="1"/>
  <c r="AE128" i="6" a="1"/>
  <c r="AE128" i="6" s="1"/>
  <c r="AD130" i="6"/>
  <c r="AE118" i="6" a="1"/>
  <c r="AE118" i="6" s="1"/>
  <c r="AE119" i="6" a="1"/>
  <c r="AE119" i="6" s="1"/>
  <c r="BC119" i="6" s="1"/>
  <c r="AX119" i="6" s="1"/>
  <c r="AW119" i="6" s="1"/>
  <c r="C119" i="6" s="1"/>
  <c r="AE124" i="6" a="1"/>
  <c r="AE124" i="6" s="1"/>
  <c r="BC124" i="6" s="1"/>
  <c r="AX124" i="6" s="1"/>
  <c r="AW124" i="6" s="1"/>
  <c r="C124" i="6" s="1"/>
  <c r="AQ144" i="6"/>
  <c r="AE116" i="6" a="1"/>
  <c r="AE116" i="6" s="1"/>
  <c r="AD132" i="6"/>
  <c r="AE112" i="6" a="1"/>
  <c r="AE112" i="6" s="1"/>
  <c r="AE110" i="6" a="1"/>
  <c r="AE110" i="6" s="1"/>
  <c r="AQ110" i="6" s="1"/>
  <c r="AE127" i="6" a="1"/>
  <c r="AE127" i="6" s="1"/>
  <c r="BC127" i="6" s="1"/>
  <c r="AX127" i="6" s="1"/>
  <c r="AW127" i="6" s="1"/>
  <c r="C127" i="6" s="1"/>
  <c r="AE117" i="6" a="1"/>
  <c r="AE117" i="6" s="1"/>
  <c r="AK114" i="6"/>
  <c r="A114" i="6" s="1"/>
  <c r="I137" i="6"/>
  <c r="AD125" i="6"/>
  <c r="AE125" i="6" a="1"/>
  <c r="AE125" i="6" s="1"/>
  <c r="AD121" i="6"/>
  <c r="AD111" i="6"/>
  <c r="AE111" i="6" a="1"/>
  <c r="AE111" i="6" s="1"/>
  <c r="AD122" i="6"/>
  <c r="AD107" i="6"/>
  <c r="AE130" i="6" a="1"/>
  <c r="AE130" i="6" s="1"/>
  <c r="AD129" i="6"/>
  <c r="AD114" i="6"/>
  <c r="AD109" i="6"/>
  <c r="AE132" i="6" a="1"/>
  <c r="AE132" i="6" s="1"/>
  <c r="AD120" i="6"/>
  <c r="AE120" i="6" a="1"/>
  <c r="AE120" i="6" s="1"/>
  <c r="AD110" i="6"/>
  <c r="AD126" i="6"/>
  <c r="AE126" i="6" a="1"/>
  <c r="AE126" i="6" s="1"/>
  <c r="AQ126" i="6" s="1"/>
  <c r="AD124" i="6"/>
  <c r="AD123" i="6"/>
  <c r="AE122" i="6" a="1"/>
  <c r="AE122" i="6" s="1"/>
  <c r="AQ122" i="6" s="1"/>
  <c r="AE107" i="6" a="1"/>
  <c r="AE107" i="6" s="1"/>
  <c r="AE106" i="6" a="1"/>
  <c r="AE106" i="6" s="1"/>
  <c r="AD112" i="6"/>
  <c r="AD131" i="6"/>
  <c r="AE131" i="6" a="1"/>
  <c r="AE131" i="6" s="1"/>
  <c r="AD113" i="6"/>
  <c r="AE113" i="6" a="1"/>
  <c r="AE113" i="6" s="1"/>
  <c r="AE121" i="6" a="1"/>
  <c r="AE121" i="6" s="1"/>
  <c r="AD116" i="6"/>
  <c r="AD119" i="6"/>
  <c r="AE129" i="6" a="1"/>
  <c r="AE129" i="6" s="1"/>
  <c r="AD115" i="6"/>
  <c r="AE115" i="6" a="1"/>
  <c r="AE115" i="6" s="1"/>
  <c r="AD128" i="6"/>
  <c r="AE109" i="6" a="1"/>
  <c r="AE109" i="6" s="1"/>
  <c r="BC109" i="6" s="1"/>
  <c r="AX109" i="6" s="1"/>
  <c r="AW109" i="6" s="1"/>
  <c r="C109" i="6" s="1"/>
  <c r="AD118" i="6"/>
  <c r="AD127" i="6"/>
  <c r="AD108" i="6"/>
  <c r="AE108" i="6" a="1"/>
  <c r="AE108" i="6" s="1"/>
  <c r="AD117" i="6"/>
  <c r="AD96" i="6"/>
  <c r="AE96" i="6" a="1"/>
  <c r="AE96" i="6" s="1"/>
  <c r="AE98" i="6" a="1"/>
  <c r="AE98" i="6" s="1"/>
  <c r="AE58" i="6" a="1"/>
  <c r="AE58" i="6" s="1"/>
  <c r="AD97" i="6"/>
  <c r="AE97" i="6" a="1"/>
  <c r="AE97" i="6" s="1"/>
  <c r="E97" i="6" s="1"/>
  <c r="AD98" i="6"/>
  <c r="AE94" i="6" a="1"/>
  <c r="AE94" i="6" s="1"/>
  <c r="AD95" i="6"/>
  <c r="AE95" i="6" a="1"/>
  <c r="AE95" i="6" s="1"/>
  <c r="AE57" i="6" a="1"/>
  <c r="AE57" i="6" s="1"/>
  <c r="AD55" i="6"/>
  <c r="AE59" i="6" a="1"/>
  <c r="AE59" i="6" s="1"/>
  <c r="AD59" i="6"/>
  <c r="AE54" i="6" a="1"/>
  <c r="AE54" i="6" s="1"/>
  <c r="AD52" i="6"/>
  <c r="AE45" i="6" a="1"/>
  <c r="AE45" i="6" s="1"/>
  <c r="AK68" i="6"/>
  <c r="A68" i="6" s="1"/>
  <c r="AE50" i="6" a="1"/>
  <c r="AE50" i="6" s="1"/>
  <c r="BC50" i="6" s="1"/>
  <c r="AX50" i="6" s="1"/>
  <c r="AW50" i="6" s="1"/>
  <c r="C50" i="6" s="1"/>
  <c r="AE48" i="6" a="1"/>
  <c r="AE48" i="6" s="1"/>
  <c r="AE46" i="6" a="1"/>
  <c r="AE46" i="6" s="1"/>
  <c r="AQ67" i="6"/>
  <c r="AE52" i="6" a="1"/>
  <c r="AE52" i="6" s="1"/>
  <c r="BC52" i="6" s="1"/>
  <c r="AX52" i="6" s="1"/>
  <c r="AW52" i="6" s="1"/>
  <c r="C52" i="6" s="1"/>
  <c r="AE78" i="6" a="1"/>
  <c r="AE78" i="6" s="1"/>
  <c r="AD46" i="6"/>
  <c r="AE77" i="6" a="1"/>
  <c r="AE77" i="6" s="1"/>
  <c r="AE47" i="6" a="1"/>
  <c r="AE47" i="6" s="1"/>
  <c r="AD50" i="6"/>
  <c r="AD57" i="6"/>
  <c r="AD61" i="6"/>
  <c r="AE55" i="6" a="1"/>
  <c r="AE55" i="6" s="1"/>
  <c r="AQ68" i="6"/>
  <c r="AD60" i="6"/>
  <c r="AE60" i="6" a="1"/>
  <c r="AE60" i="6" s="1"/>
  <c r="AD48" i="6"/>
  <c r="BC68" i="6"/>
  <c r="AX68" i="6" s="1"/>
  <c r="AW68" i="6" s="1"/>
  <c r="C68" i="6" s="1"/>
  <c r="AD45" i="6"/>
  <c r="AD56" i="6"/>
  <c r="AD62" i="6"/>
  <c r="AE62" i="6" a="1"/>
  <c r="AE62" i="6" s="1"/>
  <c r="AQ64" i="6"/>
  <c r="AK91" i="6"/>
  <c r="A91" i="6" s="1"/>
  <c r="AD82" i="6"/>
  <c r="AD54" i="6"/>
  <c r="AD75" i="6"/>
  <c r="AD53" i="6"/>
  <c r="AE53" i="6" a="1"/>
  <c r="AE53" i="6" s="1"/>
  <c r="BC67" i="6"/>
  <c r="AX67" i="6" s="1"/>
  <c r="AW67" i="6" s="1"/>
  <c r="C67" i="6" s="1"/>
  <c r="AD49" i="6"/>
  <c r="AE49" i="6" a="1"/>
  <c r="AE49" i="6" s="1"/>
  <c r="AD47" i="6"/>
  <c r="AE61" i="6" a="1"/>
  <c r="AE61" i="6" s="1"/>
  <c r="AD58" i="6"/>
  <c r="AE80" i="6" a="1"/>
  <c r="AE80" i="6" s="1"/>
  <c r="AD51" i="6"/>
  <c r="AE51" i="6" a="1"/>
  <c r="AE51" i="6" s="1"/>
  <c r="BC64" i="6"/>
  <c r="AX64" i="6" s="1"/>
  <c r="AW64" i="6" s="1"/>
  <c r="C64" i="6" s="1"/>
  <c r="AE56" i="6" a="1"/>
  <c r="AE56" i="6" s="1"/>
  <c r="AD81" i="6"/>
  <c r="AE81" i="6" a="1"/>
  <c r="AE81" i="6" s="1"/>
  <c r="AD80" i="6"/>
  <c r="AD79" i="6"/>
  <c r="AD76" i="6"/>
  <c r="AE76" i="6" a="1"/>
  <c r="AE76" i="6" s="1"/>
  <c r="AD35" i="6"/>
  <c r="AE79" i="6" a="1"/>
  <c r="AE79" i="6" s="1"/>
  <c r="AD78" i="6"/>
  <c r="AE75" i="6" a="1"/>
  <c r="AE75" i="6" s="1"/>
  <c r="AQ91" i="6"/>
  <c r="BC91" i="6"/>
  <c r="AX91" i="6" s="1"/>
  <c r="AW91" i="6" s="1"/>
  <c r="C91" i="6" s="1"/>
  <c r="AE35" i="6" a="1"/>
  <c r="AE35" i="6" s="1"/>
  <c r="AE74" i="6" a="1"/>
  <c r="AE74" i="6" s="1"/>
  <c r="E145" i="6" s="1"/>
  <c r="AE82" i="6" a="1"/>
  <c r="AE82" i="6" s="1"/>
  <c r="AD77" i="6"/>
  <c r="AW177" i="6"/>
  <c r="C177" i="6" s="1"/>
  <c r="AE44" i="6" a="1"/>
  <c r="AE44" i="6" s="1"/>
  <c r="AK59" i="6"/>
  <c r="A59" i="6" s="1"/>
  <c r="AD29" i="6"/>
  <c r="AE32" i="6" a="1"/>
  <c r="AE32" i="6" s="1"/>
  <c r="AD32" i="6"/>
  <c r="AE29" i="6" a="1"/>
  <c r="AE29" i="6" s="1"/>
  <c r="AE34" i="6" a="1"/>
  <c r="AE34" i="6" s="1"/>
  <c r="AE13" i="6" a="1"/>
  <c r="AE13" i="6" s="1"/>
  <c r="AE19" i="6" a="1"/>
  <c r="AE19" i="6" s="1"/>
  <c r="AD28" i="6"/>
  <c r="AE28" i="6" a="1"/>
  <c r="AE28" i="6" s="1"/>
  <c r="AD36" i="6"/>
  <c r="AE36" i="6" a="1"/>
  <c r="AE36" i="6" s="1"/>
  <c r="AE16" i="6" a="1"/>
  <c r="AE16" i="6" s="1"/>
  <c r="AD34" i="6"/>
  <c r="AD37" i="6"/>
  <c r="AE37" i="6" a="1"/>
  <c r="AE37" i="6" s="1"/>
  <c r="AD31" i="6"/>
  <c r="AE31" i="6" a="1"/>
  <c r="AE31" i="6" s="1"/>
  <c r="AD33" i="6"/>
  <c r="AE33" i="6" a="1"/>
  <c r="AE33" i="6" s="1"/>
  <c r="AD30" i="6"/>
  <c r="AE30" i="6" a="1"/>
  <c r="AE30" i="6" s="1"/>
  <c r="AD12" i="6"/>
  <c r="AE12" i="6" a="1"/>
  <c r="AE12" i="6" s="1"/>
  <c r="AD20" i="6"/>
  <c r="AE20" i="6" a="1"/>
  <c r="AE20" i="6" s="1"/>
  <c r="AD14" i="6"/>
  <c r="AE14" i="6" a="1"/>
  <c r="AE14" i="6" s="1"/>
  <c r="AD15" i="6"/>
  <c r="AE15" i="6" a="1"/>
  <c r="AE15" i="6" s="1"/>
  <c r="AD18" i="6"/>
  <c r="AE18" i="6" a="1"/>
  <c r="AE18" i="6" s="1"/>
  <c r="AD19" i="6"/>
  <c r="AD17" i="6"/>
  <c r="AE17" i="6" a="1"/>
  <c r="AE17" i="6" s="1"/>
  <c r="AD16" i="6"/>
  <c r="AE11" i="6" a="1"/>
  <c r="AE11" i="6" s="1"/>
  <c r="AD13" i="6"/>
  <c r="AE27" i="6" a="1"/>
  <c r="AE27" i="6" s="1"/>
  <c r="AQ100" i="6"/>
  <c r="AK104" i="6"/>
  <c r="A104" i="6" s="1"/>
  <c r="AK67" i="6"/>
  <c r="A67" i="6" s="1"/>
  <c r="AK90" i="6"/>
  <c r="A90" i="6" s="1"/>
  <c r="AQ39" i="6"/>
  <c r="AK135" i="6"/>
  <c r="A135" i="6" s="1"/>
  <c r="AQ40" i="6"/>
  <c r="BC40" i="6"/>
  <c r="AX40" i="6" s="1"/>
  <c r="AW40" i="6" s="1"/>
  <c r="C40" i="6" s="1"/>
  <c r="AK92" i="6"/>
  <c r="A92" i="6" s="1"/>
  <c r="AK27" i="6"/>
  <c r="A27" i="6" s="1"/>
  <c r="AW101" i="6"/>
  <c r="C101" i="6" s="1"/>
  <c r="AK82" i="6"/>
  <c r="A82" i="6" s="1"/>
  <c r="BC24" i="6"/>
  <c r="AX24" i="6" s="1"/>
  <c r="AW24" i="6" s="1"/>
  <c r="C24" i="6" s="1"/>
  <c r="AK177" i="6"/>
  <c r="A177" i="6" s="1"/>
  <c r="BC39" i="6"/>
  <c r="AX39" i="6" s="1"/>
  <c r="AW39" i="6" s="1"/>
  <c r="C39" i="6" s="1"/>
  <c r="BC87" i="6"/>
  <c r="AX87" i="6" s="1"/>
  <c r="AW87" i="6" s="1"/>
  <c r="C87" i="6" s="1"/>
  <c r="AQ69" i="6"/>
  <c r="AK24" i="6"/>
  <c r="A24" i="6" s="1"/>
  <c r="AK100" i="6"/>
  <c r="A100" i="6" s="1"/>
  <c r="AK34" i="6"/>
  <c r="A34" i="6" s="1"/>
  <c r="AK41" i="6"/>
  <c r="A41" i="6" s="1"/>
  <c r="AQ89" i="6"/>
  <c r="AK123" i="6"/>
  <c r="A123" i="6" s="1"/>
  <c r="AK30" i="6"/>
  <c r="A30" i="6" s="1"/>
  <c r="AK173" i="6"/>
  <c r="A173" i="6" s="1"/>
  <c r="AQ63" i="6"/>
  <c r="AK126" i="6"/>
  <c r="A126" i="6" s="1"/>
  <c r="AK102" i="6"/>
  <c r="A102" i="6" s="1"/>
  <c r="BC63" i="6"/>
  <c r="AX63" i="6" s="1"/>
  <c r="AW63" i="6" s="1"/>
  <c r="C63" i="6" s="1"/>
  <c r="AK163" i="6"/>
  <c r="A163" i="6" s="1"/>
  <c r="AW100" i="6"/>
  <c r="C100" i="6" s="1"/>
  <c r="AQ23" i="6"/>
  <c r="BC23" i="6"/>
  <c r="AX23" i="6" s="1"/>
  <c r="AW23" i="6" s="1"/>
  <c r="C23" i="6" s="1"/>
  <c r="AW41" i="6"/>
  <c r="C41" i="6" s="1"/>
  <c r="AQ41" i="6"/>
  <c r="AK47" i="6"/>
  <c r="A47" i="6" s="1"/>
  <c r="AQ104" i="6"/>
  <c r="BC104" i="6"/>
  <c r="AX104" i="6" s="1"/>
  <c r="AW104" i="6" s="1"/>
  <c r="C104" i="6" s="1"/>
  <c r="AK89" i="6"/>
  <c r="A89" i="6" s="1"/>
  <c r="AW173" i="6"/>
  <c r="C173" i="6" s="1"/>
  <c r="AQ71" i="6"/>
  <c r="BC99" i="6"/>
  <c r="AX99" i="6" s="1"/>
  <c r="AW99" i="6" s="1"/>
  <c r="C99" i="6" s="1"/>
  <c r="AQ180" i="6"/>
  <c r="AQ24" i="6"/>
  <c r="BC66" i="6"/>
  <c r="AX66" i="6" s="1"/>
  <c r="AW66" i="6" s="1"/>
  <c r="C66" i="6" s="1"/>
  <c r="AK83" i="6"/>
  <c r="A83" i="6" s="1"/>
  <c r="BC71" i="6"/>
  <c r="AX71" i="6" s="1"/>
  <c r="AW71" i="6" s="1"/>
  <c r="C71" i="6" s="1"/>
  <c r="BC38" i="6"/>
  <c r="AX38" i="6" s="1"/>
  <c r="AW38" i="6" s="1"/>
  <c r="C38" i="6" s="1"/>
  <c r="BC86" i="6"/>
  <c r="AX86" i="6" s="1"/>
  <c r="AW86" i="6" s="1"/>
  <c r="C86" i="6" s="1"/>
  <c r="AK21" i="6"/>
  <c r="A21" i="6" s="1"/>
  <c r="AK99" i="6"/>
  <c r="A99" i="6" s="1"/>
  <c r="AQ152" i="6"/>
  <c r="BC89" i="6"/>
  <c r="AX89" i="6" s="1"/>
  <c r="AW89" i="6" s="1"/>
  <c r="C89" i="6" s="1"/>
  <c r="BC180" i="6"/>
  <c r="E150" i="6"/>
  <c r="K86" i="9" s="1"/>
  <c r="AQ66" i="6"/>
  <c r="AW163" i="6"/>
  <c r="C163" i="6" s="1"/>
  <c r="AQ87" i="6"/>
  <c r="AK40" i="6"/>
  <c r="A40" i="6" s="1"/>
  <c r="AP31" i="6"/>
  <c r="AD11" i="6"/>
  <c r="AW137" i="6"/>
  <c r="C137" i="6" s="1"/>
  <c r="AT142" i="6"/>
  <c r="AQ90" i="6"/>
  <c r="AQ42" i="6"/>
  <c r="BC42" i="6"/>
  <c r="AX42" i="6" s="1"/>
  <c r="AW42" i="6" s="1"/>
  <c r="C42" i="6" s="1"/>
  <c r="BC90" i="6"/>
  <c r="AX90" i="6" s="1"/>
  <c r="AW90" i="6" s="1"/>
  <c r="C90" i="6" s="1"/>
  <c r="AW21" i="6"/>
  <c r="C21" i="6" s="1"/>
  <c r="AQ88" i="6"/>
  <c r="AW176" i="6"/>
  <c r="C176" i="6" s="1"/>
  <c r="BC149" i="6"/>
  <c r="AX149" i="6" s="1"/>
  <c r="AW149" i="6" s="1"/>
  <c r="C149" i="6" s="1"/>
  <c r="AW102" i="6"/>
  <c r="C102" i="6" s="1"/>
  <c r="AP96" i="6"/>
  <c r="AQ22" i="6"/>
  <c r="AP143" i="6"/>
  <c r="AW168" i="6"/>
  <c r="C168" i="6" s="1"/>
  <c r="AQ25" i="6"/>
  <c r="BC83" i="6"/>
  <c r="AX83" i="6" s="1"/>
  <c r="AW83" i="6" s="1"/>
  <c r="C83" i="6" s="1"/>
  <c r="AK72" i="6"/>
  <c r="A72" i="6" s="1"/>
  <c r="AK66" i="6"/>
  <c r="A66" i="6" s="1"/>
  <c r="BC25" i="6"/>
  <c r="AX25" i="6" s="1"/>
  <c r="AW25" i="6" s="1"/>
  <c r="C25" i="6" s="1"/>
  <c r="BC69" i="6"/>
  <c r="AX69" i="6" s="1"/>
  <c r="AW69" i="6" s="1"/>
  <c r="C69" i="6" s="1"/>
  <c r="BC175" i="6"/>
  <c r="AK69" i="6"/>
  <c r="A69" i="6" s="1"/>
  <c r="BC173" i="6"/>
  <c r="AW172" i="6"/>
  <c r="C172" i="6" s="1"/>
  <c r="AP58" i="6"/>
  <c r="AP62" i="6"/>
  <c r="AP57" i="6"/>
  <c r="AP97" i="6"/>
  <c r="AP28" i="6"/>
  <c r="AM78" i="6"/>
  <c r="AN128" i="6"/>
  <c r="AN131" i="6"/>
  <c r="AM128" i="6"/>
  <c r="AP131" i="6"/>
  <c r="AP121" i="6"/>
  <c r="AP128" i="6"/>
  <c r="AM150" i="6"/>
  <c r="AP49" i="6"/>
  <c r="AK178" i="6"/>
  <c r="A178" i="6" s="1"/>
  <c r="AN130" i="6"/>
  <c r="AK63" i="6"/>
  <c r="A63" i="6" s="1"/>
  <c r="AM111" i="6"/>
  <c r="AK107" i="6"/>
  <c r="A107" i="6" s="1"/>
  <c r="AK157" i="6"/>
  <c r="A157" i="6" s="1"/>
  <c r="AP111" i="6"/>
  <c r="AM167" i="6"/>
  <c r="AP98" i="6"/>
  <c r="AP140" i="6"/>
  <c r="AP167" i="6"/>
  <c r="AK80" i="6"/>
  <c r="A80" i="6" s="1"/>
  <c r="AP78" i="6"/>
  <c r="AN150" i="6"/>
  <c r="AN8" i="6" s="1"/>
  <c r="AP45" i="6"/>
  <c r="AP29" i="6"/>
  <c r="AN142" i="6"/>
  <c r="AP138" i="6"/>
  <c r="AP32" i="6"/>
  <c r="AP11" i="6"/>
  <c r="AP150" i="6"/>
  <c r="AM76" i="6"/>
  <c r="AO167" i="6"/>
  <c r="AN74" i="6"/>
  <c r="AK154" i="6"/>
  <c r="A154" i="6" s="1"/>
  <c r="AP53" i="6"/>
  <c r="AP60" i="6"/>
  <c r="AP76" i="6"/>
  <c r="AK77" i="6"/>
  <c r="A77" i="6" s="1"/>
  <c r="AK109" i="6"/>
  <c r="A109" i="6" s="1"/>
  <c r="AK88" i="6"/>
  <c r="A88" i="6" s="1"/>
  <c r="AK129" i="6"/>
  <c r="A129" i="6" s="1"/>
  <c r="AK75" i="6"/>
  <c r="A75" i="6" s="1"/>
  <c r="AK79" i="6"/>
  <c r="A79" i="6" s="1"/>
  <c r="AO96" i="6"/>
  <c r="AK52" i="6"/>
  <c r="A52" i="6" s="1"/>
  <c r="AK50" i="6"/>
  <c r="A50" i="6" s="1"/>
  <c r="AK65" i="6"/>
  <c r="A65" i="6" s="1"/>
  <c r="AK175" i="6"/>
  <c r="A175" i="6" s="1"/>
  <c r="AK164" i="6"/>
  <c r="A164" i="6" s="1"/>
  <c r="AK176" i="6"/>
  <c r="A176" i="6" s="1"/>
  <c r="AK168" i="6"/>
  <c r="A168" i="6" s="1"/>
  <c r="AP16" i="6"/>
  <c r="AP15" i="6"/>
  <c r="AP13" i="6"/>
  <c r="AP17" i="6"/>
  <c r="AP18" i="6"/>
  <c r="AP12" i="6"/>
  <c r="AP19" i="6"/>
  <c r="AK23" i="6"/>
  <c r="A23" i="6" s="1"/>
  <c r="AK22" i="6"/>
  <c r="A22" i="6" s="1"/>
  <c r="AK152" i="6"/>
  <c r="A152" i="6" s="1"/>
  <c r="AM131" i="6"/>
  <c r="AQ173" i="6"/>
  <c r="AK162" i="6"/>
  <c r="A162" i="6" s="1"/>
  <c r="AK70" i="6"/>
  <c r="A70" i="6" s="1"/>
  <c r="AM74" i="6"/>
  <c r="AM130" i="6"/>
  <c r="AD44" i="6"/>
  <c r="BC172" i="6"/>
  <c r="BC138" i="6"/>
  <c r="AK44" i="6"/>
  <c r="A44" i="6" s="1"/>
  <c r="AK84" i="6"/>
  <c r="A84" i="6" s="1"/>
  <c r="AN111" i="6"/>
  <c r="BC141" i="6"/>
  <c r="AX141" i="6" s="1"/>
  <c r="AW141" i="6" s="1"/>
  <c r="C141" i="6" s="1"/>
  <c r="BC72" i="6"/>
  <c r="AX72" i="6" s="1"/>
  <c r="AW72" i="6" s="1"/>
  <c r="C72" i="6" s="1"/>
  <c r="AR143" i="6"/>
  <c r="AM140" i="6" s="1"/>
  <c r="AK125" i="6"/>
  <c r="A125" i="6" s="1"/>
  <c r="BC174" i="6"/>
  <c r="BC84" i="6"/>
  <c r="AX84" i="6" s="1"/>
  <c r="AW84" i="6" s="1"/>
  <c r="C84" i="6" s="1"/>
  <c r="AP130" i="6"/>
  <c r="AK158" i="6"/>
  <c r="A158" i="6" s="1"/>
  <c r="AD27" i="6"/>
  <c r="AW175" i="6"/>
  <c r="C175" i="6" s="1"/>
  <c r="AQ72" i="6"/>
  <c r="AW180" i="6"/>
  <c r="C180" i="6" s="1"/>
  <c r="AK133" i="6"/>
  <c r="A133" i="6" s="1"/>
  <c r="AQ85" i="6"/>
  <c r="BC139" i="6"/>
  <c r="AW164" i="6"/>
  <c r="C164" i="6" s="1"/>
  <c r="AW174" i="6"/>
  <c r="C174" i="6" s="1"/>
  <c r="AK141" i="6"/>
  <c r="A141" i="6" s="1"/>
  <c r="AN118" i="6"/>
  <c r="AK156" i="6"/>
  <c r="A156" i="6" s="1"/>
  <c r="BD143" i="6"/>
  <c r="BC65" i="6"/>
  <c r="AX65" i="6" s="1"/>
  <c r="AW65" i="6" s="1"/>
  <c r="C65" i="6" s="1"/>
  <c r="BC154" i="6"/>
  <c r="AX154" i="6" s="1"/>
  <c r="AW154" i="6" s="1"/>
  <c r="C154" i="6" s="1"/>
  <c r="AP94" i="6"/>
  <c r="AQ140" i="6"/>
  <c r="BC22" i="6"/>
  <c r="AX22" i="6" s="1"/>
  <c r="AW22" i="6" s="1"/>
  <c r="C22" i="6" s="1"/>
  <c r="BC85" i="6"/>
  <c r="AX85" i="6" s="1"/>
  <c r="AW85" i="6" s="1"/>
  <c r="C85" i="6" s="1"/>
  <c r="AK115" i="6"/>
  <c r="A115" i="6" s="1"/>
  <c r="AK153" i="6"/>
  <c r="A153" i="6" s="1"/>
  <c r="AM118" i="6"/>
  <c r="AK95" i="6"/>
  <c r="A95" i="6" s="1"/>
  <c r="AK146" i="6"/>
  <c r="A146" i="6" s="1"/>
  <c r="AP14" i="6"/>
  <c r="AD106" i="6"/>
  <c r="AK166" i="6"/>
  <c r="A166" i="6" s="1"/>
  <c r="AP74" i="6"/>
  <c r="AK112" i="6"/>
  <c r="A112" i="6" s="1"/>
  <c r="BC133" i="6"/>
  <c r="AX133" i="6" s="1"/>
  <c r="AW133" i="6" s="1"/>
  <c r="C133" i="6" s="1"/>
  <c r="AD74" i="6"/>
  <c r="AN138" i="6"/>
  <c r="AQ103" i="6"/>
  <c r="AQ65" i="6"/>
  <c r="AW166" i="6"/>
  <c r="C166" i="6" s="1"/>
  <c r="AK161" i="6"/>
  <c r="A161" i="6" s="1"/>
  <c r="AQ156" i="6"/>
  <c r="AK134" i="6"/>
  <c r="A134" i="6" s="1"/>
  <c r="AM121" i="6"/>
  <c r="AQ172" i="6"/>
  <c r="BC140" i="6"/>
  <c r="BC146" i="6"/>
  <c r="AX146" i="6" s="1"/>
  <c r="AW146" i="6" s="1"/>
  <c r="C146" i="6" s="1"/>
  <c r="AQ178" i="6"/>
  <c r="AQ158" i="6"/>
  <c r="AQ174" i="6"/>
  <c r="AQ84" i="6"/>
  <c r="BF150" i="6"/>
  <c r="AK165" i="6"/>
  <c r="A165" i="6" s="1"/>
  <c r="AD94" i="6"/>
  <c r="AK86" i="6"/>
  <c r="A86" i="6" s="1"/>
  <c r="AK180" i="6"/>
  <c r="A180" i="6" s="1"/>
  <c r="AK160" i="6"/>
  <c r="A160" i="6" s="1"/>
  <c r="AK103" i="6"/>
  <c r="A103" i="6" s="1"/>
  <c r="AD160" i="6"/>
  <c r="AK37" i="6"/>
  <c r="A37" i="6" s="1"/>
  <c r="AQ141" i="6"/>
  <c r="BC156" i="6"/>
  <c r="AX156" i="6" s="1"/>
  <c r="AW156" i="6" s="1"/>
  <c r="C156" i="6" s="1"/>
  <c r="AK137" i="6"/>
  <c r="A137" i="6" s="1"/>
  <c r="AK149" i="6"/>
  <c r="A149" i="6" s="1"/>
  <c r="AK110" i="6"/>
  <c r="A110" i="6" s="1"/>
  <c r="AQ133" i="6"/>
  <c r="AK85" i="6"/>
  <c r="A85" i="6" s="1"/>
  <c r="AW170" i="6"/>
  <c r="C170" i="6" s="1"/>
  <c r="BC170" i="6"/>
  <c r="BC103" i="6"/>
  <c r="AX103" i="6" s="1"/>
  <c r="AW103" i="6" s="1"/>
  <c r="C103" i="6" s="1"/>
  <c r="BC178" i="6"/>
  <c r="AK127" i="6"/>
  <c r="A127" i="6" s="1"/>
  <c r="AN76" i="6"/>
  <c r="AQ154" i="6"/>
  <c r="AK170" i="6"/>
  <c r="A170" i="6" s="1"/>
  <c r="AK174" i="6"/>
  <c r="A174" i="6" s="1"/>
  <c r="AK172" i="6"/>
  <c r="A172" i="6" s="1"/>
  <c r="AP20" i="6"/>
  <c r="BC134" i="6"/>
  <c r="AX134" i="6" s="1"/>
  <c r="AW134" i="6" s="1"/>
  <c r="C134" i="6" s="1"/>
  <c r="AW165" i="6"/>
  <c r="C165" i="6" s="1"/>
  <c r="E142" i="6"/>
  <c r="AW162" i="6"/>
  <c r="C162" i="6" s="1"/>
  <c r="AQ70" i="6"/>
  <c r="AK120" i="6"/>
  <c r="A120" i="6" s="1"/>
  <c r="BC152" i="6"/>
  <c r="AX152" i="6" s="1"/>
  <c r="AW152" i="6" s="1"/>
  <c r="C152" i="6" s="1"/>
  <c r="BC158" i="6"/>
  <c r="AX158" i="6" s="1"/>
  <c r="AW158" i="6" s="1"/>
  <c r="C158" i="6" s="1"/>
  <c r="AP36" i="6"/>
  <c r="AK108" i="6"/>
  <c r="A108" i="6" s="1"/>
  <c r="AP54" i="6"/>
  <c r="AK51" i="6"/>
  <c r="A51" i="6" s="1"/>
  <c r="BC176" i="6"/>
  <c r="AK25" i="6"/>
  <c r="A25" i="6" s="1"/>
  <c r="AQ138" i="6"/>
  <c r="AP142" i="6"/>
  <c r="AP139" i="6"/>
  <c r="AK87" i="6"/>
  <c r="A87" i="6" s="1"/>
  <c r="AW160" i="6"/>
  <c r="C160" i="6" s="1"/>
  <c r="AW178" i="6"/>
  <c r="C178" i="6" s="1"/>
  <c r="AK55" i="6"/>
  <c r="A55" i="6" s="1"/>
  <c r="AK124" i="6"/>
  <c r="A124" i="6" s="1"/>
  <c r="AT150" i="6"/>
  <c r="AQ175" i="6"/>
  <c r="AW161" i="6"/>
  <c r="C161" i="6" s="1"/>
  <c r="AP118" i="6"/>
  <c r="AQ170" i="6"/>
  <c r="AP33" i="6"/>
  <c r="AQ139" i="6"/>
  <c r="BC70" i="6"/>
  <c r="AX70" i="6" s="1"/>
  <c r="AW70" i="6" s="1"/>
  <c r="C70" i="6" s="1"/>
  <c r="AK119" i="6"/>
  <c r="A119" i="6" s="1"/>
  <c r="AQ134" i="6"/>
  <c r="BC144" i="6"/>
  <c r="AX144" i="6" s="1"/>
  <c r="AQ86" i="6"/>
  <c r="AK46" i="6"/>
  <c r="A46" i="6" s="1"/>
  <c r="AQ176" i="6"/>
  <c r="AK48" i="6"/>
  <c r="A48" i="6" s="1"/>
  <c r="AK38" i="6"/>
  <c r="A38" i="6" s="1"/>
  <c r="BC157" i="6"/>
  <c r="AX157" i="6" s="1"/>
  <c r="AW157" i="6" s="1"/>
  <c r="C157" i="6" s="1"/>
  <c r="BC151" i="6"/>
  <c r="AX151" i="6" s="1"/>
  <c r="AK122" i="6"/>
  <c r="A122" i="6" s="1"/>
  <c r="AK35" i="6"/>
  <c r="A35" i="6" s="1"/>
  <c r="AK71" i="6"/>
  <c r="A71" i="6" s="1"/>
  <c r="AP61" i="6"/>
  <c r="AP56" i="6"/>
  <c r="AQ137" i="6"/>
  <c r="BC88" i="6"/>
  <c r="AX88" i="6" s="1"/>
  <c r="AW88" i="6" s="1"/>
  <c r="C88" i="6" s="1"/>
  <c r="AQ146" i="6"/>
  <c r="E138" i="6"/>
  <c r="AQ38" i="6"/>
  <c r="AM8" i="6" l="1"/>
  <c r="N41" i="2"/>
  <c r="E169" i="6"/>
  <c r="BF169" i="6"/>
  <c r="M85" i="9"/>
  <c r="V85" i="9"/>
  <c r="E94" i="6"/>
  <c r="AM9" i="6"/>
  <c r="T85" i="9"/>
  <c r="V4" i="2"/>
  <c r="V6" i="2"/>
  <c r="V3" i="2"/>
  <c r="V7" i="2"/>
  <c r="V8" i="2"/>
  <c r="V10" i="2"/>
  <c r="V9" i="2"/>
  <c r="V5" i="2"/>
  <c r="J86" i="9"/>
  <c r="E84" i="9"/>
  <c r="J87" i="9"/>
  <c r="Q87" i="9"/>
  <c r="H86" i="9"/>
  <c r="Q88" i="9"/>
  <c r="H87" i="9"/>
  <c r="H88" i="9"/>
  <c r="G84" i="9"/>
  <c r="L88" i="9"/>
  <c r="G87" i="9"/>
  <c r="O88" i="9"/>
  <c r="F87" i="9"/>
  <c r="V88" i="9"/>
  <c r="M87" i="9"/>
  <c r="E88" i="9"/>
  <c r="O86" i="9"/>
  <c r="C84" i="9"/>
  <c r="Y84" i="9"/>
  <c r="X88" i="9"/>
  <c r="S88" i="9"/>
  <c r="K84" i="9"/>
  <c r="I84" i="9"/>
  <c r="J84" i="9"/>
  <c r="T88" i="9"/>
  <c r="R86" i="9"/>
  <c r="C88" i="9"/>
  <c r="Q86" i="9"/>
  <c r="J88" i="9"/>
  <c r="X86" i="9"/>
  <c r="X87" i="9"/>
  <c r="C86" i="9"/>
  <c r="S86" i="9"/>
  <c r="P87" i="9"/>
  <c r="I88" i="9"/>
  <c r="Y88" i="9"/>
  <c r="L86" i="9"/>
  <c r="E87" i="9"/>
  <c r="U87" i="9"/>
  <c r="N88" i="9"/>
  <c r="E86" i="9"/>
  <c r="U86" i="9"/>
  <c r="N87" i="9"/>
  <c r="G88" i="9"/>
  <c r="W88" i="9"/>
  <c r="W87" i="9"/>
  <c r="V86" i="9"/>
  <c r="N86" i="9"/>
  <c r="C87" i="9"/>
  <c r="V84" i="9"/>
  <c r="Q84" i="9"/>
  <c r="T84" i="9"/>
  <c r="F84" i="9"/>
  <c r="X84" i="9"/>
  <c r="O84" i="9"/>
  <c r="G86" i="9"/>
  <c r="W86" i="9"/>
  <c r="T87" i="9"/>
  <c r="M88" i="9"/>
  <c r="P86" i="9"/>
  <c r="I87" i="9"/>
  <c r="Y87" i="9"/>
  <c r="R88" i="9"/>
  <c r="I86" i="9"/>
  <c r="Y86" i="9"/>
  <c r="R87" i="9"/>
  <c r="K88" i="9"/>
  <c r="P88" i="9"/>
  <c r="K87" i="9"/>
  <c r="S87" i="9"/>
  <c r="R84" i="9"/>
  <c r="O87" i="9"/>
  <c r="M84" i="9"/>
  <c r="L84" i="9"/>
  <c r="S84" i="9"/>
  <c r="H84" i="9"/>
  <c r="W84" i="9"/>
  <c r="P84" i="9"/>
  <c r="U84" i="9"/>
  <c r="N84" i="9"/>
  <c r="F86" i="9"/>
  <c r="V87" i="9"/>
  <c r="M86" i="9"/>
  <c r="F88" i="9"/>
  <c r="T86" i="9"/>
  <c r="U88" i="9"/>
  <c r="L87" i="9"/>
  <c r="BE17" i="6"/>
  <c r="AS17" i="6"/>
  <c r="AS32" i="6"/>
  <c r="BE32" i="6"/>
  <c r="AS53" i="6"/>
  <c r="BE53" i="6"/>
  <c r="AS57" i="6"/>
  <c r="BE57" i="6"/>
  <c r="BE132" i="6"/>
  <c r="AS132" i="6"/>
  <c r="BF15" i="6"/>
  <c r="AT15" i="6"/>
  <c r="AS20" i="6"/>
  <c r="BE20" i="6"/>
  <c r="BE28" i="6"/>
  <c r="AS28" i="6"/>
  <c r="AR56" i="6"/>
  <c r="AT56" i="6"/>
  <c r="BF56" i="6"/>
  <c r="AS49" i="6"/>
  <c r="BE49" i="6"/>
  <c r="BE97" i="6"/>
  <c r="AS97" i="6"/>
  <c r="AS11" i="6"/>
  <c r="BE11" i="6"/>
  <c r="B151" i="6"/>
  <c r="B148" i="6"/>
  <c r="AS16" i="6"/>
  <c r="BE16" i="6"/>
  <c r="BE29" i="6"/>
  <c r="AS29" i="6"/>
  <c r="BE45" i="6"/>
  <c r="AS45" i="6"/>
  <c r="E106" i="6"/>
  <c r="AT106" i="6"/>
  <c r="BF106" i="6"/>
  <c r="B106" i="6"/>
  <c r="AL148" i="6"/>
  <c r="AL151" i="6"/>
  <c r="BE18" i="6"/>
  <c r="AS18" i="6"/>
  <c r="AT14" i="6"/>
  <c r="BF14" i="6"/>
  <c r="AS12" i="6"/>
  <c r="BE12" i="6"/>
  <c r="BF33" i="6"/>
  <c r="AT33" i="6"/>
  <c r="AS36" i="6"/>
  <c r="BE36" i="6"/>
  <c r="BE19" i="6"/>
  <c r="AS19" i="6"/>
  <c r="AS61" i="6"/>
  <c r="BE61" i="6"/>
  <c r="AS78" i="6"/>
  <c r="BE78" i="6"/>
  <c r="BF94" i="6"/>
  <c r="AT94" i="6"/>
  <c r="AS58" i="6"/>
  <c r="BE58" i="6"/>
  <c r="N50" i="2"/>
  <c r="N68" i="2"/>
  <c r="N23" i="2"/>
  <c r="N32" i="2"/>
  <c r="N86" i="2"/>
  <c r="AC10" i="2"/>
  <c r="U6" i="2" s="1"/>
  <c r="N77" i="2"/>
  <c r="N59" i="2"/>
  <c r="AL145" i="6"/>
  <c r="AM145" i="6"/>
  <c r="B145" i="6"/>
  <c r="E140" i="6"/>
  <c r="E132" i="6"/>
  <c r="AT132" i="6"/>
  <c r="BF132" i="6"/>
  <c r="B132" i="6"/>
  <c r="E143" i="6"/>
  <c r="E139" i="6"/>
  <c r="H80" i="9" s="1"/>
  <c r="AQ116" i="6"/>
  <c r="AT116" i="6"/>
  <c r="E116" i="6"/>
  <c r="B116" i="6"/>
  <c r="BF116" i="6"/>
  <c r="E144" i="6"/>
  <c r="B144" i="6"/>
  <c r="AL144" i="6"/>
  <c r="AM144" i="6"/>
  <c r="BF117" i="6"/>
  <c r="B117" i="6"/>
  <c r="E117" i="6"/>
  <c r="AT117" i="6"/>
  <c r="BF36" i="6"/>
  <c r="AT36" i="6"/>
  <c r="AT20" i="6"/>
  <c r="BF20" i="6"/>
  <c r="AT19" i="6"/>
  <c r="BF19" i="6"/>
  <c r="AQ98" i="6"/>
  <c r="AT98" i="6"/>
  <c r="BF98" i="6"/>
  <c r="AT32" i="6"/>
  <c r="BF32" i="6"/>
  <c r="AT62" i="6"/>
  <c r="BF62" i="6"/>
  <c r="BF18" i="6"/>
  <c r="AT18" i="6"/>
  <c r="BF61" i="6"/>
  <c r="AT61" i="6"/>
  <c r="AT60" i="6"/>
  <c r="BF60" i="6"/>
  <c r="AQ58" i="6"/>
  <c r="BF58" i="6"/>
  <c r="AT58" i="6"/>
  <c r="AR57" i="6"/>
  <c r="BF57" i="6"/>
  <c r="AT57" i="6"/>
  <c r="AT17" i="6"/>
  <c r="BF17" i="6"/>
  <c r="BF97" i="6"/>
  <c r="AT97" i="6"/>
  <c r="AT16" i="6"/>
  <c r="BF16" i="6"/>
  <c r="AR53" i="6"/>
  <c r="AT53" i="6"/>
  <c r="BF53" i="6"/>
  <c r="BF29" i="6"/>
  <c r="AT29" i="6"/>
  <c r="BF28" i="6"/>
  <c r="AT28" i="6"/>
  <c r="AT45" i="6"/>
  <c r="BF45" i="6"/>
  <c r="AT74" i="6"/>
  <c r="BF74" i="6"/>
  <c r="BF11" i="6"/>
  <c r="AT11" i="6"/>
  <c r="BF12" i="6"/>
  <c r="AT12" i="6"/>
  <c r="BF13" i="6"/>
  <c r="AT13" i="6"/>
  <c r="AT49" i="6"/>
  <c r="BF49" i="6"/>
  <c r="AR54" i="6"/>
  <c r="AT54" i="6"/>
  <c r="BF54" i="6"/>
  <c r="AQ18" i="6"/>
  <c r="BC18" i="6"/>
  <c r="AX18" i="6" s="1"/>
  <c r="AQ33" i="6"/>
  <c r="BC33" i="6"/>
  <c r="AX33" i="6" s="1"/>
  <c r="AQ94" i="6"/>
  <c r="BC94" i="6"/>
  <c r="AX94" i="6" s="1"/>
  <c r="BC131" i="6"/>
  <c r="AX131" i="6" s="1"/>
  <c r="AQ131" i="6"/>
  <c r="BC13" i="6"/>
  <c r="AX13" i="6" s="1"/>
  <c r="AQ13" i="6"/>
  <c r="AQ32" i="6"/>
  <c r="BC32" i="6"/>
  <c r="AX32" i="6" s="1"/>
  <c r="AQ121" i="6"/>
  <c r="BC121" i="6"/>
  <c r="AX121" i="6" s="1"/>
  <c r="BC130" i="6"/>
  <c r="AX130" i="6" s="1"/>
  <c r="AQ130" i="6"/>
  <c r="BC118" i="6"/>
  <c r="AX118" i="6" s="1"/>
  <c r="AQ118" i="6"/>
  <c r="AS167" i="6"/>
  <c r="AN169" i="6" s="1"/>
  <c r="AQ167" i="6"/>
  <c r="BC167" i="6"/>
  <c r="BC31" i="6"/>
  <c r="AX31" i="6" s="1"/>
  <c r="AQ31" i="6"/>
  <c r="AQ28" i="6"/>
  <c r="BC28" i="6"/>
  <c r="AX28" i="6" s="1"/>
  <c r="AQ97" i="6"/>
  <c r="BC97" i="6"/>
  <c r="AX97" i="6" s="1"/>
  <c r="BC76" i="6"/>
  <c r="AX76" i="6" s="1"/>
  <c r="AQ76" i="6"/>
  <c r="BF78" i="6"/>
  <c r="AQ78" i="6"/>
  <c r="BC78" i="6"/>
  <c r="AX78" i="6" s="1"/>
  <c r="AQ111" i="6"/>
  <c r="BC111" i="6"/>
  <c r="AX111" i="6" s="1"/>
  <c r="AR96" i="6"/>
  <c r="AQ96" i="6"/>
  <c r="BC96" i="6"/>
  <c r="AX96" i="6" s="1"/>
  <c r="AT128" i="6"/>
  <c r="BC128" i="6"/>
  <c r="AX128" i="6" s="1"/>
  <c r="AQ128" i="6"/>
  <c r="BC57" i="6"/>
  <c r="I167" i="6"/>
  <c r="I161" i="6"/>
  <c r="I166" i="6"/>
  <c r="I165" i="6"/>
  <c r="I120" i="6"/>
  <c r="I57" i="6"/>
  <c r="I115" i="6"/>
  <c r="I164" i="6"/>
  <c r="I168" i="6"/>
  <c r="I163" i="6"/>
  <c r="I114" i="6"/>
  <c r="I162" i="6"/>
  <c r="BC166" i="6"/>
  <c r="I76" i="6"/>
  <c r="I95" i="6"/>
  <c r="I130" i="6"/>
  <c r="I108" i="6"/>
  <c r="AQ160" i="6"/>
  <c r="AL169" i="6" s="1"/>
  <c r="I160" i="6"/>
  <c r="I123" i="6"/>
  <c r="I125" i="6"/>
  <c r="I118" i="6"/>
  <c r="I128" i="6"/>
  <c r="I112" i="6"/>
  <c r="BC108" i="6"/>
  <c r="AX108" i="6" s="1"/>
  <c r="AW108" i="6" s="1"/>
  <c r="C108" i="6" s="1"/>
  <c r="I96" i="6"/>
  <c r="I131" i="6"/>
  <c r="I111" i="6"/>
  <c r="I119" i="6"/>
  <c r="I62" i="6"/>
  <c r="I113" i="6"/>
  <c r="I121" i="6"/>
  <c r="I124" i="6"/>
  <c r="I132" i="6"/>
  <c r="I110" i="6"/>
  <c r="I116" i="6"/>
  <c r="I117" i="6"/>
  <c r="BC115" i="6"/>
  <c r="AX115" i="6" s="1"/>
  <c r="AW115" i="6" s="1"/>
  <c r="C115" i="6" s="1"/>
  <c r="I126" i="6"/>
  <c r="I127" i="6"/>
  <c r="BF131" i="6"/>
  <c r="I107" i="6"/>
  <c r="I122" i="6"/>
  <c r="I109" i="6"/>
  <c r="AT121" i="6"/>
  <c r="BC125" i="6"/>
  <c r="AX125" i="6" s="1"/>
  <c r="AW125" i="6" s="1"/>
  <c r="C125" i="6" s="1"/>
  <c r="I129" i="6"/>
  <c r="I97" i="6"/>
  <c r="AQ95" i="6"/>
  <c r="AR97" i="6"/>
  <c r="AM98" i="6" s="1"/>
  <c r="I55" i="6"/>
  <c r="I98" i="6"/>
  <c r="I59" i="6"/>
  <c r="I106" i="6"/>
  <c r="I58" i="6"/>
  <c r="I17" i="6"/>
  <c r="I53" i="6"/>
  <c r="I45" i="6"/>
  <c r="I15" i="6"/>
  <c r="I28" i="6"/>
  <c r="I78" i="6"/>
  <c r="I82" i="6"/>
  <c r="I60" i="6"/>
  <c r="I52" i="6"/>
  <c r="I54" i="6"/>
  <c r="I50" i="6"/>
  <c r="I46" i="6"/>
  <c r="I61" i="6"/>
  <c r="I48" i="6"/>
  <c r="I35" i="6"/>
  <c r="I47" i="6"/>
  <c r="AQ53" i="6"/>
  <c r="I19" i="6"/>
  <c r="I18" i="6"/>
  <c r="I36" i="6"/>
  <c r="I49" i="6"/>
  <c r="I51" i="6"/>
  <c r="I77" i="6"/>
  <c r="AQ51" i="6"/>
  <c r="I37" i="6"/>
  <c r="I75" i="6"/>
  <c r="AS94" i="6"/>
  <c r="AN96" i="6" s="1"/>
  <c r="I94" i="6"/>
  <c r="I79" i="6"/>
  <c r="I81" i="6"/>
  <c r="I30" i="6"/>
  <c r="I56" i="6"/>
  <c r="I80" i="6"/>
  <c r="BC35" i="6"/>
  <c r="AX35" i="6" s="1"/>
  <c r="AW35" i="6" s="1"/>
  <c r="C35" i="6" s="1"/>
  <c r="BC82" i="6"/>
  <c r="AX82" i="6" s="1"/>
  <c r="AW82" i="6" s="1"/>
  <c r="C82" i="6" s="1"/>
  <c r="AQ79" i="6"/>
  <c r="I31" i="6"/>
  <c r="I20" i="6"/>
  <c r="I32" i="6"/>
  <c r="AQ74" i="6"/>
  <c r="I74" i="6"/>
  <c r="I29" i="6"/>
  <c r="I27" i="6"/>
  <c r="I34" i="6"/>
  <c r="AQ29" i="6"/>
  <c r="I44" i="6"/>
  <c r="I14" i="6"/>
  <c r="I33" i="6"/>
  <c r="I16" i="6"/>
  <c r="I11" i="6"/>
  <c r="I13" i="6"/>
  <c r="I12" i="6"/>
  <c r="AQ37" i="6"/>
  <c r="BD96" i="6"/>
  <c r="AQ15" i="6"/>
  <c r="AQ20" i="6"/>
  <c r="BE13" i="6"/>
  <c r="AQ16" i="6"/>
  <c r="AQ17" i="6"/>
  <c r="AQ19" i="6"/>
  <c r="AQ12" i="6"/>
  <c r="AR18" i="6"/>
  <c r="AQ14" i="6"/>
  <c r="BC58" i="6"/>
  <c r="BF128" i="6"/>
  <c r="BC37" i="6"/>
  <c r="AX37" i="6" s="1"/>
  <c r="AW37" i="6" s="1"/>
  <c r="C37" i="6" s="1"/>
  <c r="BC98" i="6"/>
  <c r="BC126" i="6"/>
  <c r="AX126" i="6" s="1"/>
  <c r="AW126" i="6" s="1"/>
  <c r="C126" i="6" s="1"/>
  <c r="AS13" i="6"/>
  <c r="BC62" i="6"/>
  <c r="AQ62" i="6"/>
  <c r="AQ50" i="6"/>
  <c r="AQ119" i="6"/>
  <c r="AQ52" i="6"/>
  <c r="AT131" i="6"/>
  <c r="BC51" i="6"/>
  <c r="AX51" i="6" s="1"/>
  <c r="AW51" i="6" s="1"/>
  <c r="C51" i="6" s="1"/>
  <c r="BE94" i="6"/>
  <c r="BC53" i="6"/>
  <c r="BC29" i="6"/>
  <c r="AQ57" i="6"/>
  <c r="BC122" i="6"/>
  <c r="AX122" i="6" s="1"/>
  <c r="AW122" i="6" s="1"/>
  <c r="C122" i="6" s="1"/>
  <c r="BE167" i="6"/>
  <c r="BC16" i="6"/>
  <c r="AQ125" i="6"/>
  <c r="BC116" i="6"/>
  <c r="AX116" i="6" s="1"/>
  <c r="AQ109" i="6"/>
  <c r="AQ124" i="6"/>
  <c r="AQ35" i="6"/>
  <c r="AQ166" i="6"/>
  <c r="AQ82" i="6"/>
  <c r="AQ115" i="6"/>
  <c r="BF121" i="6"/>
  <c r="AQ55" i="6"/>
  <c r="BC110" i="6"/>
  <c r="AX110" i="6" s="1"/>
  <c r="AW110" i="6" s="1"/>
  <c r="C110" i="6" s="1"/>
  <c r="BC165" i="6"/>
  <c r="BD97" i="6"/>
  <c r="BC55" i="6"/>
  <c r="AX55" i="6" s="1"/>
  <c r="AW55" i="6" s="1"/>
  <c r="C55" i="6" s="1"/>
  <c r="AQ165" i="6"/>
  <c r="BC168" i="6"/>
  <c r="BC95" i="6"/>
  <c r="AX95" i="6" s="1"/>
  <c r="AW95" i="6" s="1"/>
  <c r="C95" i="6" s="1"/>
  <c r="E131" i="6"/>
  <c r="AQ162" i="6"/>
  <c r="BC160" i="6"/>
  <c r="AO138" i="6"/>
  <c r="BC112" i="6"/>
  <c r="AX112" i="6" s="1"/>
  <c r="AW112" i="6" s="1"/>
  <c r="C112" i="6" s="1"/>
  <c r="BC164" i="6"/>
  <c r="AQ117" i="6"/>
  <c r="BC117" i="6"/>
  <c r="AX117" i="6" s="1"/>
  <c r="AL150" i="6"/>
  <c r="AL147" i="6" s="1"/>
  <c r="AM147" i="6" s="1"/>
  <c r="AN147" i="6" s="1"/>
  <c r="AO151" i="6" s="1"/>
  <c r="B150" i="6"/>
  <c r="AQ11" i="6"/>
  <c r="E78" i="6"/>
  <c r="BC79" i="6"/>
  <c r="AX79" i="6" s="1"/>
  <c r="AW79" i="6" s="1"/>
  <c r="C79" i="6" s="1"/>
  <c r="E29" i="6"/>
  <c r="AQ127" i="6"/>
  <c r="E128" i="6"/>
  <c r="AQ112" i="6"/>
  <c r="AQ164" i="6"/>
  <c r="AQ59" i="6"/>
  <c r="BC74" i="6"/>
  <c r="BC59" i="6"/>
  <c r="AX59" i="6" s="1"/>
  <c r="AW59" i="6" s="1"/>
  <c r="C59" i="6" s="1"/>
  <c r="AT78" i="6"/>
  <c r="AQ108" i="6"/>
  <c r="E167" i="6"/>
  <c r="AM142" i="6"/>
  <c r="AL143" i="6"/>
  <c r="AL140" i="6"/>
  <c r="AM139" i="6"/>
  <c r="AM138" i="6"/>
  <c r="E56" i="6"/>
  <c r="B56" i="6"/>
  <c r="BC56" i="6"/>
  <c r="AQ56" i="6"/>
  <c r="BC15" i="6"/>
  <c r="B15" i="6"/>
  <c r="E15" i="6"/>
  <c r="B128" i="6"/>
  <c r="BC48" i="6"/>
  <c r="AX48" i="6" s="1"/>
  <c r="AW48" i="6" s="1"/>
  <c r="C48" i="6" s="1"/>
  <c r="AQ48" i="6"/>
  <c r="E118" i="6"/>
  <c r="AT118" i="6"/>
  <c r="BF118" i="6"/>
  <c r="B118" i="6"/>
  <c r="B13" i="6"/>
  <c r="B16" i="6"/>
  <c r="BC132" i="6"/>
  <c r="AX132" i="6" s="1"/>
  <c r="AQ132" i="6"/>
  <c r="AQ75" i="6"/>
  <c r="BC75" i="6"/>
  <c r="AX75" i="6" s="1"/>
  <c r="AW75" i="6" s="1"/>
  <c r="C75" i="6" s="1"/>
  <c r="AQ120" i="6"/>
  <c r="BC120" i="6"/>
  <c r="AX120" i="6" s="1"/>
  <c r="AW120" i="6" s="1"/>
  <c r="C120" i="6" s="1"/>
  <c r="E16" i="6"/>
  <c r="BC44" i="6"/>
  <c r="AX44" i="6" s="1"/>
  <c r="AW44" i="6" s="1"/>
  <c r="C44" i="6" s="1"/>
  <c r="AQ44" i="6"/>
  <c r="AS31" i="6"/>
  <c r="B31" i="6"/>
  <c r="BE31" i="6"/>
  <c r="E31" i="6"/>
  <c r="B32" i="6"/>
  <c r="BD32" i="6"/>
  <c r="E32" i="6"/>
  <c r="AR32" i="6"/>
  <c r="E33" i="6"/>
  <c r="B33" i="6"/>
  <c r="BE33" i="6"/>
  <c r="AS33" i="6"/>
  <c r="AL138" i="6"/>
  <c r="B45" i="6"/>
  <c r="BC45" i="6"/>
  <c r="E45" i="6"/>
  <c r="AQ45" i="6"/>
  <c r="B111" i="6"/>
  <c r="BF111" i="6"/>
  <c r="AT111" i="6"/>
  <c r="E111" i="6"/>
  <c r="BC161" i="6"/>
  <c r="AQ161" i="6"/>
  <c r="AT76" i="6"/>
  <c r="BF76" i="6"/>
  <c r="B76" i="6"/>
  <c r="E76" i="6"/>
  <c r="B121" i="6"/>
  <c r="B57" i="6"/>
  <c r="B58" i="6"/>
  <c r="BC113" i="6"/>
  <c r="AX113" i="6" s="1"/>
  <c r="AW113" i="6" s="1"/>
  <c r="C113" i="6" s="1"/>
  <c r="AQ113" i="6"/>
  <c r="B29" i="6"/>
  <c r="AQ80" i="6"/>
  <c r="BC80" i="6"/>
  <c r="AX80" i="6" s="1"/>
  <c r="AW80" i="6" s="1"/>
  <c r="C80" i="6" s="1"/>
  <c r="B138" i="6"/>
  <c r="BC61" i="6"/>
  <c r="AQ61" i="6"/>
  <c r="E61" i="6"/>
  <c r="B61" i="6"/>
  <c r="AQ107" i="6"/>
  <c r="BC107" i="6"/>
  <c r="AX107" i="6" s="1"/>
  <c r="AW107" i="6" s="1"/>
  <c r="C107" i="6" s="1"/>
  <c r="BC20" i="6"/>
  <c r="E20" i="6"/>
  <c r="B20" i="6"/>
  <c r="BC77" i="6"/>
  <c r="AX77" i="6" s="1"/>
  <c r="AW77" i="6" s="1"/>
  <c r="C77" i="6" s="1"/>
  <c r="AQ77" i="6"/>
  <c r="BC129" i="6"/>
  <c r="AX129" i="6" s="1"/>
  <c r="AW129" i="6" s="1"/>
  <c r="C129" i="6" s="1"/>
  <c r="AQ129" i="6"/>
  <c r="B143" i="6"/>
  <c r="AQ81" i="6"/>
  <c r="BC81" i="6"/>
  <c r="AX81" i="6" s="1"/>
  <c r="AW81" i="6" s="1"/>
  <c r="C81" i="6" s="1"/>
  <c r="BD18" i="6"/>
  <c r="B18" i="6"/>
  <c r="E18" i="6"/>
  <c r="BC46" i="6"/>
  <c r="AX46" i="6" s="1"/>
  <c r="AW46" i="6" s="1"/>
  <c r="C46" i="6" s="1"/>
  <c r="AQ46" i="6"/>
  <c r="AQ36" i="6"/>
  <c r="E36" i="6"/>
  <c r="BC36" i="6"/>
  <c r="B36" i="6"/>
  <c r="BC106" i="6"/>
  <c r="AX106" i="6" s="1"/>
  <c r="AQ106" i="6"/>
  <c r="BC14" i="6"/>
  <c r="E14" i="6"/>
  <c r="B14" i="6"/>
  <c r="AM4" i="6"/>
  <c r="E74" i="6"/>
  <c r="AQ163" i="6"/>
  <c r="BC163" i="6"/>
  <c r="AQ27" i="6"/>
  <c r="BC27" i="6"/>
  <c r="AX27" i="6" s="1"/>
  <c r="AW27" i="6" s="1"/>
  <c r="C27" i="6" s="1"/>
  <c r="B142" i="6"/>
  <c r="E13" i="6"/>
  <c r="B11" i="6"/>
  <c r="BC11" i="6"/>
  <c r="B96" i="6"/>
  <c r="E11" i="6"/>
  <c r="B139" i="6"/>
  <c r="B131" i="6"/>
  <c r="E58" i="6"/>
  <c r="AL139" i="6"/>
  <c r="B28" i="6"/>
  <c r="AR28" i="6"/>
  <c r="AM33" i="6" s="1"/>
  <c r="E28" i="6"/>
  <c r="BD28" i="6"/>
  <c r="B98" i="6"/>
  <c r="AL142" i="6"/>
  <c r="AQ30" i="6"/>
  <c r="BC30" i="6"/>
  <c r="AX30" i="6" s="1"/>
  <c r="AW30" i="6" s="1"/>
  <c r="C30" i="6" s="1"/>
  <c r="BC34" i="6"/>
  <c r="AX34" i="6" s="1"/>
  <c r="AW34" i="6" s="1"/>
  <c r="C34" i="6" s="1"/>
  <c r="AQ34" i="6"/>
  <c r="B62" i="6"/>
  <c r="E49" i="6"/>
  <c r="AQ49" i="6"/>
  <c r="B49" i="6"/>
  <c r="BC49" i="6"/>
  <c r="BC114" i="6"/>
  <c r="AX114" i="6" s="1"/>
  <c r="AW114" i="6" s="1"/>
  <c r="C114" i="6" s="1"/>
  <c r="AQ114" i="6"/>
  <c r="AQ60" i="6"/>
  <c r="B60" i="6"/>
  <c r="BC60" i="6"/>
  <c r="E60" i="6"/>
  <c r="B97" i="6"/>
  <c r="E54" i="6"/>
  <c r="BC54" i="6"/>
  <c r="B54" i="6"/>
  <c r="AQ54" i="6"/>
  <c r="B19" i="6"/>
  <c r="E19" i="6"/>
  <c r="BC19" i="6"/>
  <c r="E17" i="6"/>
  <c r="BC17" i="6"/>
  <c r="B17" i="6"/>
  <c r="B74" i="6"/>
  <c r="B94" i="6"/>
  <c r="E57" i="6"/>
  <c r="AT130" i="6"/>
  <c r="E130" i="6"/>
  <c r="BF130" i="6"/>
  <c r="B130" i="6"/>
  <c r="E121" i="6"/>
  <c r="B12" i="6"/>
  <c r="BC12" i="6"/>
  <c r="E12" i="6"/>
  <c r="B140" i="6"/>
  <c r="E62" i="6"/>
  <c r="AQ123" i="6"/>
  <c r="BC123" i="6"/>
  <c r="AX123" i="6" s="1"/>
  <c r="AW123" i="6" s="1"/>
  <c r="C123" i="6" s="1"/>
  <c r="B53" i="6"/>
  <c r="BC47" i="6"/>
  <c r="AX47" i="6" s="1"/>
  <c r="AW47" i="6" s="1"/>
  <c r="C47" i="6" s="1"/>
  <c r="AQ47" i="6"/>
  <c r="B78" i="6"/>
  <c r="E53" i="6"/>
  <c r="AM6" i="6"/>
  <c r="T6" i="2" l="1"/>
  <c r="X60" i="9"/>
  <c r="G58" i="9"/>
  <c r="L59" i="9"/>
  <c r="N61" i="9"/>
  <c r="O58" i="9"/>
  <c r="I59" i="9"/>
  <c r="K61" i="9"/>
  <c r="N58" i="9"/>
  <c r="M62" i="9"/>
  <c r="E61" i="9"/>
  <c r="X58" i="9"/>
  <c r="P59" i="9"/>
  <c r="R61" i="9"/>
  <c r="K58" i="9"/>
  <c r="M59" i="9"/>
  <c r="O61" i="9"/>
  <c r="J58" i="9"/>
  <c r="Y62" i="9"/>
  <c r="C59" i="9"/>
  <c r="I61" i="9"/>
  <c r="T58" i="9"/>
  <c r="T59" i="9"/>
  <c r="V61" i="9"/>
  <c r="V59" i="9"/>
  <c r="Q59" i="9"/>
  <c r="S61" i="9"/>
  <c r="F59" i="9"/>
  <c r="Q58" i="9"/>
  <c r="G59" i="9"/>
  <c r="M61" i="9"/>
  <c r="P58" i="9"/>
  <c r="X59" i="9"/>
  <c r="C62" i="9"/>
  <c r="G60" i="9"/>
  <c r="U59" i="9"/>
  <c r="W61" i="9"/>
  <c r="N59" i="9"/>
  <c r="I58" i="9"/>
  <c r="Y61" i="9"/>
  <c r="X61" i="9"/>
  <c r="Q60" i="9"/>
  <c r="S62" i="9"/>
  <c r="I62" i="9"/>
  <c r="N60" i="9"/>
  <c r="T62" i="9"/>
  <c r="S60" i="9"/>
  <c r="N62" i="9"/>
  <c r="V62" i="9"/>
  <c r="K59" i="9"/>
  <c r="Q61" i="9"/>
  <c r="L58" i="9"/>
  <c r="E60" i="9"/>
  <c r="G62" i="9"/>
  <c r="O60" i="9"/>
  <c r="Y59" i="9"/>
  <c r="H62" i="9"/>
  <c r="R59" i="9"/>
  <c r="S59" i="9"/>
  <c r="J59" i="9"/>
  <c r="O62" i="9"/>
  <c r="T61" i="9"/>
  <c r="P62" i="9"/>
  <c r="F62" i="9"/>
  <c r="J62" i="9"/>
  <c r="U62" i="9"/>
  <c r="W62" i="9"/>
  <c r="R60" i="9"/>
  <c r="H61" i="9"/>
  <c r="U58" i="9"/>
  <c r="F58" i="9"/>
  <c r="E58" i="9"/>
  <c r="P60" i="9"/>
  <c r="R62" i="9"/>
  <c r="C58" i="9"/>
  <c r="F61" i="9"/>
  <c r="W58" i="9"/>
  <c r="C61" i="9"/>
  <c r="V58" i="9"/>
  <c r="T60" i="9"/>
  <c r="O59" i="9"/>
  <c r="U61" i="9"/>
  <c r="H58" i="9"/>
  <c r="I60" i="9"/>
  <c r="K62" i="9"/>
  <c r="W60" i="9"/>
  <c r="F60" i="9"/>
  <c r="L62" i="9"/>
  <c r="C60" i="9"/>
  <c r="M60" i="9"/>
  <c r="J60" i="9"/>
  <c r="K60" i="9"/>
  <c r="W59" i="9"/>
  <c r="H60" i="9"/>
  <c r="U60" i="9"/>
  <c r="Q62" i="9"/>
  <c r="X62" i="9"/>
  <c r="L60" i="9"/>
  <c r="Y60" i="9"/>
  <c r="Y58" i="9"/>
  <c r="V60" i="9"/>
  <c r="L61" i="9"/>
  <c r="M58" i="9"/>
  <c r="P61" i="9"/>
  <c r="H59" i="9"/>
  <c r="J61" i="9"/>
  <c r="S58" i="9"/>
  <c r="E59" i="9"/>
  <c r="G61" i="9"/>
  <c r="R58" i="9"/>
  <c r="E62" i="9"/>
  <c r="I91" i="9"/>
  <c r="X91" i="9"/>
  <c r="Q91" i="9"/>
  <c r="H91" i="9"/>
  <c r="G91" i="9"/>
  <c r="Y91" i="9"/>
  <c r="P91" i="9"/>
  <c r="U80" i="9"/>
  <c r="F92" i="9"/>
  <c r="V92" i="9"/>
  <c r="O93" i="9"/>
  <c r="L94" i="9"/>
  <c r="E95" i="9"/>
  <c r="U95" i="9"/>
  <c r="N96" i="9"/>
  <c r="G97" i="9"/>
  <c r="W97" i="9"/>
  <c r="T98" i="9"/>
  <c r="M99" i="9"/>
  <c r="F100" i="9"/>
  <c r="V100" i="9"/>
  <c r="O101" i="9"/>
  <c r="L102" i="9"/>
  <c r="E103" i="9"/>
  <c r="U103" i="9"/>
  <c r="N104" i="9"/>
  <c r="G105" i="9"/>
  <c r="W105" i="9"/>
  <c r="O92" i="9"/>
  <c r="L93" i="9"/>
  <c r="E94" i="9"/>
  <c r="U94" i="9"/>
  <c r="N95" i="9"/>
  <c r="G96" i="9"/>
  <c r="W96" i="9"/>
  <c r="T97" i="9"/>
  <c r="M98" i="9"/>
  <c r="F99" i="9"/>
  <c r="V99" i="9"/>
  <c r="O100" i="9"/>
  <c r="L101" i="9"/>
  <c r="E102" i="9"/>
  <c r="U102" i="9"/>
  <c r="N103" i="9"/>
  <c r="G104" i="9"/>
  <c r="W104" i="9"/>
  <c r="T105" i="9"/>
  <c r="M106" i="9"/>
  <c r="H92" i="9"/>
  <c r="X92" i="9"/>
  <c r="Q93" i="9"/>
  <c r="J94" i="9"/>
  <c r="C95" i="9"/>
  <c r="S95" i="9"/>
  <c r="P96" i="9"/>
  <c r="I97" i="9"/>
  <c r="Y97" i="9"/>
  <c r="R98" i="9"/>
  <c r="K99" i="9"/>
  <c r="H100" i="9"/>
  <c r="X100" i="9"/>
  <c r="Q101" i="9"/>
  <c r="J102" i="9"/>
  <c r="C103" i="9"/>
  <c r="S103" i="9"/>
  <c r="P104" i="9"/>
  <c r="I105" i="9"/>
  <c r="Y105" i="9"/>
  <c r="R106" i="9"/>
  <c r="G94" i="9"/>
  <c r="U96" i="9"/>
  <c r="H99" i="9"/>
  <c r="G102" i="9"/>
  <c r="U104" i="9"/>
  <c r="S106" i="9"/>
  <c r="J91" i="9"/>
  <c r="F93" i="9"/>
  <c r="I96" i="9"/>
  <c r="L99" i="9"/>
  <c r="K102" i="9"/>
  <c r="N105" i="9"/>
  <c r="U91" i="9"/>
  <c r="F91" i="9"/>
  <c r="E92" i="9"/>
  <c r="O94" i="9"/>
  <c r="R97" i="9"/>
  <c r="E100" i="9"/>
  <c r="O102" i="9"/>
  <c r="R105" i="9"/>
  <c r="N93" i="9"/>
  <c r="F97" i="9"/>
  <c r="J92" i="9"/>
  <c r="C93" i="9"/>
  <c r="S93" i="9"/>
  <c r="P94" i="9"/>
  <c r="I95" i="9"/>
  <c r="Y95" i="9"/>
  <c r="R96" i="9"/>
  <c r="K97" i="9"/>
  <c r="H98" i="9"/>
  <c r="X98" i="9"/>
  <c r="Q99" i="9"/>
  <c r="J100" i="9"/>
  <c r="C101" i="9"/>
  <c r="S101" i="9"/>
  <c r="P102" i="9"/>
  <c r="I103" i="9"/>
  <c r="Y103" i="9"/>
  <c r="R104" i="9"/>
  <c r="K105" i="9"/>
  <c r="C92" i="9"/>
  <c r="N92" i="9"/>
  <c r="W93" i="9"/>
  <c r="M95" i="9"/>
  <c r="V96" i="9"/>
  <c r="L98" i="9"/>
  <c r="U99" i="9"/>
  <c r="G101" i="9"/>
  <c r="T102" i="9"/>
  <c r="F104" i="9"/>
  <c r="O105" i="9"/>
  <c r="S92" i="9"/>
  <c r="T93" i="9"/>
  <c r="Q94" i="9"/>
  <c r="R95" i="9"/>
  <c r="O96" i="9"/>
  <c r="P97" i="9"/>
  <c r="Q98" i="9"/>
  <c r="N99" i="9"/>
  <c r="K100" i="9"/>
  <c r="P101" i="9"/>
  <c r="M102" i="9"/>
  <c r="J103" i="9"/>
  <c r="K104" i="9"/>
  <c r="L105" i="9"/>
  <c r="I106" i="9"/>
  <c r="L92" i="9"/>
  <c r="I93" i="9"/>
  <c r="F94" i="9"/>
  <c r="G95" i="9"/>
  <c r="H96" i="9"/>
  <c r="E97" i="9"/>
  <c r="F98" i="9"/>
  <c r="C99" i="9"/>
  <c r="W99" i="9"/>
  <c r="E101" i="9"/>
  <c r="Y101" i="9"/>
  <c r="V102" i="9"/>
  <c r="W103" i="9"/>
  <c r="X104" i="9"/>
  <c r="U105" i="9"/>
  <c r="V106" i="9"/>
  <c r="P95" i="9"/>
  <c r="O98" i="9"/>
  <c r="W102" i="9"/>
  <c r="C106" i="9"/>
  <c r="N91" i="9"/>
  <c r="V93" i="9"/>
  <c r="N97" i="9"/>
  <c r="V101" i="9"/>
  <c r="L106" i="9"/>
  <c r="M91" i="9"/>
  <c r="K91" i="9"/>
  <c r="H95" i="9"/>
  <c r="W98" i="9"/>
  <c r="C102" i="9"/>
  <c r="G106" i="9"/>
  <c r="Y92" i="9"/>
  <c r="V97" i="9"/>
  <c r="Y100" i="9"/>
  <c r="Q104" i="9"/>
  <c r="X106" i="9"/>
  <c r="V104" i="9"/>
  <c r="X105" i="9"/>
  <c r="T92" i="9"/>
  <c r="R94" i="9"/>
  <c r="T96" i="9"/>
  <c r="N98" i="9"/>
  <c r="P100" i="9"/>
  <c r="N102" i="9"/>
  <c r="L104" i="9"/>
  <c r="J106" i="9"/>
  <c r="J97" i="9"/>
  <c r="E104" i="9"/>
  <c r="S91" i="9"/>
  <c r="Q100" i="9"/>
  <c r="J93" i="9"/>
  <c r="U100" i="9"/>
  <c r="W106" i="9"/>
  <c r="L95" i="9"/>
  <c r="S102" i="9"/>
  <c r="K93" i="9"/>
  <c r="X94" i="9"/>
  <c r="J96" i="9"/>
  <c r="S97" i="9"/>
  <c r="I99" i="9"/>
  <c r="R100" i="9"/>
  <c r="H102" i="9"/>
  <c r="Q103" i="9"/>
  <c r="C105" i="9"/>
  <c r="K92" i="9"/>
  <c r="P93" i="9"/>
  <c r="M94" i="9"/>
  <c r="K96" i="9"/>
  <c r="L97" i="9"/>
  <c r="I98" i="9"/>
  <c r="J99" i="9"/>
  <c r="G100" i="9"/>
  <c r="H101" i="9"/>
  <c r="I102" i="9"/>
  <c r="F103" i="9"/>
  <c r="C104" i="9"/>
  <c r="H105" i="9"/>
  <c r="E106" i="9"/>
  <c r="Y106" i="9"/>
  <c r="E93" i="9"/>
  <c r="Y93" i="9"/>
  <c r="W95" i="9"/>
  <c r="U97" i="9"/>
  <c r="S99" i="9"/>
  <c r="U101" i="9"/>
  <c r="O103" i="9"/>
  <c r="Q105" i="9"/>
  <c r="W94" i="9"/>
  <c r="R101" i="9"/>
  <c r="R91" i="9"/>
  <c r="Y96" i="9"/>
  <c r="Y104" i="9"/>
  <c r="W91" i="9"/>
  <c r="G98" i="9"/>
  <c r="M104" i="9"/>
  <c r="I92" i="9"/>
  <c r="I100" i="9"/>
  <c r="H106" i="9"/>
  <c r="R92" i="9"/>
  <c r="H94" i="9"/>
  <c r="Q95" i="9"/>
  <c r="C97" i="9"/>
  <c r="P98" i="9"/>
  <c r="Y99" i="9"/>
  <c r="K101" i="9"/>
  <c r="X102" i="9"/>
  <c r="J104" i="9"/>
  <c r="S105" i="9"/>
  <c r="W92" i="9"/>
  <c r="X93" i="9"/>
  <c r="Y94" i="9"/>
  <c r="V95" i="9"/>
  <c r="S96" i="9"/>
  <c r="X97" i="9"/>
  <c r="U98" i="9"/>
  <c r="R99" i="9"/>
  <c r="S100" i="9"/>
  <c r="T101" i="9"/>
  <c r="Q102" i="9"/>
  <c r="R103" i="9"/>
  <c r="O104" i="9"/>
  <c r="P105" i="9"/>
  <c r="Q106" i="9"/>
  <c r="P92" i="9"/>
  <c r="M93" i="9"/>
  <c r="N94" i="9"/>
  <c r="K95" i="9"/>
  <c r="L96" i="9"/>
  <c r="M97" i="9"/>
  <c r="J98" i="9"/>
  <c r="G99" i="9"/>
  <c r="L100" i="9"/>
  <c r="I101" i="9"/>
  <c r="F102" i="9"/>
  <c r="G103" i="9"/>
  <c r="H104" i="9"/>
  <c r="E105" i="9"/>
  <c r="F106" i="9"/>
  <c r="M92" i="9"/>
  <c r="E96" i="9"/>
  <c r="X99" i="9"/>
  <c r="P103" i="9"/>
  <c r="K106" i="9"/>
  <c r="E91" i="9"/>
  <c r="K94" i="9"/>
  <c r="S98" i="9"/>
  <c r="T103" i="9"/>
  <c r="T106" i="9"/>
  <c r="U92" i="9"/>
  <c r="X95" i="9"/>
  <c r="P99" i="9"/>
  <c r="H103" i="9"/>
  <c r="O106" i="9"/>
  <c r="L91" i="9"/>
  <c r="S94" i="9"/>
  <c r="K98" i="9"/>
  <c r="N101" i="9"/>
  <c r="F105" i="9"/>
  <c r="O91" i="9"/>
  <c r="G93" i="9"/>
  <c r="T94" i="9"/>
  <c r="F96" i="9"/>
  <c r="O97" i="9"/>
  <c r="E99" i="9"/>
  <c r="N100" i="9"/>
  <c r="W101" i="9"/>
  <c r="M103" i="9"/>
  <c r="G92" i="9"/>
  <c r="H93" i="9"/>
  <c r="I94" i="9"/>
  <c r="F95" i="9"/>
  <c r="C96" i="9"/>
  <c r="H97" i="9"/>
  <c r="E98" i="9"/>
  <c r="Y98" i="9"/>
  <c r="C100" i="9"/>
  <c r="W100" i="9"/>
  <c r="X101" i="9"/>
  <c r="Y102" i="9"/>
  <c r="V103" i="9"/>
  <c r="S104" i="9"/>
  <c r="U106" i="9"/>
  <c r="U93" i="9"/>
  <c r="O95" i="9"/>
  <c r="Q97" i="9"/>
  <c r="O99" i="9"/>
  <c r="M101" i="9"/>
  <c r="K103" i="9"/>
  <c r="M105" i="9"/>
  <c r="R93" i="9"/>
  <c r="M100" i="9"/>
  <c r="V91" i="9"/>
  <c r="T95" i="9"/>
  <c r="I104" i="9"/>
  <c r="P106" i="9"/>
  <c r="M96" i="9"/>
  <c r="X103" i="9"/>
  <c r="C91" i="9"/>
  <c r="T99" i="9"/>
  <c r="V105" i="9"/>
  <c r="J95" i="9"/>
  <c r="V94" i="9"/>
  <c r="X96" i="9"/>
  <c r="V98" i="9"/>
  <c r="T100" i="9"/>
  <c r="R102" i="9"/>
  <c r="T104" i="9"/>
  <c r="N106" i="9"/>
  <c r="C98" i="9"/>
  <c r="J105" i="9"/>
  <c r="Q92" i="9"/>
  <c r="F101" i="9"/>
  <c r="C94" i="9"/>
  <c r="J101" i="9"/>
  <c r="T91" i="9"/>
  <c r="Q96" i="9"/>
  <c r="L103" i="9"/>
  <c r="T78" i="9"/>
  <c r="O80" i="9"/>
  <c r="Q80" i="9"/>
  <c r="Y80" i="9"/>
  <c r="V80" i="9"/>
  <c r="C80" i="9"/>
  <c r="C6" i="9"/>
  <c r="C10" i="9"/>
  <c r="C14" i="9"/>
  <c r="C7" i="9"/>
  <c r="C11" i="9"/>
  <c r="C8" i="9"/>
  <c r="C12" i="9"/>
  <c r="C9" i="9"/>
  <c r="C13" i="9"/>
  <c r="G6" i="9"/>
  <c r="K6" i="9"/>
  <c r="O6" i="9"/>
  <c r="E6" i="9"/>
  <c r="J6" i="9"/>
  <c r="P6" i="9"/>
  <c r="T6" i="9"/>
  <c r="X6" i="9"/>
  <c r="G7" i="9"/>
  <c r="K7" i="9"/>
  <c r="O7" i="9"/>
  <c r="S7" i="9"/>
  <c r="W7" i="9"/>
  <c r="F8" i="9"/>
  <c r="J8" i="9"/>
  <c r="N8" i="9"/>
  <c r="R8" i="9"/>
  <c r="V8" i="9"/>
  <c r="E9" i="9"/>
  <c r="I9" i="9"/>
  <c r="M9" i="9"/>
  <c r="Q9" i="9"/>
  <c r="U9" i="9"/>
  <c r="Y9" i="9"/>
  <c r="H10" i="9"/>
  <c r="L10" i="9"/>
  <c r="P10" i="9"/>
  <c r="T10" i="9"/>
  <c r="X10" i="9"/>
  <c r="G11" i="9"/>
  <c r="K11" i="9"/>
  <c r="O11" i="9"/>
  <c r="S11" i="9"/>
  <c r="W11" i="9"/>
  <c r="F12" i="9"/>
  <c r="J12" i="9"/>
  <c r="N12" i="9"/>
  <c r="R12" i="9"/>
  <c r="V12" i="9"/>
  <c r="E13" i="9"/>
  <c r="I13" i="9"/>
  <c r="M13" i="9"/>
  <c r="Q13" i="9"/>
  <c r="U13" i="9"/>
  <c r="Y13" i="9"/>
  <c r="H14" i="9"/>
  <c r="L14" i="9"/>
  <c r="P14" i="9"/>
  <c r="T14" i="9"/>
  <c r="X14" i="9"/>
  <c r="F6" i="9"/>
  <c r="L6" i="9"/>
  <c r="Q6" i="9"/>
  <c r="U6" i="9"/>
  <c r="Y6" i="9"/>
  <c r="H7" i="9"/>
  <c r="L7" i="9"/>
  <c r="P7" i="9"/>
  <c r="T7" i="9"/>
  <c r="X7" i="9"/>
  <c r="G8" i="9"/>
  <c r="K8" i="9"/>
  <c r="O8" i="9"/>
  <c r="S8" i="9"/>
  <c r="W8" i="9"/>
  <c r="F9" i="9"/>
  <c r="J9" i="9"/>
  <c r="N9" i="9"/>
  <c r="R9" i="9"/>
  <c r="V9" i="9"/>
  <c r="E10" i="9"/>
  <c r="I10" i="9"/>
  <c r="M10" i="9"/>
  <c r="Q10" i="9"/>
  <c r="U10" i="9"/>
  <c r="Y10" i="9"/>
  <c r="H11" i="9"/>
  <c r="L11" i="9"/>
  <c r="P11" i="9"/>
  <c r="T11" i="9"/>
  <c r="X11" i="9"/>
  <c r="G12" i="9"/>
  <c r="K12" i="9"/>
  <c r="O12" i="9"/>
  <c r="S12" i="9"/>
  <c r="W12" i="9"/>
  <c r="F13" i="9"/>
  <c r="J13" i="9"/>
  <c r="N13" i="9"/>
  <c r="R13" i="9"/>
  <c r="V13" i="9"/>
  <c r="E14" i="9"/>
  <c r="I14" i="9"/>
  <c r="M14" i="9"/>
  <c r="Q14" i="9"/>
  <c r="U14" i="9"/>
  <c r="Y14" i="9"/>
  <c r="W5" i="9"/>
  <c r="S5" i="9"/>
  <c r="O5" i="9"/>
  <c r="K5" i="9"/>
  <c r="G5" i="9"/>
  <c r="N6" i="9"/>
  <c r="W6" i="9"/>
  <c r="J7" i="9"/>
  <c r="R7" i="9"/>
  <c r="E8" i="9"/>
  <c r="M8" i="9"/>
  <c r="U8" i="9"/>
  <c r="H9" i="9"/>
  <c r="P9" i="9"/>
  <c r="X9" i="9"/>
  <c r="K10" i="9"/>
  <c r="S10" i="9"/>
  <c r="F11" i="9"/>
  <c r="N11" i="9"/>
  <c r="V11" i="9"/>
  <c r="I12" i="9"/>
  <c r="Q12" i="9"/>
  <c r="Y12" i="9"/>
  <c r="L13" i="9"/>
  <c r="T13" i="9"/>
  <c r="G14" i="9"/>
  <c r="O14" i="9"/>
  <c r="W14" i="9"/>
  <c r="T5" i="9"/>
  <c r="N5" i="9"/>
  <c r="I5" i="9"/>
  <c r="I8" i="9"/>
  <c r="O10" i="9"/>
  <c r="R11" i="9"/>
  <c r="M12" i="9"/>
  <c r="H13" i="9"/>
  <c r="K14" i="9"/>
  <c r="E5" i="9"/>
  <c r="Q5" i="9"/>
  <c r="H6" i="9"/>
  <c r="R6" i="9"/>
  <c r="E7" i="9"/>
  <c r="M7" i="9"/>
  <c r="U7" i="9"/>
  <c r="H8" i="9"/>
  <c r="P8" i="9"/>
  <c r="X8" i="9"/>
  <c r="K9" i="9"/>
  <c r="S9" i="9"/>
  <c r="F10" i="9"/>
  <c r="N10" i="9"/>
  <c r="V10" i="9"/>
  <c r="I11" i="9"/>
  <c r="Q11" i="9"/>
  <c r="Y11" i="9"/>
  <c r="L12" i="9"/>
  <c r="T12" i="9"/>
  <c r="G13" i="9"/>
  <c r="O13" i="9"/>
  <c r="W13" i="9"/>
  <c r="J14" i="9"/>
  <c r="R14" i="9"/>
  <c r="F5" i="9"/>
  <c r="Y5" i="9"/>
  <c r="X5" i="9"/>
  <c r="R5" i="9"/>
  <c r="M5" i="9"/>
  <c r="H5" i="9"/>
  <c r="I6" i="9"/>
  <c r="S6" i="9"/>
  <c r="F7" i="9"/>
  <c r="N7" i="9"/>
  <c r="V7" i="9"/>
  <c r="Q8" i="9"/>
  <c r="Y8" i="9"/>
  <c r="L9" i="9"/>
  <c r="T9" i="9"/>
  <c r="G10" i="9"/>
  <c r="W10" i="9"/>
  <c r="J11" i="9"/>
  <c r="E12" i="9"/>
  <c r="U12" i="9"/>
  <c r="P13" i="9"/>
  <c r="X13" i="9"/>
  <c r="S14" i="9"/>
  <c r="V5" i="9"/>
  <c r="L5" i="9"/>
  <c r="M6" i="9"/>
  <c r="V6" i="9"/>
  <c r="I7" i="9"/>
  <c r="Q7" i="9"/>
  <c r="Y7" i="9"/>
  <c r="L8" i="9"/>
  <c r="T8" i="9"/>
  <c r="G9" i="9"/>
  <c r="O9" i="9"/>
  <c r="W9" i="9"/>
  <c r="J10" i="9"/>
  <c r="R10" i="9"/>
  <c r="E11" i="9"/>
  <c r="M11" i="9"/>
  <c r="U11" i="9"/>
  <c r="H12" i="9"/>
  <c r="P12" i="9"/>
  <c r="X12" i="9"/>
  <c r="K13" i="9"/>
  <c r="S13" i="9"/>
  <c r="F14" i="9"/>
  <c r="N14" i="9"/>
  <c r="V14" i="9"/>
  <c r="U5" i="9"/>
  <c r="P5" i="9"/>
  <c r="J5" i="9"/>
  <c r="X77" i="9"/>
  <c r="F81" i="9"/>
  <c r="L77" i="9"/>
  <c r="Y79" i="9"/>
  <c r="C78" i="9"/>
  <c r="U77" i="9"/>
  <c r="P77" i="9"/>
  <c r="C79" i="9"/>
  <c r="T77" i="9"/>
  <c r="Q79" i="9"/>
  <c r="U81" i="9"/>
  <c r="V78" i="9"/>
  <c r="C21" i="9"/>
  <c r="C26" i="9"/>
  <c r="G18" i="9"/>
  <c r="W18" i="9"/>
  <c r="R19" i="9"/>
  <c r="L18" i="9"/>
  <c r="G19" i="9"/>
  <c r="W19" i="9"/>
  <c r="R20" i="9"/>
  <c r="M21" i="9"/>
  <c r="H22" i="9"/>
  <c r="X22" i="9"/>
  <c r="S23" i="9"/>
  <c r="N24" i="9"/>
  <c r="I25" i="9"/>
  <c r="Y25" i="9"/>
  <c r="T26" i="9"/>
  <c r="U18" i="9"/>
  <c r="H20" i="9"/>
  <c r="H21" i="9"/>
  <c r="I22" i="9"/>
  <c r="I23" i="9"/>
  <c r="I24" i="9"/>
  <c r="J25" i="9"/>
  <c r="J26" i="9"/>
  <c r="Y17" i="9"/>
  <c r="N18" i="9"/>
  <c r="Y19" i="9"/>
  <c r="Y20" i="9"/>
  <c r="E22" i="9"/>
  <c r="E23" i="9"/>
  <c r="E24" i="9"/>
  <c r="F25" i="9"/>
  <c r="F26" i="9"/>
  <c r="F17" i="9"/>
  <c r="J17" i="9"/>
  <c r="L20" i="9"/>
  <c r="M22" i="9"/>
  <c r="M24" i="9"/>
  <c r="N26" i="9"/>
  <c r="H17" i="9"/>
  <c r="L19" i="9"/>
  <c r="P21" i="9"/>
  <c r="Q23" i="9"/>
  <c r="R25" i="9"/>
  <c r="L17" i="9"/>
  <c r="Q20" i="9"/>
  <c r="R22" i="9"/>
  <c r="S24" i="9"/>
  <c r="S26" i="9"/>
  <c r="Y18" i="9"/>
  <c r="K21" i="9"/>
  <c r="V23" i="9"/>
  <c r="W25" i="9"/>
  <c r="U17" i="9"/>
  <c r="C25" i="9"/>
  <c r="C19" i="9"/>
  <c r="K18" i="9"/>
  <c r="F19" i="9"/>
  <c r="V19" i="9"/>
  <c r="P18" i="9"/>
  <c r="K19" i="9"/>
  <c r="F20" i="9"/>
  <c r="V20" i="9"/>
  <c r="Q21" i="9"/>
  <c r="L22" i="9"/>
  <c r="G23" i="9"/>
  <c r="W23" i="9"/>
  <c r="R24" i="9"/>
  <c r="M25" i="9"/>
  <c r="H26" i="9"/>
  <c r="X26" i="9"/>
  <c r="H19" i="9"/>
  <c r="M20" i="9"/>
  <c r="N21" i="9"/>
  <c r="N22" i="9"/>
  <c r="N23" i="9"/>
  <c r="O24" i="9"/>
  <c r="O25" i="9"/>
  <c r="O26" i="9"/>
  <c r="W17" i="9"/>
  <c r="V18" i="9"/>
  <c r="I20" i="9"/>
  <c r="J21" i="9"/>
  <c r="J22" i="9"/>
  <c r="J23" i="9"/>
  <c r="K24" i="9"/>
  <c r="K25" i="9"/>
  <c r="K26" i="9"/>
  <c r="V17" i="9"/>
  <c r="J18" i="9"/>
  <c r="W20" i="9"/>
  <c r="W22" i="9"/>
  <c r="X24" i="9"/>
  <c r="Y26" i="9"/>
  <c r="K17" i="9"/>
  <c r="E20" i="9"/>
  <c r="F22" i="9"/>
  <c r="G24" i="9"/>
  <c r="G26" i="9"/>
  <c r="R18" i="9"/>
  <c r="G21" i="9"/>
  <c r="H23" i="9"/>
  <c r="H25" i="9"/>
  <c r="X17" i="9"/>
  <c r="T19" i="9"/>
  <c r="V21" i="9"/>
  <c r="L24" i="9"/>
  <c r="M26" i="9"/>
  <c r="O17" i="9"/>
  <c r="C22" i="9"/>
  <c r="S18" i="9"/>
  <c r="H18" i="9"/>
  <c r="S19" i="9"/>
  <c r="I21" i="9"/>
  <c r="T22" i="9"/>
  <c r="J24" i="9"/>
  <c r="U25" i="9"/>
  <c r="M18" i="9"/>
  <c r="X20" i="9"/>
  <c r="Y22" i="9"/>
  <c r="Y24" i="9"/>
  <c r="G17" i="9"/>
  <c r="Q19" i="9"/>
  <c r="T21" i="9"/>
  <c r="U23" i="9"/>
  <c r="V25" i="9"/>
  <c r="N17" i="9"/>
  <c r="W21" i="9"/>
  <c r="X25" i="9"/>
  <c r="Q18" i="9"/>
  <c r="F23" i="9"/>
  <c r="Q17" i="9"/>
  <c r="G22" i="9"/>
  <c r="I26" i="9"/>
  <c r="U20" i="9"/>
  <c r="L25" i="9"/>
  <c r="C23" i="9"/>
  <c r="J19" i="9"/>
  <c r="T18" i="9"/>
  <c r="J20" i="9"/>
  <c r="U21" i="9"/>
  <c r="K23" i="9"/>
  <c r="V24" i="9"/>
  <c r="L26" i="9"/>
  <c r="P19" i="9"/>
  <c r="S21" i="9"/>
  <c r="T23" i="9"/>
  <c r="T25" i="9"/>
  <c r="S17" i="9"/>
  <c r="O20" i="9"/>
  <c r="O22" i="9"/>
  <c r="P24" i="9"/>
  <c r="Q26" i="9"/>
  <c r="E19" i="9"/>
  <c r="M23" i="9"/>
  <c r="T17" i="9"/>
  <c r="P20" i="9"/>
  <c r="Q24" i="9"/>
  <c r="M19" i="9"/>
  <c r="R23" i="9"/>
  <c r="P17" i="9"/>
  <c r="V22" i="9"/>
  <c r="W26" i="9"/>
  <c r="O21" i="9"/>
  <c r="P25" i="9"/>
  <c r="L21" i="9"/>
  <c r="K22" i="9"/>
  <c r="R26" i="9"/>
  <c r="S25" i="9"/>
  <c r="W24" i="9"/>
  <c r="C20" i="9"/>
  <c r="N19" i="9"/>
  <c r="X18" i="9"/>
  <c r="N20" i="9"/>
  <c r="Y21" i="9"/>
  <c r="O23" i="9"/>
  <c r="E25" i="9"/>
  <c r="P26" i="9"/>
  <c r="X19" i="9"/>
  <c r="X21" i="9"/>
  <c r="Y23" i="9"/>
  <c r="E26" i="9"/>
  <c r="F18" i="9"/>
  <c r="T20" i="9"/>
  <c r="U22" i="9"/>
  <c r="U24" i="9"/>
  <c r="V26" i="9"/>
  <c r="U19" i="9"/>
  <c r="X23" i="9"/>
  <c r="M17" i="9"/>
  <c r="F21" i="9"/>
  <c r="G25" i="9"/>
  <c r="G20" i="9"/>
  <c r="H24" i="9"/>
  <c r="I18" i="9"/>
  <c r="L23" i="9"/>
  <c r="E17" i="9"/>
  <c r="C18" i="9"/>
  <c r="O18" i="9"/>
  <c r="C24" i="9"/>
  <c r="O19" i="9"/>
  <c r="E21" i="9"/>
  <c r="P22" i="9"/>
  <c r="F24" i="9"/>
  <c r="Q25" i="9"/>
  <c r="E18" i="9"/>
  <c r="S20" i="9"/>
  <c r="S22" i="9"/>
  <c r="T24" i="9"/>
  <c r="U26" i="9"/>
  <c r="I19" i="9"/>
  <c r="P23" i="9"/>
  <c r="R17" i="9"/>
  <c r="N25" i="9"/>
  <c r="Q22" i="9"/>
  <c r="R21" i="9"/>
  <c r="K20" i="9"/>
  <c r="I17" i="9"/>
  <c r="F66" i="9"/>
  <c r="J66" i="9"/>
  <c r="N66" i="9"/>
  <c r="R66" i="9"/>
  <c r="V66" i="9"/>
  <c r="C67" i="9"/>
  <c r="G67" i="9"/>
  <c r="K67" i="9"/>
  <c r="O67" i="9"/>
  <c r="S67" i="9"/>
  <c r="W67" i="9"/>
  <c r="H68" i="9"/>
  <c r="L68" i="9"/>
  <c r="P68" i="9"/>
  <c r="T68" i="9"/>
  <c r="X68" i="9"/>
  <c r="E69" i="9"/>
  <c r="I69" i="9"/>
  <c r="M69" i="9"/>
  <c r="Q69" i="9"/>
  <c r="U69" i="9"/>
  <c r="Y69" i="9"/>
  <c r="F70" i="9"/>
  <c r="J70" i="9"/>
  <c r="N70" i="9"/>
  <c r="R70" i="9"/>
  <c r="V70" i="9"/>
  <c r="C71" i="9"/>
  <c r="G71" i="9"/>
  <c r="K71" i="9"/>
  <c r="O71" i="9"/>
  <c r="S71" i="9"/>
  <c r="W71" i="9"/>
  <c r="C66" i="9"/>
  <c r="G66" i="9"/>
  <c r="K66" i="9"/>
  <c r="O66" i="9"/>
  <c r="S66" i="9"/>
  <c r="W66" i="9"/>
  <c r="H67" i="9"/>
  <c r="L67" i="9"/>
  <c r="P67" i="9"/>
  <c r="T67" i="9"/>
  <c r="X67" i="9"/>
  <c r="E68" i="9"/>
  <c r="I68" i="9"/>
  <c r="M68" i="9"/>
  <c r="Q68" i="9"/>
  <c r="U68" i="9"/>
  <c r="Y68" i="9"/>
  <c r="F69" i="9"/>
  <c r="J69" i="9"/>
  <c r="N69" i="9"/>
  <c r="R69" i="9"/>
  <c r="V69" i="9"/>
  <c r="C70" i="9"/>
  <c r="G70" i="9"/>
  <c r="K70" i="9"/>
  <c r="O70" i="9"/>
  <c r="S70" i="9"/>
  <c r="W70" i="9"/>
  <c r="H66" i="9"/>
  <c r="L66" i="9"/>
  <c r="P66" i="9"/>
  <c r="T66" i="9"/>
  <c r="X66" i="9"/>
  <c r="E67" i="9"/>
  <c r="I67" i="9"/>
  <c r="M67" i="9"/>
  <c r="Q67" i="9"/>
  <c r="U67" i="9"/>
  <c r="Y67" i="9"/>
  <c r="F68" i="9"/>
  <c r="J68" i="9"/>
  <c r="N68" i="9"/>
  <c r="R68" i="9"/>
  <c r="V68" i="9"/>
  <c r="C69" i="9"/>
  <c r="G69" i="9"/>
  <c r="K69" i="9"/>
  <c r="O69" i="9"/>
  <c r="S69" i="9"/>
  <c r="W69" i="9"/>
  <c r="M66" i="9"/>
  <c r="R67" i="9"/>
  <c r="G68" i="9"/>
  <c r="W68" i="9"/>
  <c r="P69" i="9"/>
  <c r="E70" i="9"/>
  <c r="M70" i="9"/>
  <c r="U70" i="9"/>
  <c r="E71" i="9"/>
  <c r="J71" i="9"/>
  <c r="P71" i="9"/>
  <c r="U71" i="9"/>
  <c r="C72" i="9"/>
  <c r="G72" i="9"/>
  <c r="K72" i="9"/>
  <c r="O72" i="9"/>
  <c r="S72" i="9"/>
  <c r="W72" i="9"/>
  <c r="H73" i="9"/>
  <c r="L73" i="9"/>
  <c r="P73" i="9"/>
  <c r="T73" i="9"/>
  <c r="X73" i="9"/>
  <c r="E74" i="9"/>
  <c r="I74" i="9"/>
  <c r="M74" i="9"/>
  <c r="Q74" i="9"/>
  <c r="U74" i="9"/>
  <c r="Y74" i="9"/>
  <c r="Q66" i="9"/>
  <c r="F67" i="9"/>
  <c r="V67" i="9"/>
  <c r="K68" i="9"/>
  <c r="T69" i="9"/>
  <c r="H70" i="9"/>
  <c r="P70" i="9"/>
  <c r="X70" i="9"/>
  <c r="F71" i="9"/>
  <c r="L71" i="9"/>
  <c r="Q71" i="9"/>
  <c r="V71" i="9"/>
  <c r="H72" i="9"/>
  <c r="L72" i="9"/>
  <c r="P72" i="9"/>
  <c r="T72" i="9"/>
  <c r="X72" i="9"/>
  <c r="E73" i="9"/>
  <c r="I73" i="9"/>
  <c r="M73" i="9"/>
  <c r="Q73" i="9"/>
  <c r="U73" i="9"/>
  <c r="Y73" i="9"/>
  <c r="F74" i="9"/>
  <c r="J74" i="9"/>
  <c r="N74" i="9"/>
  <c r="R74" i="9"/>
  <c r="V74" i="9"/>
  <c r="E66" i="9"/>
  <c r="H69" i="9"/>
  <c r="I70" i="9"/>
  <c r="Y70" i="9"/>
  <c r="M71" i="9"/>
  <c r="X71" i="9"/>
  <c r="F72" i="9"/>
  <c r="N72" i="9"/>
  <c r="V72" i="9"/>
  <c r="F73" i="9"/>
  <c r="N73" i="9"/>
  <c r="V73" i="9"/>
  <c r="G74" i="9"/>
  <c r="O74" i="9"/>
  <c r="W74" i="9"/>
  <c r="I66" i="9"/>
  <c r="J67" i="9"/>
  <c r="O68" i="9"/>
  <c r="L69" i="9"/>
  <c r="L70" i="9"/>
  <c r="N71" i="9"/>
  <c r="Y71" i="9"/>
  <c r="I72" i="9"/>
  <c r="Q72" i="9"/>
  <c r="Y72" i="9"/>
  <c r="G73" i="9"/>
  <c r="O73" i="9"/>
  <c r="W73" i="9"/>
  <c r="H74" i="9"/>
  <c r="P74" i="9"/>
  <c r="X74" i="9"/>
  <c r="N67" i="9"/>
  <c r="T70" i="9"/>
  <c r="R71" i="9"/>
  <c r="J72" i="9"/>
  <c r="C73" i="9"/>
  <c r="R73" i="9"/>
  <c r="K74" i="9"/>
  <c r="G65" i="9"/>
  <c r="V65" i="9"/>
  <c r="R65" i="9"/>
  <c r="N65" i="9"/>
  <c r="J65" i="9"/>
  <c r="U66" i="9"/>
  <c r="C68" i="9"/>
  <c r="X69" i="9"/>
  <c r="T71" i="9"/>
  <c r="M72" i="9"/>
  <c r="S73" i="9"/>
  <c r="L74" i="9"/>
  <c r="F65" i="9"/>
  <c r="Y65" i="9"/>
  <c r="U65" i="9"/>
  <c r="Q65" i="9"/>
  <c r="M65" i="9"/>
  <c r="I65" i="9"/>
  <c r="Y66" i="9"/>
  <c r="H71" i="9"/>
  <c r="R72" i="9"/>
  <c r="K73" i="9"/>
  <c r="T74" i="9"/>
  <c r="X65" i="9"/>
  <c r="P65" i="9"/>
  <c r="H65" i="9"/>
  <c r="E65" i="9"/>
  <c r="L65" i="9"/>
  <c r="I71" i="9"/>
  <c r="U72" i="9"/>
  <c r="C74" i="9"/>
  <c r="W65" i="9"/>
  <c r="O65" i="9"/>
  <c r="C65" i="9"/>
  <c r="Q70" i="9"/>
  <c r="T65" i="9"/>
  <c r="S68" i="9"/>
  <c r="E72" i="9"/>
  <c r="J73" i="9"/>
  <c r="S74" i="9"/>
  <c r="S65" i="9"/>
  <c r="K65" i="9"/>
  <c r="M80" i="9"/>
  <c r="J77" i="9"/>
  <c r="F80" i="9"/>
  <c r="N77" i="9"/>
  <c r="F77" i="9"/>
  <c r="E78" i="9"/>
  <c r="I79" i="9"/>
  <c r="I80" i="9"/>
  <c r="M81" i="9"/>
  <c r="N78" i="9"/>
  <c r="V77" i="9"/>
  <c r="K80" i="9"/>
  <c r="W81" i="9"/>
  <c r="E79" i="9"/>
  <c r="E80" i="9"/>
  <c r="I81" i="9"/>
  <c r="J78" i="9"/>
  <c r="M78" i="9"/>
  <c r="P81" i="9"/>
  <c r="S81" i="9"/>
  <c r="X78" i="9"/>
  <c r="X79" i="9"/>
  <c r="E81" i="9"/>
  <c r="F78" i="9"/>
  <c r="N79" i="9"/>
  <c r="O81" i="9"/>
  <c r="Q81" i="9"/>
  <c r="T81" i="9"/>
  <c r="M77" i="9"/>
  <c r="G79" i="9"/>
  <c r="U79" i="9"/>
  <c r="Y81" i="9"/>
  <c r="Q78" i="9"/>
  <c r="J79" i="9"/>
  <c r="H47" i="9"/>
  <c r="L47" i="9"/>
  <c r="P47" i="9"/>
  <c r="T47" i="9"/>
  <c r="X47" i="9"/>
  <c r="G48" i="9"/>
  <c r="K48" i="9"/>
  <c r="O48" i="9"/>
  <c r="S48" i="9"/>
  <c r="W48" i="9"/>
  <c r="F49" i="9"/>
  <c r="J49" i="9"/>
  <c r="N49" i="9"/>
  <c r="R49" i="9"/>
  <c r="V49" i="9"/>
  <c r="E50" i="9"/>
  <c r="I50" i="9"/>
  <c r="M50" i="9"/>
  <c r="Q50" i="9"/>
  <c r="U50" i="9"/>
  <c r="Y50" i="9"/>
  <c r="H51" i="9"/>
  <c r="L51" i="9"/>
  <c r="P51" i="9"/>
  <c r="T51" i="9"/>
  <c r="X51" i="9"/>
  <c r="G52" i="9"/>
  <c r="K52" i="9"/>
  <c r="O52" i="9"/>
  <c r="S52" i="9"/>
  <c r="W52" i="9"/>
  <c r="F53" i="9"/>
  <c r="J53" i="9"/>
  <c r="N53" i="9"/>
  <c r="R53" i="9"/>
  <c r="V53" i="9"/>
  <c r="E54" i="9"/>
  <c r="I54" i="9"/>
  <c r="M54" i="9"/>
  <c r="Q54" i="9"/>
  <c r="U54" i="9"/>
  <c r="Y54" i="9"/>
  <c r="H55" i="9"/>
  <c r="L55" i="9"/>
  <c r="P55" i="9"/>
  <c r="T55" i="9"/>
  <c r="E47" i="9"/>
  <c r="I47" i="9"/>
  <c r="M47" i="9"/>
  <c r="Q47" i="9"/>
  <c r="U47" i="9"/>
  <c r="Y47" i="9"/>
  <c r="H48" i="9"/>
  <c r="L48" i="9"/>
  <c r="P48" i="9"/>
  <c r="T48" i="9"/>
  <c r="X48" i="9"/>
  <c r="G49" i="9"/>
  <c r="K49" i="9"/>
  <c r="O49" i="9"/>
  <c r="S49" i="9"/>
  <c r="W49" i="9"/>
  <c r="F50" i="9"/>
  <c r="J50" i="9"/>
  <c r="N50" i="9"/>
  <c r="R50" i="9"/>
  <c r="V50" i="9"/>
  <c r="E51" i="9"/>
  <c r="I51" i="9"/>
  <c r="M51" i="9"/>
  <c r="Q51" i="9"/>
  <c r="U51" i="9"/>
  <c r="Y51" i="9"/>
  <c r="H52" i="9"/>
  <c r="L52" i="9"/>
  <c r="P52" i="9"/>
  <c r="T52" i="9"/>
  <c r="X52" i="9"/>
  <c r="G53" i="9"/>
  <c r="K53" i="9"/>
  <c r="O53" i="9"/>
  <c r="S53" i="9"/>
  <c r="W53" i="9"/>
  <c r="F54" i="9"/>
  <c r="J54" i="9"/>
  <c r="N54" i="9"/>
  <c r="R54" i="9"/>
  <c r="V54" i="9"/>
  <c r="E55" i="9"/>
  <c r="I55" i="9"/>
  <c r="M55" i="9"/>
  <c r="J47" i="9"/>
  <c r="R47" i="9"/>
  <c r="E48" i="9"/>
  <c r="M48" i="9"/>
  <c r="U48" i="9"/>
  <c r="H49" i="9"/>
  <c r="P49" i="9"/>
  <c r="X49" i="9"/>
  <c r="K50" i="9"/>
  <c r="S50" i="9"/>
  <c r="F51" i="9"/>
  <c r="N51" i="9"/>
  <c r="V51" i="9"/>
  <c r="I52" i="9"/>
  <c r="Q52" i="9"/>
  <c r="Y52" i="9"/>
  <c r="L53" i="9"/>
  <c r="T53" i="9"/>
  <c r="G54" i="9"/>
  <c r="O54" i="9"/>
  <c r="W54" i="9"/>
  <c r="J55" i="9"/>
  <c r="Q55" i="9"/>
  <c r="V55" i="9"/>
  <c r="K47" i="9"/>
  <c r="S47" i="9"/>
  <c r="F48" i="9"/>
  <c r="N48" i="9"/>
  <c r="V48" i="9"/>
  <c r="I49" i="9"/>
  <c r="Q49" i="9"/>
  <c r="Y49" i="9"/>
  <c r="L50" i="9"/>
  <c r="T50" i="9"/>
  <c r="G51" i="9"/>
  <c r="O51" i="9"/>
  <c r="W51" i="9"/>
  <c r="J52" i="9"/>
  <c r="R52" i="9"/>
  <c r="E53" i="9"/>
  <c r="M53" i="9"/>
  <c r="U53" i="9"/>
  <c r="H54" i="9"/>
  <c r="P54" i="9"/>
  <c r="X54" i="9"/>
  <c r="K55" i="9"/>
  <c r="R55" i="9"/>
  <c r="W55" i="9"/>
  <c r="F47" i="9"/>
  <c r="V47" i="9"/>
  <c r="Q48" i="9"/>
  <c r="L49" i="9"/>
  <c r="G50" i="9"/>
  <c r="W50" i="9"/>
  <c r="R51" i="9"/>
  <c r="M52" i="9"/>
  <c r="H53" i="9"/>
  <c r="X53" i="9"/>
  <c r="S54" i="9"/>
  <c r="N55" i="9"/>
  <c r="X55" i="9"/>
  <c r="E46" i="9"/>
  <c r="U46" i="9"/>
  <c r="Q46" i="9"/>
  <c r="M46" i="9"/>
  <c r="I46" i="9"/>
  <c r="G47" i="9"/>
  <c r="W47" i="9"/>
  <c r="R48" i="9"/>
  <c r="M49" i="9"/>
  <c r="H50" i="9"/>
  <c r="X50" i="9"/>
  <c r="S51" i="9"/>
  <c r="N52" i="9"/>
  <c r="I53" i="9"/>
  <c r="Y53" i="9"/>
  <c r="T54" i="9"/>
  <c r="O55" i="9"/>
  <c r="Y55" i="9"/>
  <c r="X46" i="9"/>
  <c r="T46" i="9"/>
  <c r="P46" i="9"/>
  <c r="L46" i="9"/>
  <c r="H46" i="9"/>
  <c r="J48" i="9"/>
  <c r="U49" i="9"/>
  <c r="K51" i="9"/>
  <c r="V52" i="9"/>
  <c r="L54" i="9"/>
  <c r="U55" i="9"/>
  <c r="R46" i="9"/>
  <c r="J46" i="9"/>
  <c r="N46" i="9"/>
  <c r="N47" i="9"/>
  <c r="Y48" i="9"/>
  <c r="O50" i="9"/>
  <c r="E52" i="9"/>
  <c r="P53" i="9"/>
  <c r="F55" i="9"/>
  <c r="G46" i="9"/>
  <c r="W46" i="9"/>
  <c r="O46" i="9"/>
  <c r="O47" i="9"/>
  <c r="E49" i="9"/>
  <c r="P50" i="9"/>
  <c r="F52" i="9"/>
  <c r="Q53" i="9"/>
  <c r="G55" i="9"/>
  <c r="F46" i="9"/>
  <c r="Y46" i="9"/>
  <c r="V46" i="9"/>
  <c r="I48" i="9"/>
  <c r="T49" i="9"/>
  <c r="J51" i="9"/>
  <c r="U52" i="9"/>
  <c r="K54" i="9"/>
  <c r="S55" i="9"/>
  <c r="S46" i="9"/>
  <c r="K46" i="9"/>
  <c r="C46" i="9"/>
  <c r="C40" i="9"/>
  <c r="C30" i="9"/>
  <c r="C31" i="9"/>
  <c r="M30" i="9"/>
  <c r="H31" i="9"/>
  <c r="X31" i="9"/>
  <c r="S32" i="9"/>
  <c r="N33" i="9"/>
  <c r="I34" i="9"/>
  <c r="Y34" i="9"/>
  <c r="T35" i="9"/>
  <c r="O36" i="9"/>
  <c r="J37" i="9"/>
  <c r="E38" i="9"/>
  <c r="U38" i="9"/>
  <c r="P39" i="9"/>
  <c r="K40" i="9"/>
  <c r="F41" i="9"/>
  <c r="V41" i="9"/>
  <c r="Q42" i="9"/>
  <c r="L43" i="9"/>
  <c r="F30" i="9"/>
  <c r="V30" i="9"/>
  <c r="Q31" i="9"/>
  <c r="L32" i="9"/>
  <c r="G33" i="9"/>
  <c r="W33" i="9"/>
  <c r="R34" i="9"/>
  <c r="M35" i="9"/>
  <c r="H36" i="9"/>
  <c r="X36" i="9"/>
  <c r="S37" i="9"/>
  <c r="N38" i="9"/>
  <c r="I39" i="9"/>
  <c r="Y39" i="9"/>
  <c r="T40" i="9"/>
  <c r="O41" i="9"/>
  <c r="J42" i="9"/>
  <c r="E43" i="9"/>
  <c r="U43" i="9"/>
  <c r="S30" i="9"/>
  <c r="I32" i="9"/>
  <c r="T33" i="9"/>
  <c r="J35" i="9"/>
  <c r="U36" i="9"/>
  <c r="K38" i="9"/>
  <c r="V39" i="9"/>
  <c r="L41" i="9"/>
  <c r="W42" i="9"/>
  <c r="V29" i="9"/>
  <c r="C43" i="9"/>
  <c r="O31" i="9"/>
  <c r="E33" i="9"/>
  <c r="P34" i="9"/>
  <c r="F36" i="9"/>
  <c r="Q37" i="9"/>
  <c r="G39" i="9"/>
  <c r="R40" i="9"/>
  <c r="H42" i="9"/>
  <c r="S43" i="9"/>
  <c r="Q29" i="9"/>
  <c r="P30" i="9"/>
  <c r="Q33" i="9"/>
  <c r="R36" i="9"/>
  <c r="S39" i="9"/>
  <c r="T42" i="9"/>
  <c r="K29" i="9"/>
  <c r="R31" i="9"/>
  <c r="S34" i="9"/>
  <c r="T37" i="9"/>
  <c r="U40" i="9"/>
  <c r="V43" i="9"/>
  <c r="H30" i="9"/>
  <c r="I33" i="9"/>
  <c r="J36" i="9"/>
  <c r="K39" i="9"/>
  <c r="L42" i="9"/>
  <c r="O30" i="9"/>
  <c r="P33" i="9"/>
  <c r="Q36" i="9"/>
  <c r="R39" i="9"/>
  <c r="S42" i="9"/>
  <c r="C33" i="9"/>
  <c r="C34" i="9"/>
  <c r="C35" i="9"/>
  <c r="Q30" i="9"/>
  <c r="L31" i="9"/>
  <c r="G32" i="9"/>
  <c r="W32" i="9"/>
  <c r="R33" i="9"/>
  <c r="M34" i="9"/>
  <c r="H35" i="9"/>
  <c r="X35" i="9"/>
  <c r="S36" i="9"/>
  <c r="N37" i="9"/>
  <c r="I38" i="9"/>
  <c r="Y38" i="9"/>
  <c r="T39" i="9"/>
  <c r="O40" i="9"/>
  <c r="J41" i="9"/>
  <c r="E42" i="9"/>
  <c r="U42" i="9"/>
  <c r="P43" i="9"/>
  <c r="J30" i="9"/>
  <c r="E31" i="9"/>
  <c r="U31" i="9"/>
  <c r="P32" i="9"/>
  <c r="K33" i="9"/>
  <c r="F34" i="9"/>
  <c r="V34" i="9"/>
  <c r="Q35" i="9"/>
  <c r="L36" i="9"/>
  <c r="G37" i="9"/>
  <c r="W37" i="9"/>
  <c r="R38" i="9"/>
  <c r="M39" i="9"/>
  <c r="H40" i="9"/>
  <c r="X40" i="9"/>
  <c r="S41" i="9"/>
  <c r="N42" i="9"/>
  <c r="I43" i="9"/>
  <c r="Y43" i="9"/>
  <c r="F31" i="9"/>
  <c r="Q32" i="9"/>
  <c r="G34" i="9"/>
  <c r="R35" i="9"/>
  <c r="H37" i="9"/>
  <c r="S38" i="9"/>
  <c r="I40" i="9"/>
  <c r="T41" i="9"/>
  <c r="J43" i="9"/>
  <c r="R29" i="9"/>
  <c r="L30" i="9"/>
  <c r="W31" i="9"/>
  <c r="M33" i="9"/>
  <c r="X34" i="9"/>
  <c r="N36" i="9"/>
  <c r="Y37" i="9"/>
  <c r="O39" i="9"/>
  <c r="E41" i="9"/>
  <c r="P42" i="9"/>
  <c r="E29" i="9"/>
  <c r="M29" i="9"/>
  <c r="K31" i="9"/>
  <c r="L34" i="9"/>
  <c r="M37" i="9"/>
  <c r="N40" i="9"/>
  <c r="O43" i="9"/>
  <c r="O29" i="9"/>
  <c r="M32" i="9"/>
  <c r="N35" i="9"/>
  <c r="O38" i="9"/>
  <c r="P41" i="9"/>
  <c r="X29" i="9"/>
  <c r="X30" i="9"/>
  <c r="Y33" i="9"/>
  <c r="E37" i="9"/>
  <c r="F40" i="9"/>
  <c r="G43" i="9"/>
  <c r="J31" i="9"/>
  <c r="K34" i="9"/>
  <c r="L37" i="9"/>
  <c r="M40" i="9"/>
  <c r="N43" i="9"/>
  <c r="C32" i="9"/>
  <c r="C37" i="9"/>
  <c r="C38" i="9"/>
  <c r="E30" i="9"/>
  <c r="U30" i="9"/>
  <c r="P31" i="9"/>
  <c r="K32" i="9"/>
  <c r="F33" i="9"/>
  <c r="V33" i="9"/>
  <c r="Q34" i="9"/>
  <c r="L35" i="9"/>
  <c r="G36" i="9"/>
  <c r="W36" i="9"/>
  <c r="R37" i="9"/>
  <c r="M38" i="9"/>
  <c r="H39" i="9"/>
  <c r="X39" i="9"/>
  <c r="S40" i="9"/>
  <c r="N41" i="9"/>
  <c r="I42" i="9"/>
  <c r="Y42" i="9"/>
  <c r="T43" i="9"/>
  <c r="N30" i="9"/>
  <c r="I31" i="9"/>
  <c r="Y31" i="9"/>
  <c r="T32" i="9"/>
  <c r="O33" i="9"/>
  <c r="J34" i="9"/>
  <c r="E35" i="9"/>
  <c r="U35" i="9"/>
  <c r="P36" i="9"/>
  <c r="K37" i="9"/>
  <c r="F38" i="9"/>
  <c r="V38" i="9"/>
  <c r="Q39" i="9"/>
  <c r="L40" i="9"/>
  <c r="G41" i="9"/>
  <c r="W41" i="9"/>
  <c r="R42" i="9"/>
  <c r="M43" i="9"/>
  <c r="C39" i="9"/>
  <c r="N31" i="9"/>
  <c r="Y32" i="9"/>
  <c r="O34" i="9"/>
  <c r="E36" i="9"/>
  <c r="P37" i="9"/>
  <c r="F39" i="9"/>
  <c r="Q40" i="9"/>
  <c r="G42" i="9"/>
  <c r="R43" i="9"/>
  <c r="N29" i="9"/>
  <c r="T30" i="9"/>
  <c r="J32" i="9"/>
  <c r="U33" i="9"/>
  <c r="K35" i="9"/>
  <c r="V36" i="9"/>
  <c r="L38" i="9"/>
  <c r="W39" i="9"/>
  <c r="C41" i="9"/>
  <c r="T31" i="9"/>
  <c r="U34" i="9"/>
  <c r="V37" i="9"/>
  <c r="W40" i="9"/>
  <c r="X43" i="9"/>
  <c r="X32" i="9"/>
  <c r="Y35" i="9"/>
  <c r="E39" i="9"/>
  <c r="F42" i="9"/>
  <c r="V31" i="9"/>
  <c r="X37" i="9"/>
  <c r="F29" i="9"/>
  <c r="H34" i="9"/>
  <c r="J40" i="9"/>
  <c r="K43" i="9"/>
  <c r="C29" i="9"/>
  <c r="W35" i="9"/>
  <c r="Y41" i="9"/>
  <c r="W30" i="9"/>
  <c r="Y36" i="9"/>
  <c r="F43" i="9"/>
  <c r="N32" i="9"/>
  <c r="P38" i="9"/>
  <c r="W29" i="9"/>
  <c r="V35" i="9"/>
  <c r="X41" i="9"/>
  <c r="C42" i="9"/>
  <c r="O32" i="9"/>
  <c r="P35" i="9"/>
  <c r="Q38" i="9"/>
  <c r="R41" i="9"/>
  <c r="R30" i="9"/>
  <c r="S33" i="9"/>
  <c r="T36" i="9"/>
  <c r="U39" i="9"/>
  <c r="V42" i="9"/>
  <c r="L33" i="9"/>
  <c r="N39" i="9"/>
  <c r="J29" i="9"/>
  <c r="S35" i="9"/>
  <c r="M41" i="9"/>
  <c r="Y29" i="9"/>
  <c r="F32" i="9"/>
  <c r="H38" i="9"/>
  <c r="G29" i="9"/>
  <c r="H33" i="9"/>
  <c r="J39" i="9"/>
  <c r="P29" i="9"/>
  <c r="T34" i="9"/>
  <c r="V40" i="9"/>
  <c r="E32" i="9"/>
  <c r="G38" i="9"/>
  <c r="T29" i="9"/>
  <c r="F35" i="9"/>
  <c r="I30" i="9"/>
  <c r="J33" i="9"/>
  <c r="K36" i="9"/>
  <c r="L39" i="9"/>
  <c r="M42" i="9"/>
  <c r="M31" i="9"/>
  <c r="N34" i="9"/>
  <c r="O37" i="9"/>
  <c r="P40" i="9"/>
  <c r="Q43" i="9"/>
  <c r="W34" i="9"/>
  <c r="Y40" i="9"/>
  <c r="G31" i="9"/>
  <c r="I37" i="9"/>
  <c r="U41" i="9"/>
  <c r="U29" i="9"/>
  <c r="V32" i="9"/>
  <c r="X38" i="9"/>
  <c r="S29" i="9"/>
  <c r="X33" i="9"/>
  <c r="E40" i="9"/>
  <c r="H29" i="9"/>
  <c r="O35" i="9"/>
  <c r="Q41" i="9"/>
  <c r="U32" i="9"/>
  <c r="W38" i="9"/>
  <c r="L29" i="9"/>
  <c r="C36" i="9"/>
  <c r="Y30" i="9"/>
  <c r="E34" i="9"/>
  <c r="F37" i="9"/>
  <c r="G40" i="9"/>
  <c r="H43" i="9"/>
  <c r="H32" i="9"/>
  <c r="I35" i="9"/>
  <c r="J38" i="9"/>
  <c r="K41" i="9"/>
  <c r="K30" i="9"/>
  <c r="M36" i="9"/>
  <c r="O42" i="9"/>
  <c r="R32" i="9"/>
  <c r="T38" i="9"/>
  <c r="X42" i="9"/>
  <c r="I29" i="9"/>
  <c r="G35" i="9"/>
  <c r="I41" i="9"/>
  <c r="G30" i="9"/>
  <c r="I36" i="9"/>
  <c r="K42" i="9"/>
  <c r="S31" i="9"/>
  <c r="U37" i="9"/>
  <c r="W43" i="9"/>
  <c r="H41" i="9"/>
  <c r="M79" i="9"/>
  <c r="K79" i="9"/>
  <c r="H81" i="9"/>
  <c r="K77" i="9"/>
  <c r="F79" i="9"/>
  <c r="K81" i="9"/>
  <c r="P78" i="9"/>
  <c r="P79" i="9"/>
  <c r="T80" i="9"/>
  <c r="I77" i="9"/>
  <c r="O77" i="9"/>
  <c r="L81" i="9"/>
  <c r="G81" i="9"/>
  <c r="L78" i="9"/>
  <c r="L79" i="9"/>
  <c r="P80" i="9"/>
  <c r="Q77" i="9"/>
  <c r="S77" i="9"/>
  <c r="S80" i="9"/>
  <c r="C81" i="9"/>
  <c r="H78" i="9"/>
  <c r="H79" i="9"/>
  <c r="L80" i="9"/>
  <c r="W78" i="9"/>
  <c r="W77" i="9"/>
  <c r="X80" i="9"/>
  <c r="G80" i="9"/>
  <c r="R78" i="9"/>
  <c r="U78" i="9"/>
  <c r="G78" i="9"/>
  <c r="H77" i="9"/>
  <c r="G77" i="9"/>
  <c r="E77" i="9"/>
  <c r="Y78" i="9"/>
  <c r="R80" i="9"/>
  <c r="R81" i="9"/>
  <c r="S78" i="9"/>
  <c r="W79" i="9"/>
  <c r="V79" i="9"/>
  <c r="W80" i="9"/>
  <c r="I78" i="9"/>
  <c r="N80" i="9"/>
  <c r="N81" i="9"/>
  <c r="O78" i="9"/>
  <c r="S79" i="9"/>
  <c r="R77" i="9"/>
  <c r="R79" i="9"/>
  <c r="X81" i="9"/>
  <c r="J80" i="9"/>
  <c r="J81" i="9"/>
  <c r="K78" i="9"/>
  <c r="O79" i="9"/>
  <c r="V81" i="9"/>
  <c r="Y77" i="9"/>
  <c r="T79" i="9"/>
  <c r="C77" i="9"/>
  <c r="C5" i="9"/>
  <c r="C17" i="9"/>
  <c r="U4" i="2"/>
  <c r="T4" i="2" s="1"/>
  <c r="U5" i="2"/>
  <c r="T5" i="2" s="1"/>
  <c r="AX169" i="6"/>
  <c r="AN33" i="6"/>
  <c r="U9" i="2"/>
  <c r="T9" i="2" s="1"/>
  <c r="U8" i="2"/>
  <c r="T8" i="2" s="1"/>
  <c r="U7" i="2"/>
  <c r="T7" i="2" s="1"/>
  <c r="U3" i="2"/>
  <c r="T3" i="2" s="1"/>
  <c r="AL33" i="6"/>
  <c r="AN56" i="6"/>
  <c r="AN60" i="6"/>
  <c r="AN62" i="6"/>
  <c r="AN54" i="6"/>
  <c r="AO148" i="6"/>
  <c r="AK148" i="6" s="1"/>
  <c r="A148" i="6" s="1"/>
  <c r="AL56" i="6"/>
  <c r="AL94" i="6"/>
  <c r="AM56" i="6"/>
  <c r="AN117" i="6"/>
  <c r="AN121" i="6"/>
  <c r="AN106" i="6"/>
  <c r="AN116" i="6"/>
  <c r="AL106" i="6"/>
  <c r="AK151" i="6"/>
  <c r="A151" i="6" s="1"/>
  <c r="U10" i="2"/>
  <c r="T10" i="2" s="1"/>
  <c r="AM54" i="6"/>
  <c r="AL49" i="6"/>
  <c r="AM32" i="6"/>
  <c r="AM57" i="6"/>
  <c r="AL29" i="6"/>
  <c r="AL53" i="6"/>
  <c r="AL36" i="6"/>
  <c r="AL61" i="6"/>
  <c r="AL57" i="6"/>
  <c r="AL28" i="6"/>
  <c r="AL54" i="6"/>
  <c r="AL60" i="6"/>
  <c r="AM28" i="6"/>
  <c r="AM36" i="6"/>
  <c r="AM29" i="6"/>
  <c r="AL45" i="6"/>
  <c r="AL62" i="6"/>
  <c r="AL32" i="6"/>
  <c r="AM53" i="6"/>
  <c r="AM62" i="6"/>
  <c r="AM45" i="6"/>
  <c r="AM49" i="6"/>
  <c r="AM60" i="6"/>
  <c r="AM61" i="6"/>
  <c r="AM58" i="6"/>
  <c r="AL58" i="6"/>
  <c r="AL132" i="6"/>
  <c r="AL116" i="6"/>
  <c r="AL117" i="6"/>
  <c r="AY57" i="6"/>
  <c r="AY56" i="6"/>
  <c r="AY53" i="6"/>
  <c r="AY54" i="6"/>
  <c r="AL96" i="6"/>
  <c r="AM94" i="6"/>
  <c r="AN98" i="6"/>
  <c r="AN15" i="6"/>
  <c r="AN14" i="6"/>
  <c r="AX74" i="6"/>
  <c r="AL8" i="6"/>
  <c r="AX16" i="6"/>
  <c r="AX29" i="6"/>
  <c r="AL97" i="6"/>
  <c r="AL76" i="6"/>
  <c r="AL98" i="6"/>
  <c r="AL78" i="6"/>
  <c r="AL20" i="6"/>
  <c r="AO147" i="6"/>
  <c r="AO150" i="6"/>
  <c r="AX98" i="6"/>
  <c r="AX20" i="6"/>
  <c r="AX138" i="6"/>
  <c r="AW138" i="6" s="1"/>
  <c r="C138" i="6" s="1"/>
  <c r="AM17" i="6"/>
  <c r="AM14" i="6"/>
  <c r="AM13" i="6"/>
  <c r="AM15" i="6"/>
  <c r="AM12" i="6"/>
  <c r="AM19" i="6"/>
  <c r="AM11" i="6"/>
  <c r="AM16" i="6"/>
  <c r="AM20" i="6"/>
  <c r="AX58" i="6"/>
  <c r="AL17" i="6"/>
  <c r="AX45" i="6"/>
  <c r="AL15" i="6"/>
  <c r="AX19" i="6"/>
  <c r="AX61" i="6"/>
  <c r="AX140" i="6"/>
  <c r="AX139" i="6"/>
  <c r="AX57" i="6"/>
  <c r="AL14" i="6"/>
  <c r="AX53" i="6"/>
  <c r="AX60" i="6"/>
  <c r="AL18" i="6"/>
  <c r="AL11" i="6"/>
  <c r="AL13" i="6"/>
  <c r="AX62" i="6"/>
  <c r="AL74" i="6"/>
  <c r="AL12" i="6"/>
  <c r="AX17" i="6"/>
  <c r="AX14" i="6"/>
  <c r="AX36" i="6"/>
  <c r="AK138" i="6"/>
  <c r="A138" i="6" s="1"/>
  <c r="AL136" i="6"/>
  <c r="AM143" i="6" s="1"/>
  <c r="AL7" i="6"/>
  <c r="AL16" i="6"/>
  <c r="AX15" i="6"/>
  <c r="AL19" i="6"/>
  <c r="AX49" i="6"/>
  <c r="AX54" i="6"/>
  <c r="AL167" i="6"/>
  <c r="AX56" i="6"/>
  <c r="AX12" i="6"/>
  <c r="AX11" i="6"/>
  <c r="AX167" i="6"/>
  <c r="AL118" i="6"/>
  <c r="AL111" i="6"/>
  <c r="AL128" i="6"/>
  <c r="AL131" i="6"/>
  <c r="AL121" i="6"/>
  <c r="AL130" i="6"/>
  <c r="D84" i="9" l="1"/>
  <c r="R5" i="2"/>
  <c r="R8" i="2"/>
  <c r="R6" i="2"/>
  <c r="R4" i="2"/>
  <c r="R7" i="2"/>
  <c r="R3" i="2"/>
  <c r="R10" i="2"/>
  <c r="R9" i="2"/>
  <c r="AM136" i="6"/>
  <c r="AL93" i="6"/>
  <c r="AM96" i="6" s="1"/>
  <c r="AL5" i="6"/>
  <c r="AM7" i="6"/>
  <c r="AL73" i="6"/>
  <c r="AM73" i="6" s="1"/>
  <c r="AL4" i="6"/>
  <c r="AL26" i="6"/>
  <c r="AL2" i="6"/>
  <c r="AL105" i="6"/>
  <c r="AM105" i="6" s="1"/>
  <c r="AL6" i="6"/>
  <c r="AO8" i="6"/>
  <c r="AK150" i="6"/>
  <c r="A150" i="6" s="1"/>
  <c r="D87" i="9" s="1"/>
  <c r="AL10" i="6"/>
  <c r="AM18" i="6" s="1"/>
  <c r="AM10" i="6" s="1"/>
  <c r="AL1" i="6"/>
  <c r="AL3" i="6"/>
  <c r="AL43" i="6"/>
  <c r="AL9" i="6"/>
  <c r="AL159" i="6"/>
  <c r="AM159" i="6" s="1"/>
  <c r="AX10" i="6"/>
  <c r="AY169" i="6" s="1"/>
  <c r="D85" i="9" l="1"/>
  <c r="D86" i="9"/>
  <c r="D88" i="9"/>
  <c r="AN13" i="6"/>
  <c r="AN18" i="6"/>
  <c r="AN11" i="6"/>
  <c r="AN1" i="6" s="1"/>
  <c r="AN20" i="6"/>
  <c r="AN17" i="6"/>
  <c r="AN16" i="6"/>
  <c r="AN19" i="6"/>
  <c r="AN12" i="6"/>
  <c r="AN132" i="6"/>
  <c r="AN78" i="6"/>
  <c r="AN4" i="6" s="1"/>
  <c r="AN136" i="6"/>
  <c r="AO145" i="6" s="1"/>
  <c r="AN145" i="6"/>
  <c r="AN143" i="6"/>
  <c r="AN140" i="6"/>
  <c r="AN144" i="6"/>
  <c r="AN139" i="6"/>
  <c r="G10" i="2"/>
  <c r="F8" i="2"/>
  <c r="M8" i="2"/>
  <c r="D9" i="2"/>
  <c r="J9" i="2"/>
  <c r="D11" i="2"/>
  <c r="J8" i="2"/>
  <c r="E11" i="2"/>
  <c r="M6" i="2"/>
  <c r="F3" i="2"/>
  <c r="K8" i="2"/>
  <c r="M7" i="2"/>
  <c r="J10" i="2"/>
  <c r="J3" i="2"/>
  <c r="E6" i="2"/>
  <c r="I4" i="2"/>
  <c r="L5" i="2"/>
  <c r="L9" i="2"/>
  <c r="G6" i="2"/>
  <c r="I5" i="2"/>
  <c r="E5" i="2"/>
  <c r="L3" i="2"/>
  <c r="J4" i="2"/>
  <c r="L10" i="2"/>
  <c r="J6" i="2"/>
  <c r="H9" i="2"/>
  <c r="K3" i="2"/>
  <c r="K4" i="2"/>
  <c r="G3" i="2"/>
  <c r="F9" i="2"/>
  <c r="H10" i="2"/>
  <c r="F5" i="2"/>
  <c r="G5" i="2"/>
  <c r="J5" i="2"/>
  <c r="F7" i="2"/>
  <c r="M10" i="2"/>
  <c r="I3" i="2"/>
  <c r="D8" i="2"/>
  <c r="K6" i="2"/>
  <c r="M3" i="2"/>
  <c r="D7" i="2"/>
  <c r="I7" i="2"/>
  <c r="E3" i="2"/>
  <c r="K5" i="2"/>
  <c r="G9" i="2"/>
  <c r="E10" i="2"/>
  <c r="D12" i="2"/>
  <c r="K7" i="2"/>
  <c r="M5" i="2"/>
  <c r="F10" i="2"/>
  <c r="K9" i="2"/>
  <c r="G8" i="2"/>
  <c r="L6" i="2"/>
  <c r="E4" i="2"/>
  <c r="E8" i="2"/>
  <c r="I6" i="2"/>
  <c r="L4" i="2"/>
  <c r="H3" i="2"/>
  <c r="E9" i="2"/>
  <c r="H7" i="2"/>
  <c r="K10" i="2"/>
  <c r="L7" i="2"/>
  <c r="G4" i="2"/>
  <c r="D4" i="2"/>
  <c r="I9" i="2"/>
  <c r="D10" i="2"/>
  <c r="D3" i="2"/>
  <c r="M9" i="2"/>
  <c r="H8" i="2"/>
  <c r="H6" i="2"/>
  <c r="H4" i="2"/>
  <c r="E7" i="2"/>
  <c r="G7" i="2"/>
  <c r="H5" i="2"/>
  <c r="D5" i="2"/>
  <c r="F4" i="2"/>
  <c r="J7" i="2"/>
  <c r="I8" i="2"/>
  <c r="L8" i="2"/>
  <c r="D6" i="2"/>
  <c r="I10" i="2"/>
  <c r="M4" i="2"/>
  <c r="F6" i="2"/>
  <c r="E12" i="2"/>
  <c r="AO144" i="6"/>
  <c r="AK144" i="6" s="1"/>
  <c r="A144" i="6" s="1"/>
  <c r="AO143" i="6"/>
  <c r="AK143" i="6" s="1"/>
  <c r="A143" i="6" s="1"/>
  <c r="AO139" i="6"/>
  <c r="AK139" i="6" s="1"/>
  <c r="A139" i="6" s="1"/>
  <c r="AO140" i="6"/>
  <c r="AK140" i="6" s="1"/>
  <c r="A140" i="6" s="1"/>
  <c r="C85" i="5"/>
  <c r="S85" i="5"/>
  <c r="L86" i="5"/>
  <c r="E87" i="5"/>
  <c r="U87" i="5"/>
  <c r="N88" i="5"/>
  <c r="U84" i="5"/>
  <c r="E84" i="5"/>
  <c r="P87" i="5"/>
  <c r="F84" i="5"/>
  <c r="P85" i="5"/>
  <c r="I86" i="5"/>
  <c r="Y86" i="5"/>
  <c r="R87" i="5"/>
  <c r="K88" i="5"/>
  <c r="X84" i="5"/>
  <c r="H84" i="5"/>
  <c r="G86" i="5"/>
  <c r="I88" i="5"/>
  <c r="E85" i="5"/>
  <c r="U85" i="5"/>
  <c r="N86" i="5"/>
  <c r="G87" i="5"/>
  <c r="W87" i="5"/>
  <c r="P88" i="5"/>
  <c r="S84" i="5"/>
  <c r="C84" i="5"/>
  <c r="O86" i="5"/>
  <c r="M88" i="5"/>
  <c r="G85" i="5"/>
  <c r="W85" i="5"/>
  <c r="P86" i="5"/>
  <c r="I87" i="5"/>
  <c r="Y87" i="5"/>
  <c r="R88" i="5"/>
  <c r="Q84" i="5"/>
  <c r="N85" i="5"/>
  <c r="E88" i="5"/>
  <c r="D85" i="5"/>
  <c r="T85" i="5"/>
  <c r="M86" i="5"/>
  <c r="F87" i="5"/>
  <c r="V87" i="5"/>
  <c r="O88" i="5"/>
  <c r="T84" i="5"/>
  <c r="D84" i="5"/>
  <c r="S86" i="5"/>
  <c r="U88" i="5"/>
  <c r="I85" i="5"/>
  <c r="Y85" i="5"/>
  <c r="R86" i="5"/>
  <c r="K87" i="5"/>
  <c r="D88" i="5"/>
  <c r="T88" i="5"/>
  <c r="O84" i="5"/>
  <c r="F85" i="5"/>
  <c r="W86" i="5"/>
  <c r="Y88" i="5"/>
  <c r="K85" i="5"/>
  <c r="D86" i="5"/>
  <c r="T86" i="5"/>
  <c r="M87" i="5"/>
  <c r="F88" i="5"/>
  <c r="V88" i="5"/>
  <c r="M84" i="5"/>
  <c r="K86" i="5"/>
  <c r="Q88" i="5"/>
  <c r="H85" i="5"/>
  <c r="X85" i="5"/>
  <c r="Q86" i="5"/>
  <c r="J87" i="5"/>
  <c r="C88" i="5"/>
  <c r="S88" i="5"/>
  <c r="P84" i="5"/>
  <c r="J85" i="5"/>
  <c r="H87" i="5"/>
  <c r="R84" i="5"/>
  <c r="M85" i="5"/>
  <c r="F86" i="5"/>
  <c r="V86" i="5"/>
  <c r="O87" i="5"/>
  <c r="H88" i="5"/>
  <c r="X88" i="5"/>
  <c r="K84" i="5"/>
  <c r="R85" i="5"/>
  <c r="L87" i="5"/>
  <c r="N84" i="5"/>
  <c r="O85" i="5"/>
  <c r="H86" i="5"/>
  <c r="X86" i="5"/>
  <c r="Q87" i="5"/>
  <c r="J88" i="5"/>
  <c r="Y84" i="5"/>
  <c r="I84" i="5"/>
  <c r="D87" i="5"/>
  <c r="V84" i="5"/>
  <c r="L85" i="5"/>
  <c r="E86" i="5"/>
  <c r="U86" i="5"/>
  <c r="N87" i="5"/>
  <c r="G88" i="5"/>
  <c r="W88" i="5"/>
  <c r="L84" i="5"/>
  <c r="V85" i="5"/>
  <c r="T87" i="5"/>
  <c r="J84" i="5"/>
  <c r="Q85" i="5"/>
  <c r="J86" i="5"/>
  <c r="C87" i="5"/>
  <c r="S87" i="5"/>
  <c r="L88" i="5"/>
  <c r="W84" i="5"/>
  <c r="G84" i="5"/>
  <c r="C86" i="5"/>
  <c r="X87" i="5"/>
  <c r="AM97" i="6"/>
  <c r="AO131" i="6"/>
  <c r="AK131" i="6" s="1"/>
  <c r="A131" i="6" s="1"/>
  <c r="AO118" i="6"/>
  <c r="AK118" i="6" s="1"/>
  <c r="A118" i="6" s="1"/>
  <c r="AO130" i="6"/>
  <c r="AK130" i="6" s="1"/>
  <c r="A130" i="6" s="1"/>
  <c r="AO128" i="6"/>
  <c r="AK128" i="6" s="1"/>
  <c r="A128" i="6" s="1"/>
  <c r="AO111" i="6"/>
  <c r="AN159" i="6"/>
  <c r="AO169" i="6" s="1"/>
  <c r="AN167" i="6"/>
  <c r="AK96" i="6"/>
  <c r="A96" i="6" s="1"/>
  <c r="AO142" i="6"/>
  <c r="AO136" i="6"/>
  <c r="AY96" i="6"/>
  <c r="AW96" i="6" s="1"/>
  <c r="C96" i="6" s="1"/>
  <c r="AY97" i="6"/>
  <c r="AY18" i="6"/>
  <c r="AY32" i="6"/>
  <c r="AY28" i="6"/>
  <c r="AY143" i="6"/>
  <c r="AY167" i="6"/>
  <c r="AO78" i="6"/>
  <c r="AK78" i="6" s="1"/>
  <c r="A78" i="6" s="1"/>
  <c r="AO76" i="6"/>
  <c r="AM1" i="6"/>
  <c r="D81" i="9" l="1"/>
  <c r="D80" i="9"/>
  <c r="D79" i="9"/>
  <c r="AN10" i="6"/>
  <c r="AO15" i="6" s="1"/>
  <c r="AK15" i="6" s="1"/>
  <c r="A15" i="6" s="1"/>
  <c r="AK145" i="6"/>
  <c r="A145" i="6" s="1"/>
  <c r="AO9" i="6"/>
  <c r="AK169" i="6"/>
  <c r="A169" i="6" s="1"/>
  <c r="AN73" i="6"/>
  <c r="AO74" i="6" s="1"/>
  <c r="AK74" i="6" s="1"/>
  <c r="A74" i="6" s="1"/>
  <c r="AN6" i="6"/>
  <c r="AN105" i="6"/>
  <c r="AO106" i="6" s="1"/>
  <c r="AN7" i="6"/>
  <c r="AO132" i="6"/>
  <c r="AK132" i="6" s="1"/>
  <c r="A132" i="6" s="1"/>
  <c r="L12" i="2"/>
  <c r="I12" i="2"/>
  <c r="G12" i="2"/>
  <c r="J12" i="2"/>
  <c r="H12" i="2"/>
  <c r="K12" i="2"/>
  <c r="F12" i="2"/>
  <c r="M12" i="2"/>
  <c r="J11" i="2"/>
  <c r="M11" i="2"/>
  <c r="L11" i="2"/>
  <c r="F11" i="2"/>
  <c r="G11" i="2"/>
  <c r="H11" i="2"/>
  <c r="K11" i="2"/>
  <c r="I11" i="2"/>
  <c r="AO20" i="6"/>
  <c r="AK20" i="6" s="1"/>
  <c r="A20" i="6" s="1"/>
  <c r="AO11" i="6"/>
  <c r="AK11" i="6" s="1"/>
  <c r="A11" i="6" s="1"/>
  <c r="AO18" i="6"/>
  <c r="AK18" i="6" s="1"/>
  <c r="A18" i="6" s="1"/>
  <c r="AO19" i="6"/>
  <c r="AK19" i="6" s="1"/>
  <c r="A19" i="6" s="1"/>
  <c r="AO16" i="6"/>
  <c r="AK16" i="6" s="1"/>
  <c r="A16" i="6" s="1"/>
  <c r="AO17" i="6"/>
  <c r="AK17" i="6" s="1"/>
  <c r="A17" i="6" s="1"/>
  <c r="AO12" i="6"/>
  <c r="AK12" i="6" s="1"/>
  <c r="A12" i="6" s="1"/>
  <c r="AO13" i="6"/>
  <c r="AM3" i="6"/>
  <c r="AM43" i="6"/>
  <c r="AM5" i="6"/>
  <c r="AM93" i="6"/>
  <c r="AK76" i="6"/>
  <c r="A76" i="6" s="1"/>
  <c r="AO4" i="6"/>
  <c r="AO73" i="6"/>
  <c r="AK111" i="6"/>
  <c r="A111" i="6" s="1"/>
  <c r="AO7" i="6"/>
  <c r="AK142" i="6"/>
  <c r="A142" i="6" s="1"/>
  <c r="D78" i="9" s="1"/>
  <c r="AM2" i="6"/>
  <c r="AM26" i="6"/>
  <c r="AN9" i="6"/>
  <c r="AO159" i="6"/>
  <c r="AK167" i="6"/>
  <c r="A167" i="6" s="1"/>
  <c r="AY10" i="6"/>
  <c r="AZ169" i="6" s="1"/>
  <c r="D77" i="9" l="1"/>
  <c r="D8" i="9"/>
  <c r="D11" i="9"/>
  <c r="D7" i="9"/>
  <c r="D13" i="9"/>
  <c r="C55" i="9"/>
  <c r="C49" i="9"/>
  <c r="D53" i="9"/>
  <c r="D47" i="9"/>
  <c r="D54" i="9"/>
  <c r="D48" i="9"/>
  <c r="C54" i="9"/>
  <c r="C48" i="9"/>
  <c r="D55" i="9"/>
  <c r="C53" i="9"/>
  <c r="C47" i="9"/>
  <c r="D52" i="9"/>
  <c r="C52" i="9"/>
  <c r="D50" i="9"/>
  <c r="C50" i="9"/>
  <c r="D49" i="9"/>
  <c r="D51" i="9"/>
  <c r="C51" i="9"/>
  <c r="D46" i="9"/>
  <c r="D99" i="9"/>
  <c r="M107" i="9"/>
  <c r="J107" i="9"/>
  <c r="L107" i="9"/>
  <c r="K107" i="9"/>
  <c r="D92" i="9"/>
  <c r="I107" i="9"/>
  <c r="I108" i="9"/>
  <c r="I109" i="9"/>
  <c r="R111" i="9"/>
  <c r="H109" i="9"/>
  <c r="S109" i="9"/>
  <c r="R110" i="9"/>
  <c r="X111" i="9"/>
  <c r="M110" i="9"/>
  <c r="H111" i="9"/>
  <c r="T111" i="9"/>
  <c r="C110" i="9"/>
  <c r="O107" i="9"/>
  <c r="W111" i="9"/>
  <c r="J112" i="9"/>
  <c r="X108" i="9"/>
  <c r="O108" i="9"/>
  <c r="D100" i="9"/>
  <c r="D103" i="9"/>
  <c r="D101" i="9"/>
  <c r="D102" i="9"/>
  <c r="I112" i="9"/>
  <c r="D104" i="9"/>
  <c r="D93" i="9"/>
  <c r="T107" i="9"/>
  <c r="T108" i="9"/>
  <c r="Q110" i="9"/>
  <c r="S108" i="9"/>
  <c r="G109" i="9"/>
  <c r="E109" i="9"/>
  <c r="E111" i="9"/>
  <c r="C111" i="9"/>
  <c r="X110" i="9"/>
  <c r="U112" i="9"/>
  <c r="D96" i="9"/>
  <c r="P110" i="9"/>
  <c r="N110" i="9"/>
  <c r="L110" i="9"/>
  <c r="L111" i="9"/>
  <c r="K112" i="9"/>
  <c r="N107" i="9"/>
  <c r="D110" i="9"/>
  <c r="Y109" i="9"/>
  <c r="W110" i="9"/>
  <c r="V111" i="9"/>
  <c r="O109" i="9"/>
  <c r="L109" i="9"/>
  <c r="N109" i="9"/>
  <c r="M109" i="9"/>
  <c r="S112" i="9"/>
  <c r="K109" i="9"/>
  <c r="K110" i="9"/>
  <c r="K111" i="9"/>
  <c r="E108" i="9"/>
  <c r="J111" i="9"/>
  <c r="U111" i="9"/>
  <c r="F109" i="9"/>
  <c r="D98" i="9"/>
  <c r="V110" i="9"/>
  <c r="K108" i="9"/>
  <c r="L108" i="9"/>
  <c r="J108" i="9"/>
  <c r="J110" i="9"/>
  <c r="I110" i="9"/>
  <c r="T112" i="9"/>
  <c r="Y107" i="9"/>
  <c r="V107" i="9"/>
  <c r="X107" i="9"/>
  <c r="U107" i="9"/>
  <c r="U108" i="9"/>
  <c r="U109" i="9"/>
  <c r="T109" i="9"/>
  <c r="H110" i="9"/>
  <c r="G111" i="9"/>
  <c r="R112" i="9"/>
  <c r="O112" i="9"/>
  <c r="Q112" i="9"/>
  <c r="P112" i="9"/>
  <c r="G110" i="9"/>
  <c r="N112" i="9"/>
  <c r="D105" i="9"/>
  <c r="H107" i="9"/>
  <c r="H108" i="9"/>
  <c r="D109" i="9"/>
  <c r="G108" i="9"/>
  <c r="R108" i="9"/>
  <c r="D108" i="9"/>
  <c r="Y110" i="9"/>
  <c r="D111" i="9"/>
  <c r="H112" i="9"/>
  <c r="X112" i="9"/>
  <c r="W112" i="9"/>
  <c r="E107" i="9"/>
  <c r="Q109" i="9"/>
  <c r="D97" i="9"/>
  <c r="C109" i="9"/>
  <c r="W108" i="9"/>
  <c r="Y108" i="9"/>
  <c r="F111" i="9"/>
  <c r="V108" i="9"/>
  <c r="V109" i="9"/>
  <c r="S111" i="9"/>
  <c r="U110" i="9"/>
  <c r="I111" i="9"/>
  <c r="P107" i="9"/>
  <c r="D91" i="9"/>
  <c r="N108" i="9"/>
  <c r="M108" i="9"/>
  <c r="E110" i="9"/>
  <c r="J109" i="9"/>
  <c r="F110" i="9"/>
  <c r="T110" i="9"/>
  <c r="W107" i="9"/>
  <c r="F112" i="9"/>
  <c r="C112" i="9"/>
  <c r="E112" i="9"/>
  <c r="D112" i="9"/>
  <c r="Q108" i="9"/>
  <c r="Y111" i="9"/>
  <c r="Y112" i="9"/>
  <c r="D94" i="9"/>
  <c r="S107" i="9"/>
  <c r="C108" i="9"/>
  <c r="R107" i="9"/>
  <c r="F108" i="9"/>
  <c r="C107" i="9"/>
  <c r="Q111" i="9"/>
  <c r="N111" i="9"/>
  <c r="P111" i="9"/>
  <c r="O111" i="9"/>
  <c r="D107" i="9"/>
  <c r="M111" i="9"/>
  <c r="M112" i="9"/>
  <c r="D106" i="9"/>
  <c r="G107" i="9"/>
  <c r="D95" i="9"/>
  <c r="F107" i="9"/>
  <c r="Q107" i="9"/>
  <c r="G112" i="9"/>
  <c r="P109" i="9"/>
  <c r="O110" i="9"/>
  <c r="L112" i="9"/>
  <c r="V112" i="9"/>
  <c r="X109" i="9"/>
  <c r="W109" i="9"/>
  <c r="R109" i="9"/>
  <c r="S110" i="9"/>
  <c r="P108" i="9"/>
  <c r="AO14" i="6"/>
  <c r="AK14" i="6" s="1"/>
  <c r="A14" i="6" s="1"/>
  <c r="AK106" i="6"/>
  <c r="A106" i="6" s="1"/>
  <c r="S68" i="5" s="1"/>
  <c r="AO117" i="6"/>
  <c r="AK117" i="6" s="1"/>
  <c r="A117" i="6" s="1"/>
  <c r="AO116" i="6"/>
  <c r="AK116" i="6" s="1"/>
  <c r="A116" i="6" s="1"/>
  <c r="R72" i="5" s="1"/>
  <c r="AO121" i="6"/>
  <c r="AK121" i="6" s="1"/>
  <c r="A121" i="6" s="1"/>
  <c r="K74" i="5" s="1"/>
  <c r="AN94" i="6"/>
  <c r="AN97" i="6"/>
  <c r="AN45" i="6"/>
  <c r="AN57" i="6"/>
  <c r="AN58" i="6"/>
  <c r="AN53" i="6"/>
  <c r="AN61" i="6"/>
  <c r="AN49" i="6"/>
  <c r="AN28" i="6"/>
  <c r="AN29" i="6"/>
  <c r="AN32" i="6"/>
  <c r="AN36" i="6"/>
  <c r="AZ12" i="6"/>
  <c r="AZ143" i="6"/>
  <c r="AZ139" i="6"/>
  <c r="AZ18" i="6"/>
  <c r="AZ32" i="6"/>
  <c r="AZ144" i="6"/>
  <c r="AZ97" i="6"/>
  <c r="AZ132" i="6"/>
  <c r="AZ28" i="6"/>
  <c r="AZ61" i="6"/>
  <c r="AZ16" i="6"/>
  <c r="AZ140" i="6"/>
  <c r="AZ45" i="6"/>
  <c r="AZ53" i="6"/>
  <c r="AZ58" i="6"/>
  <c r="AZ36" i="6"/>
  <c r="AZ11" i="6"/>
  <c r="AZ145" i="6"/>
  <c r="AZ20" i="6"/>
  <c r="AZ49" i="6"/>
  <c r="AZ78" i="6"/>
  <c r="AZ17" i="6"/>
  <c r="AZ19" i="6"/>
  <c r="AZ29" i="6"/>
  <c r="AZ57" i="6"/>
  <c r="AO49" i="6"/>
  <c r="AK49" i="6" s="1"/>
  <c r="A49" i="6" s="1"/>
  <c r="AO61" i="6"/>
  <c r="AK61" i="6" s="1"/>
  <c r="A61" i="6" s="1"/>
  <c r="AO53" i="6"/>
  <c r="AK53" i="6" s="1"/>
  <c r="A53" i="6" s="1"/>
  <c r="AO57" i="6"/>
  <c r="AO45" i="6"/>
  <c r="AO58" i="6"/>
  <c r="AK58" i="6" s="1"/>
  <c r="A58" i="6" s="1"/>
  <c r="AK57" i="6"/>
  <c r="A57" i="6" s="1"/>
  <c r="AO97" i="6"/>
  <c r="AO1" i="6"/>
  <c r="AK13" i="6"/>
  <c r="A13" i="6" s="1"/>
  <c r="D5" i="9" s="1"/>
  <c r="AO10" i="6"/>
  <c r="D78" i="5"/>
  <c r="D77" i="5"/>
  <c r="M78" i="5"/>
  <c r="V78" i="5"/>
  <c r="W78" i="5"/>
  <c r="P77" i="5"/>
  <c r="I77" i="5"/>
  <c r="G77" i="5"/>
  <c r="M77" i="5"/>
  <c r="L78" i="5"/>
  <c r="N78" i="5"/>
  <c r="U78" i="5"/>
  <c r="S79" i="5"/>
  <c r="E77" i="5"/>
  <c r="X77" i="5"/>
  <c r="H79" i="5"/>
  <c r="O77" i="5"/>
  <c r="G78" i="5"/>
  <c r="U77" i="5"/>
  <c r="Q79" i="5"/>
  <c r="W77" i="5"/>
  <c r="L77" i="5"/>
  <c r="C77" i="5"/>
  <c r="P79" i="5"/>
  <c r="W79" i="5"/>
  <c r="T78" i="5"/>
  <c r="C79" i="5"/>
  <c r="F79" i="5"/>
  <c r="N77" i="5"/>
  <c r="H78" i="5"/>
  <c r="J78" i="5"/>
  <c r="Q78" i="5"/>
  <c r="K79" i="5"/>
  <c r="L79" i="5"/>
  <c r="E79" i="5"/>
  <c r="O79" i="5"/>
  <c r="N79" i="5"/>
  <c r="V77" i="5"/>
  <c r="Q77" i="5"/>
  <c r="H77" i="5"/>
  <c r="I78" i="5"/>
  <c r="F78" i="5"/>
  <c r="T79" i="5"/>
  <c r="M79" i="5"/>
  <c r="X79" i="5"/>
  <c r="V79" i="5"/>
  <c r="O78" i="5"/>
  <c r="X78" i="5"/>
  <c r="G79" i="5"/>
  <c r="J79" i="5"/>
  <c r="J77" i="5"/>
  <c r="Y79" i="5"/>
  <c r="U79" i="5"/>
  <c r="S78" i="5"/>
  <c r="S77" i="5"/>
  <c r="F77" i="5"/>
  <c r="P78" i="5"/>
  <c r="R78" i="5"/>
  <c r="Y78" i="5"/>
  <c r="R77" i="5"/>
  <c r="T77" i="5"/>
  <c r="K77" i="5"/>
  <c r="Y77" i="5"/>
  <c r="C78" i="5"/>
  <c r="D79" i="5"/>
  <c r="K78" i="5"/>
  <c r="E78" i="5"/>
  <c r="I79" i="5"/>
  <c r="R79" i="5"/>
  <c r="T46" i="5"/>
  <c r="D46" i="5"/>
  <c r="K46" i="5"/>
  <c r="J46" i="5"/>
  <c r="V46" i="5"/>
  <c r="N46" i="5"/>
  <c r="P46" i="5"/>
  <c r="W46" i="5"/>
  <c r="G46" i="5"/>
  <c r="Y46" i="5"/>
  <c r="F46" i="5"/>
  <c r="M46" i="5"/>
  <c r="L46" i="5"/>
  <c r="S46" i="5"/>
  <c r="C46" i="5"/>
  <c r="Q46" i="5"/>
  <c r="U46" i="5"/>
  <c r="X46" i="5"/>
  <c r="H46" i="5"/>
  <c r="O46" i="5"/>
  <c r="R46" i="5"/>
  <c r="I46" i="5"/>
  <c r="E46" i="5"/>
  <c r="V80" i="5"/>
  <c r="H81" i="5"/>
  <c r="L80" i="5"/>
  <c r="F81" i="5"/>
  <c r="J80" i="5"/>
  <c r="S80" i="5"/>
  <c r="G81" i="5"/>
  <c r="P81" i="5"/>
  <c r="T80" i="5"/>
  <c r="K81" i="5"/>
  <c r="T81" i="5"/>
  <c r="X80" i="5"/>
  <c r="N81" i="5"/>
  <c r="O81" i="5"/>
  <c r="H80" i="5"/>
  <c r="X81" i="5"/>
  <c r="E81" i="5"/>
  <c r="I80" i="5"/>
  <c r="C81" i="5"/>
  <c r="L81" i="5"/>
  <c r="P80" i="5"/>
  <c r="V81" i="5"/>
  <c r="W81" i="5"/>
  <c r="M81" i="5"/>
  <c r="Y80" i="5"/>
  <c r="Q81" i="5"/>
  <c r="U81" i="5"/>
  <c r="S81" i="5"/>
  <c r="I81" i="5"/>
  <c r="U80" i="5"/>
  <c r="J81" i="5"/>
  <c r="G80" i="5"/>
  <c r="R81" i="5"/>
  <c r="K80" i="5"/>
  <c r="Q80" i="5"/>
  <c r="F80" i="5"/>
  <c r="O80" i="5"/>
  <c r="M80" i="5"/>
  <c r="C80" i="5"/>
  <c r="Y81" i="5"/>
  <c r="N80" i="5"/>
  <c r="W80" i="5"/>
  <c r="E80" i="5"/>
  <c r="R80" i="5"/>
  <c r="D81" i="5"/>
  <c r="D80" i="5"/>
  <c r="K47" i="5"/>
  <c r="D48" i="5"/>
  <c r="T48" i="5"/>
  <c r="M49" i="5"/>
  <c r="F50" i="5"/>
  <c r="V50" i="5"/>
  <c r="O51" i="5"/>
  <c r="H52" i="5"/>
  <c r="X52" i="5"/>
  <c r="Q53" i="5"/>
  <c r="J54" i="5"/>
  <c r="C55" i="5"/>
  <c r="S55" i="5"/>
  <c r="D47" i="5"/>
  <c r="T47" i="5"/>
  <c r="M48" i="5"/>
  <c r="F49" i="5"/>
  <c r="V49" i="5"/>
  <c r="O50" i="5"/>
  <c r="H51" i="5"/>
  <c r="X51" i="5"/>
  <c r="Q52" i="5"/>
  <c r="J53" i="5"/>
  <c r="C54" i="5"/>
  <c r="S54" i="5"/>
  <c r="L55" i="5"/>
  <c r="Y47" i="5"/>
  <c r="K49" i="5"/>
  <c r="T50" i="5"/>
  <c r="F52" i="5"/>
  <c r="O53" i="5"/>
  <c r="X54" i="5"/>
  <c r="C48" i="5"/>
  <c r="L49" i="5"/>
  <c r="U50" i="5"/>
  <c r="G52" i="5"/>
  <c r="P53" i="5"/>
  <c r="Y54" i="5"/>
  <c r="N48" i="5"/>
  <c r="I51" i="5"/>
  <c r="D54" i="5"/>
  <c r="H49" i="5"/>
  <c r="C52" i="5"/>
  <c r="U54" i="5"/>
  <c r="M47" i="5"/>
  <c r="C53" i="5"/>
  <c r="W48" i="5"/>
  <c r="M54" i="5"/>
  <c r="E55" i="5"/>
  <c r="F55" i="5"/>
  <c r="O47" i="5"/>
  <c r="H48" i="5"/>
  <c r="X48" i="5"/>
  <c r="Q49" i="5"/>
  <c r="J50" i="5"/>
  <c r="C51" i="5"/>
  <c r="S51" i="5"/>
  <c r="L52" i="5"/>
  <c r="E53" i="5"/>
  <c r="U53" i="5"/>
  <c r="N54" i="5"/>
  <c r="G55" i="5"/>
  <c r="W55" i="5"/>
  <c r="H47" i="5"/>
  <c r="X47" i="5"/>
  <c r="Q48" i="5"/>
  <c r="J49" i="5"/>
  <c r="C50" i="5"/>
  <c r="S50" i="5"/>
  <c r="L51" i="5"/>
  <c r="E52" i="5"/>
  <c r="U52" i="5"/>
  <c r="N53" i="5"/>
  <c r="G54" i="5"/>
  <c r="W54" i="5"/>
  <c r="P55" i="5"/>
  <c r="J48" i="5"/>
  <c r="S49" i="5"/>
  <c r="E51" i="5"/>
  <c r="N52" i="5"/>
  <c r="W53" i="5"/>
  <c r="I55" i="5"/>
  <c r="K48" i="5"/>
  <c r="T49" i="5"/>
  <c r="F51" i="5"/>
  <c r="O52" i="5"/>
  <c r="X53" i="5"/>
  <c r="J55" i="5"/>
  <c r="G49" i="5"/>
  <c r="Y51" i="5"/>
  <c r="T54" i="5"/>
  <c r="F47" i="5"/>
  <c r="X49" i="5"/>
  <c r="S52" i="5"/>
  <c r="N55" i="5"/>
  <c r="V48" i="5"/>
  <c r="L54" i="5"/>
  <c r="I50" i="5"/>
  <c r="V55" i="5"/>
  <c r="Y50" i="5"/>
  <c r="F48" i="5"/>
  <c r="G48" i="5"/>
  <c r="W47" i="5"/>
  <c r="I49" i="5"/>
  <c r="R50" i="5"/>
  <c r="D52" i="5"/>
  <c r="M53" i="5"/>
  <c r="V54" i="5"/>
  <c r="I48" i="5"/>
  <c r="R49" i="5"/>
  <c r="D51" i="5"/>
  <c r="M52" i="5"/>
  <c r="V53" i="5"/>
  <c r="H55" i="5"/>
  <c r="C49" i="5"/>
  <c r="U51" i="5"/>
  <c r="P54" i="5"/>
  <c r="D49" i="5"/>
  <c r="V51" i="5"/>
  <c r="Q54" i="5"/>
  <c r="P50" i="5"/>
  <c r="Q50" i="5"/>
  <c r="U55" i="5"/>
  <c r="O49" i="5"/>
  <c r="X50" i="5"/>
  <c r="G47" i="5"/>
  <c r="Y49" i="5"/>
  <c r="T52" i="5"/>
  <c r="O55" i="5"/>
  <c r="Y48" i="5"/>
  <c r="K50" i="5"/>
  <c r="O54" i="5"/>
  <c r="X55" i="5"/>
  <c r="Q47" i="5"/>
  <c r="G53" i="5"/>
  <c r="Y55" i="5"/>
  <c r="M50" i="5"/>
  <c r="V47" i="5"/>
  <c r="H50" i="5"/>
  <c r="P49" i="5"/>
  <c r="E49" i="5"/>
  <c r="W51" i="5"/>
  <c r="R54" i="5"/>
  <c r="N49" i="5"/>
  <c r="I52" i="5"/>
  <c r="D55" i="5"/>
  <c r="M51" i="5"/>
  <c r="S48" i="5"/>
  <c r="I54" i="5"/>
  <c r="M55" i="5"/>
  <c r="O48" i="5"/>
  <c r="Q51" i="5"/>
  <c r="T53" i="5"/>
  <c r="C47" i="5"/>
  <c r="L48" i="5"/>
  <c r="U49" i="5"/>
  <c r="G51" i="5"/>
  <c r="P52" i="5"/>
  <c r="Y53" i="5"/>
  <c r="K55" i="5"/>
  <c r="L47" i="5"/>
  <c r="U48" i="5"/>
  <c r="G50" i="5"/>
  <c r="P51" i="5"/>
  <c r="Y52" i="5"/>
  <c r="K54" i="5"/>
  <c r="T55" i="5"/>
  <c r="I47" i="5"/>
  <c r="D50" i="5"/>
  <c r="V52" i="5"/>
  <c r="Q55" i="5"/>
  <c r="J47" i="5"/>
  <c r="E50" i="5"/>
  <c r="W52" i="5"/>
  <c r="R55" i="5"/>
  <c r="E47" i="5"/>
  <c r="R52" i="5"/>
  <c r="J51" i="5"/>
  <c r="N47" i="5"/>
  <c r="J52" i="5"/>
  <c r="S53" i="5"/>
  <c r="P48" i="5"/>
  <c r="K51" i="5"/>
  <c r="F54" i="5"/>
  <c r="P47" i="5"/>
  <c r="T51" i="5"/>
  <c r="F53" i="5"/>
  <c r="L50" i="5"/>
  <c r="R47" i="5"/>
  <c r="H53" i="5"/>
  <c r="U47" i="5"/>
  <c r="K53" i="5"/>
  <c r="L53" i="5"/>
  <c r="R51" i="5"/>
  <c r="S47" i="5"/>
  <c r="N50" i="5"/>
  <c r="I53" i="5"/>
  <c r="E48" i="5"/>
  <c r="W50" i="5"/>
  <c r="R53" i="5"/>
  <c r="R48" i="5"/>
  <c r="H54" i="5"/>
  <c r="N51" i="5"/>
  <c r="W49" i="5"/>
  <c r="E54" i="5"/>
  <c r="D53" i="5"/>
  <c r="K52" i="5"/>
  <c r="Q92" i="5"/>
  <c r="J93" i="5"/>
  <c r="C94" i="5"/>
  <c r="S94" i="5"/>
  <c r="L95" i="5"/>
  <c r="E96" i="5"/>
  <c r="U96" i="5"/>
  <c r="N97" i="5"/>
  <c r="G98" i="5"/>
  <c r="W98" i="5"/>
  <c r="P99" i="5"/>
  <c r="R92" i="5"/>
  <c r="K93" i="5"/>
  <c r="D94" i="5"/>
  <c r="T94" i="5"/>
  <c r="M95" i="5"/>
  <c r="F96" i="5"/>
  <c r="V96" i="5"/>
  <c r="C92" i="5"/>
  <c r="L93" i="5"/>
  <c r="U94" i="5"/>
  <c r="G96" i="5"/>
  <c r="O97" i="5"/>
  <c r="M98" i="5"/>
  <c r="K99" i="5"/>
  <c r="F100" i="5"/>
  <c r="V100" i="5"/>
  <c r="O101" i="5"/>
  <c r="H102" i="5"/>
  <c r="X102" i="5"/>
  <c r="Q103" i="5"/>
  <c r="J104" i="5"/>
  <c r="C105" i="5"/>
  <c r="S105" i="5"/>
  <c r="L106" i="5"/>
  <c r="E107" i="5"/>
  <c r="U107" i="5"/>
  <c r="N108" i="5"/>
  <c r="G109" i="5"/>
  <c r="W109" i="5"/>
  <c r="P110" i="5"/>
  <c r="I111" i="5"/>
  <c r="Y111" i="5"/>
  <c r="R112" i="5"/>
  <c r="Q91" i="5"/>
  <c r="D92" i="5"/>
  <c r="M93" i="5"/>
  <c r="V94" i="5"/>
  <c r="I94" i="5"/>
  <c r="K96" i="5"/>
  <c r="X97" i="5"/>
  <c r="G99" i="5"/>
  <c r="H100" i="5"/>
  <c r="F101" i="5"/>
  <c r="E102" i="5"/>
  <c r="C103" i="5"/>
  <c r="X103" i="5"/>
  <c r="W104" i="5"/>
  <c r="U105" i="5"/>
  <c r="S106" i="5"/>
  <c r="R107" i="5"/>
  <c r="P108" i="5"/>
  <c r="N109" i="5"/>
  <c r="M110" i="5"/>
  <c r="K111" i="5"/>
  <c r="I112" i="5"/>
  <c r="T91" i="5"/>
  <c r="H92" i="5"/>
  <c r="C95" i="5"/>
  <c r="X96" i="5"/>
  <c r="J98" i="5"/>
  <c r="O99" i="5"/>
  <c r="O100" i="5"/>
  <c r="M101" i="5"/>
  <c r="K102" i="5"/>
  <c r="J103" i="5"/>
  <c r="H104" i="5"/>
  <c r="F105" i="5"/>
  <c r="E106" i="5"/>
  <c r="C107" i="5"/>
  <c r="X107" i="5"/>
  <c r="W108" i="5"/>
  <c r="U109" i="5"/>
  <c r="S110" i="5"/>
  <c r="R111" i="5"/>
  <c r="P112" i="5"/>
  <c r="N91" i="5"/>
  <c r="Q94" i="5"/>
  <c r="E98" i="5"/>
  <c r="K100" i="5"/>
  <c r="G102" i="5"/>
  <c r="D104" i="5"/>
  <c r="X105" i="5"/>
  <c r="T107" i="5"/>
  <c r="Q109" i="5"/>
  <c r="N111" i="5"/>
  <c r="R91" i="5"/>
  <c r="N98" i="5"/>
  <c r="I93" i="5"/>
  <c r="P97" i="5"/>
  <c r="X99" i="5"/>
  <c r="U101" i="5"/>
  <c r="R103" i="5"/>
  <c r="N105" i="5"/>
  <c r="K107" i="5"/>
  <c r="H109" i="5"/>
  <c r="D111" i="5"/>
  <c r="X112" i="5"/>
  <c r="X93" i="5"/>
  <c r="U97" i="5"/>
  <c r="E100" i="5"/>
  <c r="Y101" i="5"/>
  <c r="V103" i="5"/>
  <c r="R105" i="5"/>
  <c r="O107" i="5"/>
  <c r="L109" i="5"/>
  <c r="H111" i="5"/>
  <c r="W91" i="5"/>
  <c r="E97" i="5"/>
  <c r="Q100" i="5"/>
  <c r="F107" i="5"/>
  <c r="N102" i="5"/>
  <c r="Y102" i="5"/>
  <c r="T105" i="5"/>
  <c r="V91" i="5"/>
  <c r="U104" i="5"/>
  <c r="Q105" i="5"/>
  <c r="E101" i="5"/>
  <c r="U98" i="5"/>
  <c r="S102" i="5"/>
  <c r="M106" i="5"/>
  <c r="F110" i="5"/>
  <c r="F91" i="5"/>
  <c r="C99" i="5"/>
  <c r="W102" i="5"/>
  <c r="Q106" i="5"/>
  <c r="J110" i="5"/>
  <c r="Y93" i="5"/>
  <c r="L103" i="5"/>
  <c r="X109" i="5"/>
  <c r="M109" i="5"/>
  <c r="H112" i="5"/>
  <c r="F93" i="5"/>
  <c r="V93" i="5"/>
  <c r="H95" i="5"/>
  <c r="Q96" i="5"/>
  <c r="C98" i="5"/>
  <c r="L99" i="5"/>
  <c r="W93" i="5"/>
  <c r="I95" i="5"/>
  <c r="R96" i="5"/>
  <c r="D93" i="5"/>
  <c r="V95" i="5"/>
  <c r="H98" i="5"/>
  <c r="Y99" i="5"/>
  <c r="K101" i="5"/>
  <c r="T102" i="5"/>
  <c r="F104" i="5"/>
  <c r="V104" i="5"/>
  <c r="H106" i="5"/>
  <c r="Q107" i="5"/>
  <c r="C109" i="5"/>
  <c r="L110" i="5"/>
  <c r="U111" i="5"/>
  <c r="U91" i="5"/>
  <c r="E93" i="5"/>
  <c r="P93" i="5"/>
  <c r="Q97" i="5"/>
  <c r="C100" i="5"/>
  <c r="V101" i="5"/>
  <c r="S103" i="5"/>
  <c r="P105" i="5"/>
  <c r="L107" i="5"/>
  <c r="I109" i="5"/>
  <c r="F111" i="5"/>
  <c r="Y112" i="5"/>
  <c r="J94" i="5"/>
  <c r="D98" i="5"/>
  <c r="I100" i="5"/>
  <c r="F102" i="5"/>
  <c r="C104" i="5"/>
  <c r="X104" i="5"/>
  <c r="U106" i="5"/>
  <c r="Q108" i="5"/>
  <c r="N110" i="5"/>
  <c r="K112" i="5"/>
  <c r="H93" i="5"/>
  <c r="W99" i="5"/>
  <c r="P103" i="5"/>
  <c r="J107" i="5"/>
  <c r="C111" i="5"/>
  <c r="H96" i="5"/>
  <c r="S96" i="5"/>
  <c r="J101" i="5"/>
  <c r="D105" i="5"/>
  <c r="T108" i="5"/>
  <c r="M112" i="5"/>
  <c r="D97" i="5"/>
  <c r="N101" i="5"/>
  <c r="H105" i="5"/>
  <c r="X108" i="5"/>
  <c r="Q112" i="5"/>
  <c r="G100" i="5"/>
  <c r="S112" i="5"/>
  <c r="W103" i="5"/>
  <c r="T111" i="5"/>
  <c r="E92" i="5"/>
  <c r="U92" i="5"/>
  <c r="N93" i="5"/>
  <c r="G94" i="5"/>
  <c r="W94" i="5"/>
  <c r="P95" i="5"/>
  <c r="I96" i="5"/>
  <c r="Y96" i="5"/>
  <c r="R97" i="5"/>
  <c r="K98" i="5"/>
  <c r="D99" i="5"/>
  <c r="F92" i="5"/>
  <c r="V92" i="5"/>
  <c r="O93" i="5"/>
  <c r="H94" i="5"/>
  <c r="X94" i="5"/>
  <c r="Q95" i="5"/>
  <c r="J96" i="5"/>
  <c r="C97" i="5"/>
  <c r="K92" i="5"/>
  <c r="T93" i="5"/>
  <c r="F95" i="5"/>
  <c r="O96" i="5"/>
  <c r="T97" i="5"/>
  <c r="R98" i="5"/>
  <c r="Q99" i="5"/>
  <c r="J100" i="5"/>
  <c r="C101" i="5"/>
  <c r="S101" i="5"/>
  <c r="L102" i="5"/>
  <c r="E103" i="5"/>
  <c r="U103" i="5"/>
  <c r="N104" i="5"/>
  <c r="G105" i="5"/>
  <c r="W105" i="5"/>
  <c r="P106" i="5"/>
  <c r="I107" i="5"/>
  <c r="Y107" i="5"/>
  <c r="R108" i="5"/>
  <c r="K109" i="5"/>
  <c r="D110" i="5"/>
  <c r="T110" i="5"/>
  <c r="M111" i="5"/>
  <c r="F112" i="5"/>
  <c r="V112" i="5"/>
  <c r="M91" i="5"/>
  <c r="L92" i="5"/>
  <c r="U93" i="5"/>
  <c r="G92" i="5"/>
  <c r="Y94" i="5"/>
  <c r="T96" i="5"/>
  <c r="I98" i="5"/>
  <c r="N99" i="5"/>
  <c r="M100" i="5"/>
  <c r="L101" i="5"/>
  <c r="J102" i="5"/>
  <c r="H103" i="5"/>
  <c r="G104" i="5"/>
  <c r="E105" i="5"/>
  <c r="C106" i="5"/>
  <c r="Y106" i="5"/>
  <c r="W107" i="5"/>
  <c r="U108" i="5"/>
  <c r="T109" i="5"/>
  <c r="R110" i="5"/>
  <c r="P111" i="5"/>
  <c r="O112" i="5"/>
  <c r="O91" i="5"/>
  <c r="X92" i="5"/>
  <c r="O95" i="5"/>
  <c r="L97" i="5"/>
  <c r="Q98" i="5"/>
  <c r="V99" i="5"/>
  <c r="T100" i="5"/>
  <c r="R101" i="5"/>
  <c r="Q102" i="5"/>
  <c r="O103" i="5"/>
  <c r="M104" i="5"/>
  <c r="L105" i="5"/>
  <c r="J106" i="5"/>
  <c r="H107" i="5"/>
  <c r="G108" i="5"/>
  <c r="E109" i="5"/>
  <c r="C110" i="5"/>
  <c r="Y110" i="5"/>
  <c r="W111" i="5"/>
  <c r="U112" i="5"/>
  <c r="H91" i="5"/>
  <c r="R95" i="5"/>
  <c r="T98" i="5"/>
  <c r="U100" i="5"/>
  <c r="R102" i="5"/>
  <c r="O104" i="5"/>
  <c r="K106" i="5"/>
  <c r="H108" i="5"/>
  <c r="E110" i="5"/>
  <c r="X111" i="5"/>
  <c r="G91" i="5"/>
  <c r="S99" i="5"/>
  <c r="R94" i="5"/>
  <c r="F98" i="5"/>
  <c r="L100" i="5"/>
  <c r="I102" i="5"/>
  <c r="E104" i="5"/>
  <c r="Y105" i="5"/>
  <c r="V107" i="5"/>
  <c r="R109" i="5"/>
  <c r="O111" i="5"/>
  <c r="P91" i="5"/>
  <c r="G95" i="5"/>
  <c r="L98" i="5"/>
  <c r="P100" i="5"/>
  <c r="M102" i="5"/>
  <c r="I104" i="5"/>
  <c r="F106" i="5"/>
  <c r="C108" i="5"/>
  <c r="V109" i="5"/>
  <c r="S111" i="5"/>
  <c r="L91" i="5"/>
  <c r="W97" i="5"/>
  <c r="P101" i="5"/>
  <c r="Y108" i="5"/>
  <c r="G106" i="5"/>
  <c r="R106" i="5"/>
  <c r="P107" i="5"/>
  <c r="K104" i="5"/>
  <c r="O108" i="5"/>
  <c r="I92" i="5"/>
  <c r="Y92" i="5"/>
  <c r="R93" i="5"/>
  <c r="K94" i="5"/>
  <c r="D95" i="5"/>
  <c r="T95" i="5"/>
  <c r="M96" i="5"/>
  <c r="F97" i="5"/>
  <c r="V97" i="5"/>
  <c r="O98" i="5"/>
  <c r="H99" i="5"/>
  <c r="J92" i="5"/>
  <c r="C93" i="5"/>
  <c r="S93" i="5"/>
  <c r="L94" i="5"/>
  <c r="E95" i="5"/>
  <c r="U95" i="5"/>
  <c r="N96" i="5"/>
  <c r="G97" i="5"/>
  <c r="S92" i="5"/>
  <c r="E94" i="5"/>
  <c r="N95" i="5"/>
  <c r="W96" i="5"/>
  <c r="Y97" i="5"/>
  <c r="X98" i="5"/>
  <c r="U99" i="5"/>
  <c r="N100" i="5"/>
  <c r="G101" i="5"/>
  <c r="W101" i="5"/>
  <c r="P102" i="5"/>
  <c r="I103" i="5"/>
  <c r="Y103" i="5"/>
  <c r="R104" i="5"/>
  <c r="K105" i="5"/>
  <c r="D106" i="5"/>
  <c r="T106" i="5"/>
  <c r="M107" i="5"/>
  <c r="F108" i="5"/>
  <c r="V108" i="5"/>
  <c r="O109" i="5"/>
  <c r="H110" i="5"/>
  <c r="X110" i="5"/>
  <c r="Q111" i="5"/>
  <c r="J112" i="5"/>
  <c r="Y91" i="5"/>
  <c r="I91" i="5"/>
  <c r="T92" i="5"/>
  <c r="F94" i="5"/>
  <c r="W92" i="5"/>
  <c r="K95" i="5"/>
  <c r="I97" i="5"/>
  <c r="P98" i="5"/>
  <c r="T99" i="5"/>
  <c r="S100" i="5"/>
  <c r="Q101" i="5"/>
  <c r="O102" i="5"/>
  <c r="N103" i="5"/>
  <c r="L104" i="5"/>
  <c r="J105" i="5"/>
  <c r="I106" i="5"/>
  <c r="G107" i="5"/>
  <c r="E108" i="5"/>
  <c r="D109" i="5"/>
  <c r="Y109" i="5"/>
  <c r="W110" i="5"/>
  <c r="V111" i="5"/>
  <c r="T112" i="5"/>
  <c r="J91" i="5"/>
  <c r="Q93" i="5"/>
  <c r="C96" i="5"/>
  <c r="S97" i="5"/>
  <c r="Y98" i="5"/>
  <c r="D100" i="5"/>
  <c r="Y100" i="5"/>
  <c r="X101" i="5"/>
  <c r="V102" i="5"/>
  <c r="T103" i="5"/>
  <c r="S104" i="5"/>
  <c r="O106" i="5"/>
  <c r="N107" i="5"/>
  <c r="L108" i="5"/>
  <c r="J109" i="5"/>
  <c r="I110" i="5"/>
  <c r="G111" i="5"/>
  <c r="E112" i="5"/>
  <c r="X91" i="5"/>
  <c r="C91" i="5"/>
  <c r="P96" i="5"/>
  <c r="J99" i="5"/>
  <c r="I101" i="5"/>
  <c r="F103" i="5"/>
  <c r="Y104" i="5"/>
  <c r="V106" i="5"/>
  <c r="S108" i="5"/>
  <c r="O110" i="5"/>
  <c r="L112" i="5"/>
  <c r="P92" i="5"/>
  <c r="S95" i="5"/>
  <c r="W100" i="5"/>
  <c r="P104" i="5"/>
  <c r="I108" i="5"/>
  <c r="C112" i="5"/>
  <c r="D96" i="5"/>
  <c r="D101" i="5"/>
  <c r="T104" i="5"/>
  <c r="M108" i="5"/>
  <c r="G112" i="5"/>
  <c r="E99" i="5"/>
  <c r="V110" i="5"/>
  <c r="K110" i="5"/>
  <c r="D108" i="5"/>
  <c r="M92" i="5"/>
  <c r="O94" i="5"/>
  <c r="X95" i="5"/>
  <c r="J97" i="5"/>
  <c r="S98" i="5"/>
  <c r="N92" i="5"/>
  <c r="G93" i="5"/>
  <c r="P94" i="5"/>
  <c r="Y95" i="5"/>
  <c r="K97" i="5"/>
  <c r="M94" i="5"/>
  <c r="H97" i="5"/>
  <c r="F99" i="5"/>
  <c r="R100" i="5"/>
  <c r="D102" i="5"/>
  <c r="M103" i="5"/>
  <c r="O105" i="5"/>
  <c r="X106" i="5"/>
  <c r="J108" i="5"/>
  <c r="S109" i="5"/>
  <c r="E111" i="5"/>
  <c r="N112" i="5"/>
  <c r="E91" i="5"/>
  <c r="N94" i="5"/>
  <c r="W95" i="5"/>
  <c r="V98" i="5"/>
  <c r="X100" i="5"/>
  <c r="U102" i="5"/>
  <c r="Q104" i="5"/>
  <c r="N106" i="5"/>
  <c r="K108" i="5"/>
  <c r="G110" i="5"/>
  <c r="D112" i="5"/>
  <c r="D91" i="5"/>
  <c r="L96" i="5"/>
  <c r="I99" i="5"/>
  <c r="H101" i="5"/>
  <c r="D103" i="5"/>
  <c r="V105" i="5"/>
  <c r="S107" i="5"/>
  <c r="P109" i="5"/>
  <c r="L111" i="5"/>
  <c r="S91" i="5"/>
  <c r="M97" i="5"/>
  <c r="T101" i="5"/>
  <c r="M105" i="5"/>
  <c r="F109" i="5"/>
  <c r="W112" i="5"/>
  <c r="C102" i="5"/>
  <c r="M99" i="5"/>
  <c r="G103" i="5"/>
  <c r="W106" i="5"/>
  <c r="Q110" i="5"/>
  <c r="O92" i="5"/>
  <c r="R99" i="5"/>
  <c r="K103" i="5"/>
  <c r="D107" i="5"/>
  <c r="U110" i="5"/>
  <c r="J95" i="5"/>
  <c r="I105" i="5"/>
  <c r="K91" i="5"/>
  <c r="J111" i="5"/>
  <c r="R66" i="5"/>
  <c r="K67" i="5"/>
  <c r="H66" i="5"/>
  <c r="W72" i="5"/>
  <c r="P73" i="5"/>
  <c r="I74" i="5"/>
  <c r="Y74" i="5"/>
  <c r="Q69" i="5"/>
  <c r="S71" i="5"/>
  <c r="L72" i="5"/>
  <c r="E73" i="5"/>
  <c r="U73" i="5"/>
  <c r="O74" i="5"/>
  <c r="D65" i="5"/>
  <c r="P67" i="5"/>
  <c r="C69" i="5"/>
  <c r="J67" i="5"/>
  <c r="H70" i="5"/>
  <c r="C73" i="5"/>
  <c r="G65" i="5"/>
  <c r="C67" i="5"/>
  <c r="S67" i="5"/>
  <c r="S66" i="5"/>
  <c r="Q67" i="5"/>
  <c r="K68" i="5"/>
  <c r="Q74" i="5"/>
  <c r="R65" i="5"/>
  <c r="D66" i="5"/>
  <c r="Y66" i="5"/>
  <c r="M73" i="5"/>
  <c r="F74" i="5"/>
  <c r="V74" i="5"/>
  <c r="M65" i="5"/>
  <c r="I67" i="5"/>
  <c r="Y72" i="5"/>
  <c r="V68" i="5"/>
  <c r="L74" i="5"/>
  <c r="H69" i="5"/>
  <c r="C72" i="5"/>
  <c r="L73" i="5"/>
  <c r="U74" i="5"/>
  <c r="I66" i="5"/>
  <c r="Q68" i="5"/>
  <c r="L71" i="5"/>
  <c r="G74" i="5"/>
  <c r="E67" i="5"/>
  <c r="D70" i="5"/>
  <c r="F66" i="5"/>
  <c r="V66" i="5"/>
  <c r="O67" i="5"/>
  <c r="M66" i="5"/>
  <c r="D73" i="5"/>
  <c r="T73" i="5"/>
  <c r="M74" i="5"/>
  <c r="V65" i="5"/>
  <c r="U69" i="5"/>
  <c r="W71" i="5"/>
  <c r="P72" i="5"/>
  <c r="I73" i="5"/>
  <c r="Y73" i="5"/>
  <c r="W74" i="5"/>
  <c r="G66" i="5"/>
  <c r="Y67" i="5"/>
  <c r="K69" i="5"/>
  <c r="N69" i="5"/>
  <c r="F68" i="5"/>
  <c r="X70" i="5"/>
  <c r="S73" i="5"/>
  <c r="T67" i="5"/>
  <c r="R69" i="5"/>
  <c r="Q66" i="5"/>
  <c r="S69" i="5"/>
  <c r="N72" i="5"/>
  <c r="S65" i="5"/>
  <c r="X66" i="5"/>
  <c r="O68" i="5"/>
  <c r="X69" i="5"/>
  <c r="J71" i="5"/>
  <c r="J74" i="5"/>
  <c r="I65" i="5"/>
  <c r="C70" i="5"/>
  <c r="U72" i="5"/>
  <c r="O69" i="5"/>
  <c r="N68" i="5"/>
  <c r="U66" i="5"/>
  <c r="W69" i="5"/>
  <c r="AN5" i="6"/>
  <c r="AZ94" i="6"/>
  <c r="AZ167" i="6"/>
  <c r="AZ31" i="6"/>
  <c r="AW31" i="6" s="1"/>
  <c r="C31" i="6" s="1"/>
  <c r="AZ13" i="6"/>
  <c r="AZ33" i="6"/>
  <c r="W65" i="5" l="1"/>
  <c r="V73" i="5"/>
  <c r="Q72" i="5"/>
  <c r="T72" i="5"/>
  <c r="F73" i="5"/>
  <c r="R71" i="5"/>
  <c r="D72" i="5"/>
  <c r="J70" i="5"/>
  <c r="D10" i="9"/>
  <c r="D74" i="5"/>
  <c r="Y70" i="5"/>
  <c r="J68" i="5"/>
  <c r="U68" i="5"/>
  <c r="U70" i="5"/>
  <c r="P65" i="5"/>
  <c r="I70" i="5"/>
  <c r="T65" i="5"/>
  <c r="C65" i="5"/>
  <c r="H74" i="5"/>
  <c r="H67" i="5"/>
  <c r="F69" i="5"/>
  <c r="V69" i="5"/>
  <c r="X74" i="5"/>
  <c r="X67" i="5"/>
  <c r="L68" i="5"/>
  <c r="P69" i="5"/>
  <c r="L66" i="5"/>
  <c r="H72" i="5"/>
  <c r="G67" i="5"/>
  <c r="M72" i="5"/>
  <c r="Y69" i="5"/>
  <c r="F71" i="5"/>
  <c r="M68" i="5"/>
  <c r="P74" i="5"/>
  <c r="N67" i="5"/>
  <c r="H68" i="5"/>
  <c r="L69" i="5"/>
  <c r="D6" i="9"/>
  <c r="X65" i="5"/>
  <c r="K72" i="5"/>
  <c r="Q70" i="5"/>
  <c r="X73" i="5"/>
  <c r="C71" i="5"/>
  <c r="D12" i="9"/>
  <c r="O71" i="5"/>
  <c r="E72" i="5"/>
  <c r="J66" i="5"/>
  <c r="T71" i="5"/>
  <c r="F70" i="5"/>
  <c r="S70" i="5"/>
  <c r="Y65" i="5"/>
  <c r="K71" i="5"/>
  <c r="K70" i="5"/>
  <c r="T68" i="5"/>
  <c r="J69" i="5"/>
  <c r="Q73" i="5"/>
  <c r="V71" i="5"/>
  <c r="Y68" i="5"/>
  <c r="M71" i="5"/>
  <c r="Q71" i="5"/>
  <c r="K73" i="5"/>
  <c r="E66" i="5"/>
  <c r="R67" i="5"/>
  <c r="W70" i="5"/>
  <c r="V70" i="5"/>
  <c r="W66" i="5"/>
  <c r="D71" i="5"/>
  <c r="I69" i="5"/>
  <c r="M70" i="5"/>
  <c r="Y71" i="5"/>
  <c r="G73" i="5"/>
  <c r="E65" i="5"/>
  <c r="M67" i="5"/>
  <c r="AK45" i="6"/>
  <c r="A45" i="6" s="1"/>
  <c r="X72" i="5"/>
  <c r="N73" i="5"/>
  <c r="G72" i="5"/>
  <c r="O65" i="5"/>
  <c r="N70" i="5"/>
  <c r="D67" i="5"/>
  <c r="E71" i="5"/>
  <c r="P71" i="5"/>
  <c r="R73" i="5"/>
  <c r="O70" i="5"/>
  <c r="O72" i="5"/>
  <c r="D73" i="9"/>
  <c r="D74" i="9"/>
  <c r="D71" i="9"/>
  <c r="D72" i="9"/>
  <c r="D70" i="9"/>
  <c r="D65" i="9"/>
  <c r="D68" i="9"/>
  <c r="D66" i="9"/>
  <c r="D67" i="9"/>
  <c r="D69" i="9"/>
  <c r="E68" i="5"/>
  <c r="K66" i="5"/>
  <c r="J72" i="5"/>
  <c r="R70" i="5"/>
  <c r="X68" i="5"/>
  <c r="N65" i="5"/>
  <c r="O73" i="5"/>
  <c r="W68" i="5"/>
  <c r="R68" i="5"/>
  <c r="E74" i="5"/>
  <c r="H65" i="5"/>
  <c r="U67" i="5"/>
  <c r="F72" i="5"/>
  <c r="Q65" i="5"/>
  <c r="T66" i="5"/>
  <c r="G68" i="5"/>
  <c r="K65" i="5"/>
  <c r="M69" i="5"/>
  <c r="H71" i="5"/>
  <c r="I68" i="5"/>
  <c r="P68" i="5"/>
  <c r="T69" i="5"/>
  <c r="I71" i="5"/>
  <c r="U71" i="5"/>
  <c r="U65" i="5"/>
  <c r="O66" i="5"/>
  <c r="C68" i="5"/>
  <c r="D14" i="9"/>
  <c r="D9" i="9"/>
  <c r="N66" i="5"/>
  <c r="G71" i="5"/>
  <c r="W73" i="5"/>
  <c r="I72" i="5"/>
  <c r="P70" i="5"/>
  <c r="H73" i="5"/>
  <c r="N71" i="5"/>
  <c r="T74" i="5"/>
  <c r="V67" i="5"/>
  <c r="S74" i="5"/>
  <c r="E69" i="5"/>
  <c r="C66" i="5"/>
  <c r="C74" i="5"/>
  <c r="E70" i="5"/>
  <c r="L65" i="5"/>
  <c r="S72" i="5"/>
  <c r="G70" i="5"/>
  <c r="J73" i="5"/>
  <c r="T70" i="5"/>
  <c r="R74" i="5"/>
  <c r="F65" i="5"/>
  <c r="L67" i="5"/>
  <c r="V72" i="5"/>
  <c r="D68" i="5"/>
  <c r="G69" i="5"/>
  <c r="P66" i="5"/>
  <c r="W67" i="5"/>
  <c r="D69" i="5"/>
  <c r="X71" i="5"/>
  <c r="L70" i="5"/>
  <c r="N74" i="5"/>
  <c r="J65" i="5"/>
  <c r="F67" i="5"/>
  <c r="AO6" i="6"/>
  <c r="AO105" i="6"/>
  <c r="AN3" i="6"/>
  <c r="AN43" i="6"/>
  <c r="AN93" i="6"/>
  <c r="AK97" i="6"/>
  <c r="A97" i="6" s="1"/>
  <c r="Q7" i="5"/>
  <c r="W7" i="5"/>
  <c r="K7" i="5"/>
  <c r="E11" i="5"/>
  <c r="L7" i="5"/>
  <c r="F7" i="5"/>
  <c r="Y7" i="5"/>
  <c r="W11" i="5"/>
  <c r="X11" i="5"/>
  <c r="U7" i="5"/>
  <c r="L11" i="5"/>
  <c r="S11" i="5"/>
  <c r="L6" i="5"/>
  <c r="U6" i="5"/>
  <c r="F10" i="5"/>
  <c r="V9" i="5"/>
  <c r="P10" i="5"/>
  <c r="X13" i="5"/>
  <c r="Y5" i="5"/>
  <c r="S14" i="5"/>
  <c r="D10" i="5"/>
  <c r="I10" i="5"/>
  <c r="Y10" i="5"/>
  <c r="C12" i="5"/>
  <c r="U10" i="5"/>
  <c r="W9" i="5"/>
  <c r="K8" i="5"/>
  <c r="N9" i="5"/>
  <c r="O8" i="5"/>
  <c r="H8" i="5"/>
  <c r="K9" i="5"/>
  <c r="F13" i="5"/>
  <c r="F12" i="5"/>
  <c r="X12" i="5"/>
  <c r="N13" i="5"/>
  <c r="L8" i="5"/>
  <c r="L5" i="5"/>
  <c r="J6" i="5"/>
  <c r="P8" i="5"/>
  <c r="Q13" i="5"/>
  <c r="Y8" i="5"/>
  <c r="I14" i="5"/>
  <c r="Q9" i="5"/>
  <c r="S5" i="5"/>
  <c r="N12" i="5"/>
  <c r="J8" i="5"/>
  <c r="P12" i="5"/>
  <c r="O6" i="5"/>
  <c r="U8" i="5"/>
  <c r="P9" i="5"/>
  <c r="E8" i="5"/>
  <c r="L13" i="5"/>
  <c r="T8" i="5"/>
  <c r="C14" i="5"/>
  <c r="L9" i="5"/>
  <c r="W5" i="5"/>
  <c r="J12" i="5"/>
  <c r="V8" i="5"/>
  <c r="I6" i="5"/>
  <c r="M8" i="5"/>
  <c r="L14" i="5"/>
  <c r="F8" i="5"/>
  <c r="Q11" i="5"/>
  <c r="M11" i="5"/>
  <c r="I11" i="5"/>
  <c r="R12" i="5"/>
  <c r="X5" i="5"/>
  <c r="S10" i="5"/>
  <c r="U14" i="5"/>
  <c r="H5" i="5"/>
  <c r="K10" i="5"/>
  <c r="T10" i="5"/>
  <c r="O13" i="5"/>
  <c r="F5" i="5"/>
  <c r="G8" i="5"/>
  <c r="X9" i="5"/>
  <c r="C5" i="5"/>
  <c r="C9" i="5"/>
  <c r="R10" i="5"/>
  <c r="Y9" i="5"/>
  <c r="Y14" i="5"/>
  <c r="C13" i="5"/>
  <c r="S7" i="5"/>
  <c r="N11" i="5"/>
  <c r="M7" i="5"/>
  <c r="H7" i="5"/>
  <c r="H11" i="5"/>
  <c r="I7" i="5"/>
  <c r="V11" i="5"/>
  <c r="C11" i="5"/>
  <c r="E7" i="5"/>
  <c r="K11" i="5"/>
  <c r="T7" i="5"/>
  <c r="W14" i="5"/>
  <c r="D9" i="5"/>
  <c r="I8" i="5"/>
  <c r="C8" i="5"/>
  <c r="G9" i="5"/>
  <c r="G10" i="5"/>
  <c r="H12" i="5"/>
  <c r="F9" i="5"/>
  <c r="R8" i="5"/>
  <c r="M13" i="5"/>
  <c r="Q14" i="5"/>
  <c r="H9" i="5"/>
  <c r="X8" i="5"/>
  <c r="N8" i="5"/>
  <c r="G14" i="5"/>
  <c r="D5" i="5"/>
  <c r="J5" i="5"/>
  <c r="X14" i="5"/>
  <c r="D12" i="5"/>
  <c r="U13" i="5"/>
  <c r="C6" i="5"/>
  <c r="P13" i="5"/>
  <c r="M14" i="5"/>
  <c r="V14" i="5"/>
  <c r="T13" i="5"/>
  <c r="F14" i="5"/>
  <c r="S6" i="5"/>
  <c r="S12" i="5"/>
  <c r="D8" i="5"/>
  <c r="J13" i="5"/>
  <c r="S8" i="5"/>
  <c r="P14" i="5"/>
  <c r="L10" i="5"/>
  <c r="X6" i="5"/>
  <c r="Q5" i="5"/>
  <c r="K14" i="5"/>
  <c r="Y6" i="5"/>
  <c r="M5" i="5"/>
  <c r="M12" i="5"/>
  <c r="W6" i="5"/>
  <c r="E13" i="5"/>
  <c r="X10" i="5"/>
  <c r="S13" i="5"/>
  <c r="G11" i="5"/>
  <c r="J11" i="5"/>
  <c r="U11" i="5"/>
  <c r="D11" i="5"/>
  <c r="P11" i="5"/>
  <c r="V7" i="5"/>
  <c r="P7" i="5"/>
  <c r="Q12" i="5"/>
  <c r="R6" i="5"/>
  <c r="N14" i="5"/>
  <c r="E10" i="5"/>
  <c r="K13" i="5"/>
  <c r="O14" i="5"/>
  <c r="O10" i="5"/>
  <c r="Y13" i="5"/>
  <c r="R9" i="5"/>
  <c r="O9" i="5"/>
  <c r="P6" i="5"/>
  <c r="R7" i="5"/>
  <c r="O7" i="5"/>
  <c r="C7" i="5"/>
  <c r="G7" i="5"/>
  <c r="J7" i="5"/>
  <c r="R11" i="5"/>
  <c r="T11" i="5"/>
  <c r="D7" i="5"/>
  <c r="X7" i="5"/>
  <c r="O11" i="5"/>
  <c r="Y11" i="5"/>
  <c r="R5" i="5"/>
  <c r="I5" i="5"/>
  <c r="P5" i="5"/>
  <c r="T14" i="5"/>
  <c r="J9" i="5"/>
  <c r="Q8" i="5"/>
  <c r="M9" i="5"/>
  <c r="K5" i="5"/>
  <c r="D6" i="5"/>
  <c r="T9" i="5"/>
  <c r="W10" i="5"/>
  <c r="M6" i="5"/>
  <c r="O5" i="5"/>
  <c r="W8" i="5"/>
  <c r="N10" i="5"/>
  <c r="E14" i="5"/>
  <c r="W12" i="5"/>
  <c r="V12" i="5"/>
  <c r="N6" i="5"/>
  <c r="K6" i="5"/>
  <c r="K12" i="5"/>
  <c r="F6" i="5"/>
  <c r="E6" i="5"/>
  <c r="Y12" i="5"/>
  <c r="C10" i="5"/>
  <c r="I12" i="5"/>
  <c r="N5" i="5"/>
  <c r="V10" i="5"/>
  <c r="G6" i="5"/>
  <c r="L12" i="5"/>
  <c r="V6" i="5"/>
  <c r="W13" i="5"/>
  <c r="S9" i="5"/>
  <c r="H6" i="5"/>
  <c r="D13" i="5"/>
  <c r="O12" i="5"/>
  <c r="V5" i="5"/>
  <c r="R13" i="5"/>
  <c r="T5" i="5"/>
  <c r="Q10" i="5"/>
  <c r="E5" i="5"/>
  <c r="G12" i="5"/>
  <c r="Q6" i="5"/>
  <c r="H10" i="5"/>
  <c r="T6" i="5"/>
  <c r="N7" i="5"/>
  <c r="F11" i="5"/>
  <c r="E9" i="5"/>
  <c r="V13" i="5"/>
  <c r="E12" i="5"/>
  <c r="H14" i="5"/>
  <c r="R14" i="5"/>
  <c r="D14" i="5"/>
  <c r="T12" i="5"/>
  <c r="U12" i="5"/>
  <c r="H13" i="5"/>
  <c r="I9" i="5"/>
  <c r="M10" i="5"/>
  <c r="U5" i="5"/>
  <c r="G13" i="5"/>
  <c r="U9" i="5"/>
  <c r="I13" i="5"/>
  <c r="J14" i="5"/>
  <c r="J10" i="5"/>
  <c r="G5" i="5"/>
  <c r="AZ10" i="6"/>
  <c r="BA169" i="6" s="1"/>
  <c r="AK31" i="6"/>
  <c r="A31" i="6" s="1"/>
  <c r="AN26" i="6"/>
  <c r="AO33" i="6" s="1"/>
  <c r="AK33" i="6" s="1"/>
  <c r="A33" i="6" s="1"/>
  <c r="AN2" i="6"/>
  <c r="D32" i="9" l="1"/>
  <c r="D31" i="9"/>
  <c r="D29" i="9"/>
  <c r="AO56" i="6"/>
  <c r="AK56" i="6" s="1"/>
  <c r="A56" i="6" s="1"/>
  <c r="AO62" i="6"/>
  <c r="AK62" i="6" s="1"/>
  <c r="A62" i="6" s="1"/>
  <c r="AO54" i="6"/>
  <c r="AO60" i="6"/>
  <c r="AK60" i="6" s="1"/>
  <c r="A60" i="6" s="1"/>
  <c r="BA151" i="6"/>
  <c r="AW151" i="6" s="1"/>
  <c r="C151" i="6" s="1"/>
  <c r="BA14" i="6"/>
  <c r="AW14" i="6" s="1"/>
  <c r="C14" i="6" s="1"/>
  <c r="BA33" i="6"/>
  <c r="AW33" i="6" s="1"/>
  <c r="C33" i="6" s="1"/>
  <c r="BA56" i="6"/>
  <c r="AW56" i="6" s="1"/>
  <c r="C56" i="6" s="1"/>
  <c r="BA148" i="6"/>
  <c r="AW148" i="6" s="1"/>
  <c r="C148" i="6" s="1"/>
  <c r="BA106" i="6"/>
  <c r="AW106" i="6" s="1"/>
  <c r="C106" i="6" s="1"/>
  <c r="BA94" i="6"/>
  <c r="AW94" i="6" s="1"/>
  <c r="C94" i="6" s="1"/>
  <c r="BA15" i="6"/>
  <c r="AW15" i="6" s="1"/>
  <c r="C15" i="6" s="1"/>
  <c r="AO98" i="6"/>
  <c r="AK98" i="6" s="1"/>
  <c r="A98" i="6" s="1"/>
  <c r="AO94" i="6"/>
  <c r="AO29" i="6"/>
  <c r="AK29" i="6" s="1"/>
  <c r="A29" i="6" s="1"/>
  <c r="AO36" i="6"/>
  <c r="AK36" i="6" s="1"/>
  <c r="A36" i="6" s="1"/>
  <c r="AO28" i="6"/>
  <c r="AO32" i="6"/>
  <c r="AK32" i="6" s="1"/>
  <c r="A32" i="6" s="1"/>
  <c r="BA132" i="6"/>
  <c r="AW132" i="6" s="1"/>
  <c r="C132" i="6" s="1"/>
  <c r="BA145" i="6"/>
  <c r="AW145" i="6" s="1"/>
  <c r="C145" i="6" s="1"/>
  <c r="BA116" i="6"/>
  <c r="AW116" i="6" s="1"/>
  <c r="C116" i="6" s="1"/>
  <c r="BA143" i="6"/>
  <c r="AW143" i="6" s="1"/>
  <c r="C143" i="6" s="1"/>
  <c r="BA117" i="6"/>
  <c r="AW117" i="6" s="1"/>
  <c r="C117" i="6" s="1"/>
  <c r="BA144" i="6"/>
  <c r="AW144" i="6" s="1"/>
  <c r="C144" i="6" s="1"/>
  <c r="BA20" i="6"/>
  <c r="AW20" i="6" s="1"/>
  <c r="C20" i="6" s="1"/>
  <c r="BA36" i="6"/>
  <c r="AW36" i="6" s="1"/>
  <c r="C36" i="6" s="1"/>
  <c r="BA98" i="6"/>
  <c r="AW98" i="6" s="1"/>
  <c r="C98" i="6" s="1"/>
  <c r="BA19" i="6"/>
  <c r="AW19" i="6" s="1"/>
  <c r="C19" i="6" s="1"/>
  <c r="BA62" i="6"/>
  <c r="AW62" i="6" s="1"/>
  <c r="C62" i="6" s="1"/>
  <c r="BA32" i="6"/>
  <c r="AW32" i="6" s="1"/>
  <c r="C32" i="6" s="1"/>
  <c r="BA61" i="6"/>
  <c r="AW61" i="6" s="1"/>
  <c r="C61" i="6" s="1"/>
  <c r="BA18" i="6"/>
  <c r="AW18" i="6" s="1"/>
  <c r="C18" i="6" s="1"/>
  <c r="BA58" i="6"/>
  <c r="AW58" i="6" s="1"/>
  <c r="C58" i="6" s="1"/>
  <c r="BA60" i="6"/>
  <c r="AW60" i="6" s="1"/>
  <c r="C60" i="6" s="1"/>
  <c r="BA17" i="6"/>
  <c r="AW17" i="6" s="1"/>
  <c r="C17" i="6" s="1"/>
  <c r="BA57" i="6"/>
  <c r="AW57" i="6" s="1"/>
  <c r="C57" i="6" s="1"/>
  <c r="BA16" i="6"/>
  <c r="AW16" i="6" s="1"/>
  <c r="C16" i="6" s="1"/>
  <c r="BA97" i="6"/>
  <c r="AW97" i="6" s="1"/>
  <c r="C97" i="6" s="1"/>
  <c r="BA139" i="6"/>
  <c r="AW139" i="6" s="1"/>
  <c r="C139" i="6" s="1"/>
  <c r="BA140" i="6"/>
  <c r="AW140" i="6" s="1"/>
  <c r="C140" i="6" s="1"/>
  <c r="BA29" i="6"/>
  <c r="AW29" i="6" s="1"/>
  <c r="C29" i="6" s="1"/>
  <c r="BA53" i="6"/>
  <c r="AW53" i="6" s="1"/>
  <c r="C53" i="6" s="1"/>
  <c r="BA45" i="6"/>
  <c r="AW45" i="6" s="1"/>
  <c r="C45" i="6" s="1"/>
  <c r="BA28" i="6"/>
  <c r="AW28" i="6" s="1"/>
  <c r="C28" i="6" s="1"/>
  <c r="BA11" i="6"/>
  <c r="AW11" i="6" s="1"/>
  <c r="C11" i="6" s="1"/>
  <c r="BA74" i="6"/>
  <c r="AW74" i="6" s="1"/>
  <c r="C74" i="6" s="1"/>
  <c r="BA13" i="6"/>
  <c r="AW13" i="6" s="1"/>
  <c r="C13" i="6" s="1"/>
  <c r="BA12" i="6"/>
  <c r="AW12" i="6" s="1"/>
  <c r="C12" i="6" s="1"/>
  <c r="BA54" i="6"/>
  <c r="AW54" i="6" s="1"/>
  <c r="C54" i="6" s="1"/>
  <c r="BA49" i="6"/>
  <c r="AW49" i="6" s="1"/>
  <c r="C49" i="6" s="1"/>
  <c r="T29" i="5"/>
  <c r="R29" i="5"/>
  <c r="G29" i="5"/>
  <c r="Q32" i="5"/>
  <c r="M32" i="5"/>
  <c r="E32" i="5"/>
  <c r="W32" i="5"/>
  <c r="J32" i="5"/>
  <c r="U32" i="5"/>
  <c r="N32" i="5"/>
  <c r="R32" i="5"/>
  <c r="M31" i="5"/>
  <c r="W31" i="5"/>
  <c r="X31" i="5"/>
  <c r="F31" i="5"/>
  <c r="T31" i="5"/>
  <c r="U31" i="5"/>
  <c r="H29" i="5"/>
  <c r="X29" i="5"/>
  <c r="S32" i="5"/>
  <c r="I29" i="5"/>
  <c r="N29" i="5"/>
  <c r="C32" i="5"/>
  <c r="I32" i="5"/>
  <c r="M29" i="5"/>
  <c r="V29" i="5"/>
  <c r="Y32" i="5"/>
  <c r="K32" i="5"/>
  <c r="D32" i="5"/>
  <c r="J29" i="5"/>
  <c r="G32" i="5"/>
  <c r="H32" i="5"/>
  <c r="L32" i="5"/>
  <c r="S29" i="5"/>
  <c r="U29" i="5"/>
  <c r="X32" i="5"/>
  <c r="V32" i="5"/>
  <c r="E29" i="5"/>
  <c r="P32" i="5"/>
  <c r="O29" i="5"/>
  <c r="Y31" i="5"/>
  <c r="N31" i="5"/>
  <c r="V31" i="5"/>
  <c r="O32" i="5"/>
  <c r="Q29" i="5"/>
  <c r="P29" i="5"/>
  <c r="F29" i="5"/>
  <c r="T32" i="5"/>
  <c r="K29" i="5"/>
  <c r="K31" i="5"/>
  <c r="R31" i="5"/>
  <c r="O31" i="5"/>
  <c r="Q31" i="5"/>
  <c r="J31" i="5"/>
  <c r="L31" i="5"/>
  <c r="C29" i="5"/>
  <c r="F32" i="5"/>
  <c r="Y29" i="5"/>
  <c r="W29" i="5"/>
  <c r="D29" i="5"/>
  <c r="L29" i="5"/>
  <c r="H31" i="5"/>
  <c r="G31" i="5"/>
  <c r="S31" i="5"/>
  <c r="E31" i="5"/>
  <c r="P31" i="5"/>
  <c r="I31" i="5"/>
  <c r="C31" i="5"/>
  <c r="D31" i="5"/>
  <c r="BA131" i="6"/>
  <c r="AW131" i="6" s="1"/>
  <c r="C131" i="6" s="1"/>
  <c r="BA150" i="6"/>
  <c r="AW150" i="6" s="1"/>
  <c r="C150" i="6" s="1"/>
  <c r="BA121" i="6"/>
  <c r="AW121" i="6" s="1"/>
  <c r="C121" i="6" s="1"/>
  <c r="BA130" i="6"/>
  <c r="AW130" i="6" s="1"/>
  <c r="C130" i="6" s="1"/>
  <c r="BA76" i="6"/>
  <c r="BA167" i="6"/>
  <c r="BA142" i="6"/>
  <c r="AW142" i="6" s="1"/>
  <c r="C142" i="6" s="1"/>
  <c r="BA118" i="6"/>
  <c r="AW118" i="6" s="1"/>
  <c r="C118" i="6" s="1"/>
  <c r="BA78" i="6"/>
  <c r="AW78" i="6" s="1"/>
  <c r="C78" i="6" s="1"/>
  <c r="BA111" i="6"/>
  <c r="AW111" i="6" s="1"/>
  <c r="C111" i="6" s="1"/>
  <c r="BA128" i="6"/>
  <c r="AW128" i="6" s="1"/>
  <c r="C128" i="6" s="1"/>
  <c r="AO43" i="6" l="1"/>
  <c r="AK54" i="6"/>
  <c r="A54" i="6" s="1"/>
  <c r="AO3" i="6"/>
  <c r="AK94" i="6"/>
  <c r="A94" i="6" s="1"/>
  <c r="AO93" i="6"/>
  <c r="AO5" i="6"/>
  <c r="AO26" i="6"/>
  <c r="AO2" i="6"/>
  <c r="AK28" i="6"/>
  <c r="A28" i="6" s="1"/>
  <c r="AW76" i="6"/>
  <c r="C76" i="6" s="1"/>
  <c r="BA10" i="6"/>
  <c r="D26" i="9" l="1"/>
  <c r="D18" i="9"/>
  <c r="D25" i="9"/>
  <c r="D23" i="9"/>
  <c r="D22" i="9"/>
  <c r="D21" i="9"/>
  <c r="D19" i="9"/>
  <c r="D24" i="9"/>
  <c r="D20" i="9"/>
  <c r="D17" i="9"/>
  <c r="D61" i="9"/>
  <c r="D60" i="9"/>
  <c r="D62" i="9"/>
  <c r="D59" i="9"/>
  <c r="D58" i="9"/>
  <c r="D37" i="9"/>
  <c r="D34" i="9"/>
  <c r="D38" i="9"/>
  <c r="D41" i="9"/>
  <c r="D43" i="9"/>
  <c r="D33" i="9"/>
  <c r="D42" i="9"/>
  <c r="D40" i="9"/>
  <c r="D36" i="9"/>
  <c r="D35" i="9"/>
  <c r="D30" i="9"/>
  <c r="D39" i="9"/>
  <c r="BB167" i="6"/>
  <c r="AW167" i="6" s="1"/>
  <c r="C167" i="6" s="1"/>
  <c r="BB169" i="6"/>
  <c r="AW169" i="6" s="1"/>
  <c r="C169" i="6" s="1"/>
  <c r="F36" i="5"/>
  <c r="W43" i="5"/>
  <c r="G39" i="5"/>
  <c r="I36" i="5"/>
  <c r="S30" i="5"/>
  <c r="W38" i="5"/>
  <c r="H34" i="5"/>
  <c r="C41" i="5"/>
  <c r="V43" i="5"/>
  <c r="N30" i="5"/>
  <c r="M35" i="5"/>
  <c r="O30" i="5"/>
  <c r="I39" i="5"/>
  <c r="I34" i="5"/>
  <c r="J37" i="5"/>
  <c r="S39" i="5"/>
  <c r="L36" i="5"/>
  <c r="P40" i="5"/>
  <c r="M37" i="5"/>
  <c r="P41" i="5"/>
  <c r="L42" i="5"/>
  <c r="X38" i="5"/>
  <c r="C35" i="5"/>
  <c r="K38" i="5"/>
  <c r="D40" i="5"/>
  <c r="G35" i="5"/>
  <c r="G38" i="5"/>
  <c r="O34" i="5"/>
  <c r="H36" i="5"/>
  <c r="S38" i="5"/>
  <c r="F37" i="5"/>
  <c r="F33" i="5"/>
  <c r="I40" i="5"/>
  <c r="N36" i="5"/>
  <c r="M43" i="5"/>
  <c r="J41" i="5"/>
  <c r="I41" i="5"/>
  <c r="R35" i="5"/>
  <c r="U39" i="5"/>
  <c r="D41" i="5"/>
  <c r="D34" i="5"/>
  <c r="G33" i="5"/>
  <c r="V38" i="5"/>
  <c r="R42" i="5"/>
  <c r="N33" i="5"/>
  <c r="X39" i="5"/>
  <c r="U43" i="5"/>
  <c r="K34" i="5"/>
  <c r="K41" i="5"/>
  <c r="Q36" i="5"/>
  <c r="P36" i="5"/>
  <c r="W35" i="5"/>
  <c r="C39" i="5"/>
  <c r="N42" i="5"/>
  <c r="O36" i="5"/>
  <c r="P43" i="5"/>
  <c r="Q39" i="5"/>
  <c r="Q30" i="5"/>
  <c r="L33" i="5"/>
  <c r="J39" i="5"/>
  <c r="R38" i="5"/>
  <c r="D30" i="5"/>
  <c r="N34" i="5"/>
  <c r="R34" i="5"/>
  <c r="E40" i="5"/>
  <c r="E33" i="5"/>
  <c r="Y36" i="5"/>
  <c r="S41" i="5"/>
  <c r="R36" i="5"/>
  <c r="M39" i="5"/>
  <c r="S36" i="5"/>
  <c r="L30" i="5"/>
  <c r="F42" i="5"/>
  <c r="L37" i="5"/>
  <c r="W36" i="5"/>
  <c r="S43" i="5"/>
  <c r="P34" i="5"/>
  <c r="U30" i="5"/>
  <c r="H35" i="5"/>
  <c r="T36" i="5"/>
  <c r="J34" i="5"/>
  <c r="P42" i="5"/>
  <c r="D38" i="5"/>
  <c r="P33" i="5"/>
  <c r="T43" i="5"/>
  <c r="N38" i="5"/>
  <c r="K42" i="5"/>
  <c r="C33" i="5"/>
  <c r="F43" i="5"/>
  <c r="R30" i="5"/>
  <c r="O37" i="5"/>
  <c r="G30" i="5"/>
  <c r="X37" i="5"/>
  <c r="O38" i="5"/>
  <c r="F34" i="5"/>
  <c r="X40" i="5"/>
  <c r="W41" i="5"/>
  <c r="H38" i="5"/>
  <c r="K39" i="5"/>
  <c r="F41" i="5"/>
  <c r="I38" i="5"/>
  <c r="U34" i="5"/>
  <c r="U35" i="5"/>
  <c r="U36" i="5"/>
  <c r="S35" i="5"/>
  <c r="T39" i="5"/>
  <c r="P38" i="5"/>
  <c r="X41" i="5"/>
  <c r="H43" i="5"/>
  <c r="W39" i="5"/>
  <c r="L41" i="5"/>
  <c r="J30" i="5"/>
  <c r="T42" i="5"/>
  <c r="L34" i="5"/>
  <c r="N37" i="5"/>
  <c r="E34" i="5"/>
  <c r="E30" i="5"/>
  <c r="M41" i="5"/>
  <c r="T33" i="5"/>
  <c r="T41" i="5"/>
  <c r="Q41" i="5"/>
  <c r="D35" i="5"/>
  <c r="V42" i="5"/>
  <c r="N39" i="5"/>
  <c r="C42" i="5"/>
  <c r="Y42" i="5"/>
  <c r="Q42" i="5"/>
  <c r="D37" i="5"/>
  <c r="P39" i="5"/>
  <c r="M38" i="5"/>
  <c r="K30" i="5"/>
  <c r="R40" i="5"/>
  <c r="I33" i="5"/>
  <c r="G40" i="5"/>
  <c r="R43" i="5"/>
  <c r="R41" i="5"/>
  <c r="V37" i="5"/>
  <c r="S33" i="5"/>
  <c r="C38" i="5"/>
  <c r="G43" i="5"/>
  <c r="C36" i="5"/>
  <c r="Y41" i="5"/>
  <c r="C37" i="5"/>
  <c r="F35" i="5"/>
  <c r="G36" i="5"/>
  <c r="W42" i="5"/>
  <c r="V35" i="5"/>
  <c r="V30" i="5"/>
  <c r="M33" i="5"/>
  <c r="P37" i="5"/>
  <c r="S37" i="5"/>
  <c r="U41" i="5"/>
  <c r="V40" i="5"/>
  <c r="X36" i="5"/>
  <c r="W40" i="5"/>
  <c r="Q37" i="5"/>
  <c r="S40" i="5"/>
  <c r="M30" i="5"/>
  <c r="Y34" i="5"/>
  <c r="D42" i="5"/>
  <c r="H41" i="5"/>
  <c r="T34" i="5"/>
  <c r="H39" i="5"/>
  <c r="W30" i="5"/>
  <c r="H30" i="5"/>
  <c r="V34" i="5"/>
  <c r="J43" i="5"/>
  <c r="G42" i="5"/>
  <c r="L38" i="5"/>
  <c r="Q35" i="5"/>
  <c r="T35" i="5"/>
  <c r="N41" i="5"/>
  <c r="O33" i="5"/>
  <c r="M34" i="5"/>
  <c r="G34" i="5"/>
  <c r="C34" i="5"/>
  <c r="I42" i="5"/>
  <c r="X42" i="5"/>
  <c r="M40" i="5"/>
  <c r="N43" i="5"/>
  <c r="Q40" i="5"/>
  <c r="K37" i="5"/>
  <c r="T40" i="5"/>
  <c r="J35" i="5"/>
  <c r="L43" i="5"/>
  <c r="O41" i="5"/>
  <c r="E41" i="5"/>
  <c r="I30" i="5"/>
  <c r="J33" i="5"/>
  <c r="L35" i="5"/>
  <c r="X34" i="5"/>
  <c r="S34" i="5"/>
  <c r="D36" i="5"/>
  <c r="L39" i="5"/>
  <c r="U40" i="5"/>
  <c r="H40" i="5"/>
  <c r="I37" i="5"/>
  <c r="R37" i="5"/>
  <c r="C40" i="5"/>
  <c r="X43" i="5"/>
  <c r="M42" i="5"/>
  <c r="V41" i="5"/>
  <c r="U37" i="5"/>
  <c r="E39" i="5"/>
  <c r="L40" i="5"/>
  <c r="O39" i="5"/>
  <c r="X30" i="5"/>
  <c r="V39" i="5"/>
  <c r="E36" i="5"/>
  <c r="V33" i="5"/>
  <c r="R39" i="5"/>
  <c r="O43" i="5"/>
  <c r="E42" i="5"/>
  <c r="E38" i="5"/>
  <c r="O40" i="5"/>
  <c r="W33" i="5"/>
  <c r="J36" i="5"/>
  <c r="D39" i="5"/>
  <c r="C30" i="5"/>
  <c r="P35" i="5"/>
  <c r="U33" i="5"/>
  <c r="F40" i="5"/>
  <c r="Y39" i="5"/>
  <c r="Y35" i="5"/>
  <c r="C43" i="5"/>
  <c r="Q34" i="5"/>
  <c r="R33" i="5"/>
  <c r="F38" i="5"/>
  <c r="Y40" i="5"/>
  <c r="O35" i="5"/>
  <c r="G37" i="5"/>
  <c r="N40" i="5"/>
  <c r="W37" i="5"/>
  <c r="Y33" i="5"/>
  <c r="O42" i="5"/>
  <c r="J38" i="5"/>
  <c r="T37" i="5"/>
  <c r="U42" i="5"/>
  <c r="J42" i="5"/>
  <c r="H33" i="5"/>
  <c r="X35" i="5"/>
  <c r="K36" i="5"/>
  <c r="I43" i="5"/>
  <c r="I35" i="5"/>
  <c r="E43" i="5"/>
  <c r="D33" i="5"/>
  <c r="T38" i="5"/>
  <c r="W34" i="5"/>
  <c r="K43" i="5"/>
  <c r="E35" i="5"/>
  <c r="Y38" i="5"/>
  <c r="Q38" i="5"/>
  <c r="T30" i="5"/>
  <c r="U38" i="5"/>
  <c r="K40" i="5"/>
  <c r="Q33" i="5"/>
  <c r="Q43" i="5"/>
  <c r="G41" i="5"/>
  <c r="F39" i="5"/>
  <c r="N35" i="5"/>
  <c r="X33" i="5"/>
  <c r="E37" i="5"/>
  <c r="Y30" i="5"/>
  <c r="H37" i="5"/>
  <c r="K33" i="5"/>
  <c r="P30" i="5"/>
  <c r="D43" i="5"/>
  <c r="F30" i="5"/>
  <c r="V36" i="5"/>
  <c r="Y43" i="5"/>
  <c r="H42" i="5"/>
  <c r="M36" i="5"/>
  <c r="S42" i="5"/>
  <c r="Y37" i="5"/>
  <c r="K35" i="5"/>
  <c r="J40" i="5"/>
  <c r="Q59" i="5"/>
  <c r="J60" i="5"/>
  <c r="C61" i="5"/>
  <c r="S61" i="5"/>
  <c r="L62" i="5"/>
  <c r="W58" i="5"/>
  <c r="G58" i="5"/>
  <c r="N59" i="5"/>
  <c r="G60" i="5"/>
  <c r="C59" i="5"/>
  <c r="L60" i="5"/>
  <c r="M61" i="5"/>
  <c r="K62" i="5"/>
  <c r="R58" i="5"/>
  <c r="L59" i="5"/>
  <c r="U60" i="5"/>
  <c r="T61" i="5"/>
  <c r="R62" i="5"/>
  <c r="L58" i="5"/>
  <c r="W60" i="5"/>
  <c r="S62" i="5"/>
  <c r="I60" i="5"/>
  <c r="J62" i="5"/>
  <c r="G59" i="5"/>
  <c r="P58" i="5"/>
  <c r="O62" i="5"/>
  <c r="E58" i="5"/>
  <c r="D58" i="5"/>
  <c r="G61" i="5"/>
  <c r="C58" i="5"/>
  <c r="K60" i="5"/>
  <c r="K59" i="5"/>
  <c r="R61" i="5"/>
  <c r="M58" i="5"/>
  <c r="D61" i="5"/>
  <c r="W62" i="5"/>
  <c r="F58" i="5"/>
  <c r="U58" i="5"/>
  <c r="U62" i="5"/>
  <c r="H59" i="5"/>
  <c r="F61" i="5"/>
  <c r="E61" i="5"/>
  <c r="V60" i="5"/>
  <c r="H62" i="5"/>
  <c r="K58" i="5"/>
  <c r="C60" i="5"/>
  <c r="D60" i="5"/>
  <c r="F62" i="5"/>
  <c r="D59" i="5"/>
  <c r="N61" i="5"/>
  <c r="Q58" i="5"/>
  <c r="I62" i="5"/>
  <c r="V61" i="5"/>
  <c r="N62" i="5"/>
  <c r="E62" i="5"/>
  <c r="E59" i="5"/>
  <c r="U59" i="5"/>
  <c r="N60" i="5"/>
  <c r="W61" i="5"/>
  <c r="P62" i="5"/>
  <c r="S58" i="5"/>
  <c r="R59" i="5"/>
  <c r="T60" i="5"/>
  <c r="Q62" i="5"/>
  <c r="T59" i="5"/>
  <c r="Y61" i="5"/>
  <c r="J61" i="5"/>
  <c r="X60" i="5"/>
  <c r="P60" i="5"/>
  <c r="N58" i="5"/>
  <c r="I59" i="5"/>
  <c r="Y59" i="5"/>
  <c r="R60" i="5"/>
  <c r="K61" i="5"/>
  <c r="D62" i="5"/>
  <c r="T62" i="5"/>
  <c r="O58" i="5"/>
  <c r="F59" i="5"/>
  <c r="V59" i="5"/>
  <c r="O60" i="5"/>
  <c r="S59" i="5"/>
  <c r="Y60" i="5"/>
  <c r="X61" i="5"/>
  <c r="V62" i="5"/>
  <c r="H58" i="5"/>
  <c r="E60" i="5"/>
  <c r="I61" i="5"/>
  <c r="G62" i="5"/>
  <c r="V58" i="5"/>
  <c r="O59" i="5"/>
  <c r="U61" i="5"/>
  <c r="J58" i="5"/>
  <c r="L61" i="5"/>
  <c r="T58" i="5"/>
  <c r="P61" i="5"/>
  <c r="Q60" i="5"/>
  <c r="W59" i="5"/>
  <c r="X59" i="5"/>
  <c r="Y62" i="5"/>
  <c r="M59" i="5"/>
  <c r="F60" i="5"/>
  <c r="O61" i="5"/>
  <c r="X62" i="5"/>
  <c r="J59" i="5"/>
  <c r="S60" i="5"/>
  <c r="H61" i="5"/>
  <c r="X58" i="5"/>
  <c r="M60" i="5"/>
  <c r="M62" i="5"/>
  <c r="H60" i="5"/>
  <c r="P59" i="5"/>
  <c r="I58" i="5"/>
  <c r="Q61" i="5"/>
  <c r="C62" i="5"/>
  <c r="Y58" i="5"/>
  <c r="W19" i="5"/>
  <c r="S19" i="5"/>
  <c r="O19" i="5"/>
  <c r="O18" i="5"/>
  <c r="E18" i="5"/>
  <c r="Y19" i="5"/>
  <c r="I18" i="5"/>
  <c r="U18" i="5"/>
  <c r="K18" i="5"/>
  <c r="R19" i="5"/>
  <c r="N19" i="5"/>
  <c r="X19" i="5"/>
  <c r="R22" i="5"/>
  <c r="C26" i="5"/>
  <c r="V23" i="5"/>
  <c r="D26" i="5"/>
  <c r="N22" i="5"/>
  <c r="W20" i="5"/>
  <c r="X24" i="5"/>
  <c r="T23" i="5"/>
  <c r="L24" i="5"/>
  <c r="J23" i="5"/>
  <c r="T26" i="5"/>
  <c r="C25" i="5"/>
  <c r="C22" i="5"/>
  <c r="V20" i="5"/>
  <c r="W24" i="5"/>
  <c r="F26" i="5"/>
  <c r="P17" i="5"/>
  <c r="X20" i="5"/>
  <c r="Q22" i="5"/>
  <c r="D17" i="5"/>
  <c r="V17" i="5"/>
  <c r="V24" i="5"/>
  <c r="N25" i="5"/>
  <c r="G25" i="5"/>
  <c r="L20" i="5"/>
  <c r="L17" i="5"/>
  <c r="T25" i="5"/>
  <c r="T17" i="5"/>
  <c r="U22" i="5"/>
  <c r="V26" i="5"/>
  <c r="I20" i="5"/>
  <c r="Q26" i="5"/>
  <c r="G17" i="5"/>
  <c r="R25" i="5"/>
  <c r="F17" i="5"/>
  <c r="R20" i="5"/>
  <c r="U24" i="5"/>
  <c r="Q21" i="5"/>
  <c r="H22" i="5"/>
  <c r="Q17" i="5"/>
  <c r="E23" i="5"/>
  <c r="D22" i="5"/>
  <c r="N17" i="5"/>
  <c r="O22" i="5"/>
  <c r="M21" i="5"/>
  <c r="N21" i="5"/>
  <c r="I21" i="5"/>
  <c r="I25" i="5"/>
  <c r="G22" i="5"/>
  <c r="E26" i="5"/>
  <c r="R17" i="5"/>
  <c r="X26" i="5"/>
  <c r="T18" i="5"/>
  <c r="Q19" i="5"/>
  <c r="P19" i="5"/>
  <c r="E19" i="5"/>
  <c r="Y26" i="5"/>
  <c r="J25" i="5"/>
  <c r="F22" i="5"/>
  <c r="F23" i="5"/>
  <c r="D23" i="5"/>
  <c r="E22" i="5"/>
  <c r="V21" i="5"/>
  <c r="W22" i="5"/>
  <c r="O26" i="5"/>
  <c r="S24" i="5"/>
  <c r="T21" i="5"/>
  <c r="D24" i="5"/>
  <c r="D21" i="5"/>
  <c r="F24" i="5"/>
  <c r="J26" i="5"/>
  <c r="X25" i="5"/>
  <c r="U21" i="5"/>
  <c r="M19" i="5"/>
  <c r="L18" i="5"/>
  <c r="C19" i="5"/>
  <c r="V18" i="5"/>
  <c r="K19" i="5"/>
  <c r="H18" i="5"/>
  <c r="T19" i="5"/>
  <c r="I19" i="5"/>
  <c r="X18" i="5"/>
  <c r="S18" i="5"/>
  <c r="L19" i="5"/>
  <c r="L21" i="5"/>
  <c r="M25" i="5"/>
  <c r="V25" i="5"/>
  <c r="E25" i="5"/>
  <c r="J24" i="5"/>
  <c r="E20" i="5"/>
  <c r="R23" i="5"/>
  <c r="I17" i="5"/>
  <c r="K25" i="5"/>
  <c r="L22" i="5"/>
  <c r="P24" i="5"/>
  <c r="I26" i="5"/>
  <c r="S23" i="5"/>
  <c r="Y22" i="5"/>
  <c r="C23" i="5"/>
  <c r="J17" i="5"/>
  <c r="J20" i="5"/>
  <c r="L23" i="5"/>
  <c r="N26" i="5"/>
  <c r="W23" i="5"/>
  <c r="X22" i="5"/>
  <c r="D20" i="5"/>
  <c r="U20" i="5"/>
  <c r="O24" i="5"/>
  <c r="S26" i="5"/>
  <c r="Y25" i="5"/>
  <c r="Q24" i="5"/>
  <c r="Y17" i="5"/>
  <c r="G23" i="5"/>
  <c r="P25" i="5"/>
  <c r="S21" i="5"/>
  <c r="W21" i="5"/>
  <c r="J22" i="5"/>
  <c r="C24" i="5"/>
  <c r="Y23" i="5"/>
  <c r="T20" i="5"/>
  <c r="H26" i="5"/>
  <c r="J21" i="5"/>
  <c r="U17" i="5"/>
  <c r="O20" i="5"/>
  <c r="F25" i="5"/>
  <c r="R24" i="5"/>
  <c r="P22" i="5"/>
  <c r="G21" i="5"/>
  <c r="L25" i="5"/>
  <c r="K17" i="5"/>
  <c r="W17" i="5"/>
  <c r="I22" i="5"/>
  <c r="O23" i="5"/>
  <c r="C17" i="5"/>
  <c r="W26" i="5"/>
  <c r="N23" i="5"/>
  <c r="U19" i="5"/>
  <c r="G18" i="5"/>
  <c r="D19" i="5"/>
  <c r="C18" i="5"/>
  <c r="M20" i="5"/>
  <c r="S22" i="5"/>
  <c r="Q23" i="5"/>
  <c r="Y24" i="5"/>
  <c r="I24" i="5"/>
  <c r="P23" i="5"/>
  <c r="K23" i="5"/>
  <c r="G26" i="5"/>
  <c r="K24" i="5"/>
  <c r="U25" i="5"/>
  <c r="C21" i="5"/>
  <c r="C20" i="5"/>
  <c r="H23" i="5"/>
  <c r="M24" i="5"/>
  <c r="D25" i="5"/>
  <c r="H17" i="5"/>
  <c r="R21" i="5"/>
  <c r="Y21" i="5"/>
  <c r="F18" i="5"/>
  <c r="R18" i="5"/>
  <c r="J19" i="5"/>
  <c r="M18" i="5"/>
  <c r="H19" i="5"/>
  <c r="N18" i="5"/>
  <c r="V19" i="5"/>
  <c r="P18" i="5"/>
  <c r="G19" i="5"/>
  <c r="J18" i="5"/>
  <c r="Y18" i="5"/>
  <c r="G24" i="5"/>
  <c r="N24" i="5"/>
  <c r="O17" i="5"/>
  <c r="U23" i="5"/>
  <c r="H21" i="5"/>
  <c r="K22" i="5"/>
  <c r="M26" i="5"/>
  <c r="M23" i="5"/>
  <c r="L26" i="5"/>
  <c r="X23" i="5"/>
  <c r="T22" i="5"/>
  <c r="M17" i="5"/>
  <c r="N20" i="5"/>
  <c r="H24" i="5"/>
  <c r="F20" i="5"/>
  <c r="P20" i="5"/>
  <c r="W25" i="5"/>
  <c r="S25" i="5"/>
  <c r="P26" i="5"/>
  <c r="K21" i="5"/>
  <c r="P21" i="5"/>
  <c r="V22" i="5"/>
  <c r="K26" i="5"/>
  <c r="H20" i="5"/>
  <c r="Q20" i="5"/>
  <c r="O25" i="5"/>
  <c r="M22" i="5"/>
  <c r="Y20" i="5"/>
  <c r="O21" i="5"/>
  <c r="S17" i="5"/>
  <c r="E17" i="5"/>
  <c r="K20" i="5"/>
  <c r="S20" i="5"/>
  <c r="E24" i="5"/>
  <c r="Q18" i="5"/>
  <c r="W18" i="5"/>
  <c r="D18" i="5"/>
  <c r="F19" i="5"/>
  <c r="U26" i="5"/>
  <c r="I23" i="5"/>
  <c r="E21" i="5"/>
  <c r="H25" i="5"/>
  <c r="Q25" i="5"/>
  <c r="X17" i="5"/>
  <c r="T24" i="5"/>
  <c r="X21" i="5"/>
  <c r="G20" i="5"/>
  <c r="R26" i="5"/>
  <c r="F21" i="5"/>
  <c r="H6" i="4"/>
  <c r="C13" i="4"/>
  <c r="S6" i="4"/>
  <c r="W13" i="4"/>
  <c r="K6" i="4"/>
  <c r="T13" i="4"/>
  <c r="L13" i="4"/>
  <c r="Q6" i="4"/>
  <c r="Y13" i="4"/>
  <c r="E6" i="4"/>
  <c r="Z13" i="4"/>
  <c r="I13" i="4"/>
  <c r="U13" i="4"/>
  <c r="E5" i="4"/>
  <c r="H10" i="4"/>
  <c r="L15" i="4"/>
  <c r="B18" i="4"/>
  <c r="Q20" i="4"/>
  <c r="M7" i="4"/>
  <c r="F15" i="4"/>
  <c r="Q18" i="4"/>
  <c r="D22" i="4"/>
  <c r="N10" i="4"/>
  <c r="K17" i="4"/>
  <c r="W20" i="4"/>
  <c r="U23" i="4"/>
  <c r="K26" i="4"/>
  <c r="Z28" i="4"/>
  <c r="O31" i="4"/>
  <c r="C38" i="4"/>
  <c r="O10" i="4"/>
  <c r="G19" i="4"/>
  <c r="G24" i="4"/>
  <c r="S27" i="4"/>
  <c r="E31" i="4"/>
  <c r="D38" i="4"/>
  <c r="X31" i="4"/>
  <c r="Q10" i="4"/>
  <c r="H19" i="4"/>
  <c r="I24" i="4"/>
  <c r="T27" i="4"/>
  <c r="F31" i="4"/>
  <c r="X4" i="4"/>
  <c r="J16" i="4"/>
  <c r="V22" i="4"/>
  <c r="I26" i="4"/>
  <c r="Z29" i="4"/>
  <c r="V38" i="4"/>
  <c r="I28" i="4"/>
  <c r="V10" i="4"/>
  <c r="W22" i="4"/>
  <c r="O28" i="4"/>
  <c r="O23" i="4"/>
  <c r="X38" i="4"/>
  <c r="K16" i="4"/>
  <c r="P21" i="4"/>
  <c r="I17" i="4"/>
  <c r="Y10" i="4"/>
  <c r="E22" i="4"/>
  <c r="J27" i="4"/>
  <c r="L36" i="4"/>
  <c r="C20" i="4"/>
  <c r="B29" i="4"/>
  <c r="B23" i="4"/>
  <c r="U30" i="4"/>
  <c r="G17" i="4"/>
  <c r="V25" i="4"/>
  <c r="W36" i="4"/>
  <c r="W7" i="4"/>
  <c r="G16" i="4"/>
  <c r="V18" i="4"/>
  <c r="L21" i="4"/>
  <c r="G10" i="4"/>
  <c r="D17" i="4"/>
  <c r="P20" i="4"/>
  <c r="I7" i="4"/>
  <c r="W15" i="4"/>
  <c r="K19" i="4"/>
  <c r="Q22" i="4"/>
  <c r="G25" i="4"/>
  <c r="V27" i="4"/>
  <c r="L30" i="4"/>
  <c r="X36" i="4"/>
  <c r="W5" i="4"/>
  <c r="E16" i="4"/>
  <c r="X6" i="4"/>
  <c r="X13" i="4"/>
  <c r="U6" i="4"/>
  <c r="L6" i="4"/>
  <c r="H13" i="4"/>
  <c r="E13" i="4"/>
  <c r="P6" i="4"/>
  <c r="M13" i="4"/>
  <c r="P13" i="4"/>
  <c r="D6" i="4"/>
  <c r="V6" i="4"/>
  <c r="I6" i="4"/>
  <c r="Z6" i="4"/>
  <c r="U5" i="4"/>
  <c r="X10" i="4"/>
  <c r="C16" i="4"/>
  <c r="R18" i="4"/>
  <c r="H21" i="4"/>
  <c r="B10" i="4"/>
  <c r="B16" i="4"/>
  <c r="O19" i="4"/>
  <c r="K5" i="4"/>
  <c r="H12" i="4"/>
  <c r="H18" i="4"/>
  <c r="S21" i="4"/>
  <c r="L24" i="4"/>
  <c r="B27" i="4"/>
  <c r="Q29" i="4"/>
  <c r="D36" i="4"/>
  <c r="S38" i="4"/>
  <c r="I12" i="4"/>
  <c r="X20" i="4"/>
  <c r="D25" i="4"/>
  <c r="P28" i="4"/>
  <c r="Z31" i="4"/>
  <c r="Z38" i="4"/>
  <c r="R36" i="4"/>
  <c r="J12" i="4"/>
  <c r="Z20" i="4"/>
  <c r="E25" i="4"/>
  <c r="Q28" i="4"/>
  <c r="K36" i="4"/>
  <c r="H4" i="4"/>
  <c r="D18" i="4"/>
  <c r="S23" i="4"/>
  <c r="K27" i="4"/>
  <c r="V30" i="4"/>
  <c r="O4" i="4"/>
  <c r="T31" i="4"/>
  <c r="R22" i="4"/>
  <c r="D28" i="4"/>
  <c r="Y31" i="4"/>
  <c r="L16" i="4"/>
  <c r="M5" i="4"/>
  <c r="R17" i="4"/>
  <c r="B7" i="4"/>
  <c r="D19" i="4"/>
  <c r="Y16" i="4"/>
  <c r="M23" i="4"/>
  <c r="R28" i="4"/>
  <c r="S37" i="4"/>
  <c r="Y22" i="4"/>
  <c r="S30" i="4"/>
  <c r="P25" i="4"/>
  <c r="R37" i="4"/>
  <c r="S20" i="4"/>
  <c r="U27" i="4"/>
  <c r="I5" i="4"/>
  <c r="L10" i="4"/>
  <c r="W16" i="4"/>
  <c r="N19" i="4"/>
  <c r="D5" i="4"/>
  <c r="V12" i="4"/>
  <c r="Z17" i="4"/>
  <c r="M21" i="4"/>
  <c r="S10" i="4"/>
  <c r="T16" i="4"/>
  <c r="G20" i="4"/>
  <c r="I23" i="4"/>
  <c r="W25" i="4"/>
  <c r="N28" i="4"/>
  <c r="N13" i="4"/>
  <c r="R6" i="4"/>
  <c r="N6" i="4"/>
  <c r="B13" i="4"/>
  <c r="B6" i="4"/>
  <c r="G13" i="4"/>
  <c r="F13" i="4"/>
  <c r="G6" i="4"/>
  <c r="Q13" i="4"/>
  <c r="T6" i="4"/>
  <c r="S13" i="4"/>
  <c r="J6" i="4"/>
  <c r="C7" i="4"/>
  <c r="G12" i="4"/>
  <c r="S16" i="4"/>
  <c r="J19" i="4"/>
  <c r="Y21" i="4"/>
  <c r="W10" i="4"/>
  <c r="X16" i="4"/>
  <c r="K20" i="4"/>
  <c r="D7" i="4"/>
  <c r="R15" i="4"/>
  <c r="E19" i="4"/>
  <c r="M22" i="4"/>
  <c r="C25" i="4"/>
  <c r="R27" i="4"/>
  <c r="H30" i="4"/>
  <c r="T36" i="4"/>
  <c r="L5" i="4"/>
  <c r="S15" i="4"/>
  <c r="N22" i="4"/>
  <c r="Z25" i="4"/>
  <c r="L29" i="4"/>
  <c r="J36" i="4"/>
  <c r="Y4" i="4"/>
  <c r="N5" i="4"/>
  <c r="U15" i="4"/>
  <c r="O22" i="4"/>
  <c r="B26" i="4"/>
  <c r="N29" i="4"/>
  <c r="H37" i="4"/>
  <c r="U7" i="4"/>
  <c r="W19" i="4"/>
  <c r="O24" i="4"/>
  <c r="H28" i="4"/>
  <c r="G36" i="4"/>
  <c r="J20" i="4"/>
  <c r="R38" i="4"/>
  <c r="T28" i="4"/>
  <c r="T20" i="4"/>
  <c r="Y38" i="4"/>
  <c r="Y28" i="4"/>
  <c r="O12" i="4"/>
  <c r="B19" i="4"/>
  <c r="X7" i="4"/>
  <c r="V20" i="4"/>
  <c r="S18" i="4"/>
  <c r="T24" i="4"/>
  <c r="Y29" i="4"/>
  <c r="Z7" i="4"/>
  <c r="R24" i="4"/>
  <c r="Q37" i="4"/>
  <c r="I27" i="4"/>
  <c r="G5" i="4"/>
  <c r="H23" i="4"/>
  <c r="O29" i="4"/>
  <c r="Y5" i="4"/>
  <c r="K12" i="4"/>
  <c r="N17" i="4"/>
  <c r="E20" i="4"/>
  <c r="Z5" i="4"/>
  <c r="K15" i="4"/>
  <c r="W18" i="4"/>
  <c r="H22" i="4"/>
  <c r="M12" i="4"/>
  <c r="P17" i="4"/>
  <c r="C21" i="4"/>
  <c r="Y23" i="4"/>
  <c r="O26" i="4"/>
  <c r="E29" i="4"/>
  <c r="S31" i="4"/>
  <c r="G38" i="4"/>
  <c r="Z10" i="4"/>
  <c r="Q19" i="4"/>
  <c r="F6" i="4"/>
  <c r="O13" i="4"/>
  <c r="O6" i="4"/>
  <c r="R13" i="4"/>
  <c r="W6" i="4"/>
  <c r="Y6" i="4"/>
  <c r="V13" i="4"/>
  <c r="D13" i="4"/>
  <c r="K13" i="4"/>
  <c r="J13" i="4"/>
  <c r="M6" i="4"/>
  <c r="C6" i="4"/>
  <c r="S7" i="4"/>
  <c r="W12" i="4"/>
  <c r="J17" i="4"/>
  <c r="Z19" i="4"/>
  <c r="T5" i="4"/>
  <c r="Q12" i="4"/>
  <c r="T17" i="4"/>
  <c r="G21" i="4"/>
  <c r="Y7" i="4"/>
  <c r="N16" i="4"/>
  <c r="B20" i="4"/>
  <c r="E23" i="4"/>
  <c r="S25" i="4"/>
  <c r="J28" i="4"/>
  <c r="X30" i="4"/>
  <c r="K37" i="4"/>
  <c r="E7" i="4"/>
  <c r="L17" i="4"/>
  <c r="K23" i="4"/>
  <c r="V26" i="4"/>
  <c r="I30" i="4"/>
  <c r="F37" i="4"/>
  <c r="I4" i="4"/>
  <c r="F7" i="4"/>
  <c r="M17" i="4"/>
  <c r="L23" i="4"/>
  <c r="X26" i="4"/>
  <c r="J30" i="4"/>
  <c r="E38" i="4"/>
  <c r="Y12" i="4"/>
  <c r="O21" i="4"/>
  <c r="L25" i="4"/>
  <c r="D29" i="4"/>
  <c r="N37" i="4"/>
  <c r="V24" i="4"/>
  <c r="N4" i="4"/>
  <c r="V4" i="4"/>
  <c r="B25" i="4"/>
  <c r="L7" i="4"/>
  <c r="P37" i="4"/>
  <c r="T15" i="4"/>
  <c r="I20" i="4"/>
  <c r="Q15" i="4"/>
  <c r="L22" i="4"/>
  <c r="L20" i="4"/>
  <c r="C26" i="4"/>
  <c r="G31" i="4"/>
  <c r="P16" i="4"/>
  <c r="L26" i="4"/>
  <c r="Q4" i="4"/>
  <c r="C29" i="4"/>
  <c r="J10" i="4"/>
  <c r="Z24" i="4"/>
  <c r="M31" i="4"/>
  <c r="G7" i="4"/>
  <c r="P15" i="4"/>
  <c r="F18" i="4"/>
  <c r="U20" i="4"/>
  <c r="R7" i="4"/>
  <c r="H16" i="4"/>
  <c r="T19" i="4"/>
  <c r="P5" i="4"/>
  <c r="B15" i="4"/>
  <c r="M18" i="4"/>
  <c r="Z21" i="4"/>
  <c r="P24" i="4"/>
  <c r="F27" i="4"/>
  <c r="H36" i="4"/>
  <c r="T12" i="4"/>
  <c r="P23" i="4"/>
  <c r="C27" i="4"/>
  <c r="N30" i="4"/>
  <c r="I38" i="4"/>
  <c r="X5" i="4"/>
  <c r="Y17" i="4"/>
  <c r="R23" i="4"/>
  <c r="D27" i="4"/>
  <c r="O30" i="4"/>
  <c r="J38" i="4"/>
  <c r="U16" i="4"/>
  <c r="C23" i="4"/>
  <c r="T26" i="4"/>
  <c r="F30" i="4"/>
  <c r="K4" i="4"/>
  <c r="F29" i="4"/>
  <c r="P29" i="4"/>
  <c r="R4" i="4"/>
  <c r="K29" i="4"/>
  <c r="Q21" i="4"/>
  <c r="K7" i="4"/>
  <c r="J18" i="4"/>
  <c r="M10" i="4"/>
  <c r="Y19" i="4"/>
  <c r="C10" i="4"/>
  <c r="U17" i="4"/>
  <c r="D24" i="4"/>
  <c r="I29" i="4"/>
  <c r="K38" i="4"/>
  <c r="N25" i="4"/>
  <c r="P31" i="4"/>
  <c r="T37" i="4"/>
  <c r="V21" i="4"/>
  <c r="G28" i="4"/>
  <c r="P38" i="4"/>
  <c r="Z18" i="4"/>
  <c r="S28" i="4"/>
  <c r="T10" i="4"/>
  <c r="H7" i="4"/>
  <c r="T7" i="4"/>
  <c r="W26" i="4"/>
  <c r="F23" i="4"/>
  <c r="C5" i="4"/>
  <c r="U25" i="4"/>
  <c r="J7" i="4"/>
  <c r="Q30" i="4"/>
  <c r="U37" i="4"/>
  <c r="H5" i="4"/>
  <c r="M19" i="4"/>
  <c r="S12" i="4"/>
  <c r="G26" i="4"/>
  <c r="T25" i="4"/>
  <c r="V31" i="4"/>
  <c r="B30" i="4"/>
  <c r="E12" i="4"/>
  <c r="X15" i="4"/>
  <c r="W21" i="4"/>
  <c r="I22" i="4"/>
  <c r="W37" i="4"/>
  <c r="Y30" i="4"/>
  <c r="G23" i="4"/>
  <c r="L19" i="4"/>
  <c r="D37" i="4"/>
  <c r="S17" i="4"/>
  <c r="H17" i="4"/>
  <c r="X17" i="4"/>
  <c r="F19" i="4"/>
  <c r="I19" i="4"/>
  <c r="U19" i="4"/>
  <c r="T30" i="4"/>
  <c r="K28" i="4"/>
  <c r="L38" i="4"/>
  <c r="Z30" i="4"/>
  <c r="F25" i="4"/>
  <c r="P18" i="4"/>
  <c r="M38" i="4"/>
  <c r="Z4" i="4"/>
  <c r="O7" i="4"/>
  <c r="I10" i="4"/>
  <c r="P36" i="4"/>
  <c r="E36" i="4"/>
  <c r="P22" i="4"/>
  <c r="Y36" i="4"/>
  <c r="G30" i="4"/>
  <c r="O37" i="4"/>
  <c r="W17" i="4"/>
  <c r="M24" i="4"/>
  <c r="Y27" i="4"/>
  <c r="J31" i="4"/>
  <c r="U4" i="4"/>
  <c r="Q7" i="4"/>
  <c r="S19" i="4"/>
  <c r="N24" i="4"/>
  <c r="Z27" i="4"/>
  <c r="L31" i="4"/>
  <c r="T4" i="4"/>
  <c r="O18" i="4"/>
  <c r="X23" i="4"/>
  <c r="P27" i="4"/>
  <c r="H31" i="4"/>
  <c r="E15" i="4"/>
  <c r="C36" i="4"/>
  <c r="F4" i="4"/>
  <c r="O15" i="4"/>
  <c r="I36" i="4"/>
  <c r="R30" i="4"/>
  <c r="P10" i="4"/>
  <c r="R19" i="4"/>
  <c r="F12" i="4"/>
  <c r="R21" i="4"/>
  <c r="R12" i="4"/>
  <c r="P19" i="4"/>
  <c r="K25" i="4"/>
  <c r="P30" i="4"/>
  <c r="I18" i="4"/>
  <c r="H27" i="4"/>
  <c r="U36" i="4"/>
  <c r="Q16" i="4"/>
  <c r="W23" i="4"/>
  <c r="X29" i="4"/>
  <c r="P4" i="4"/>
  <c r="J22" i="4"/>
  <c r="K30" i="4"/>
  <c r="H15" i="4"/>
  <c r="R10" i="4"/>
  <c r="C18" i="4"/>
  <c r="M29" i="4"/>
  <c r="Q26" i="4"/>
  <c r="F10" i="4"/>
  <c r="H29" i="4"/>
  <c r="Q17" i="4"/>
  <c r="C4" i="4"/>
  <c r="Z26" i="4"/>
  <c r="F24" i="4"/>
  <c r="Z12" i="4"/>
  <c r="V19" i="4"/>
  <c r="V28" i="4"/>
  <c r="B31" i="4"/>
  <c r="L4" i="4"/>
  <c r="S5" i="4"/>
  <c r="J23" i="4"/>
  <c r="N18" i="4"/>
  <c r="B12" i="4"/>
  <c r="X24" i="4"/>
  <c r="T18" i="4"/>
  <c r="V37" i="4"/>
  <c r="R26" i="4"/>
  <c r="J24" i="4"/>
  <c r="W4" i="4"/>
  <c r="I31" i="4"/>
  <c r="U26" i="4"/>
  <c r="X37" i="4"/>
  <c r="T21" i="4"/>
  <c r="F5" i="4"/>
  <c r="Z22" i="4"/>
  <c r="O38" i="4"/>
  <c r="U31" i="4"/>
  <c r="U18" i="4"/>
  <c r="Y37" i="4"/>
  <c r="X28" i="4"/>
  <c r="L27" i="4"/>
  <c r="K10" i="4"/>
  <c r="M30" i="4"/>
  <c r="F17" i="4"/>
  <c r="E17" i="4"/>
  <c r="B5" i="4"/>
  <c r="L28" i="4"/>
  <c r="T29" i="4"/>
  <c r="E26" i="4"/>
  <c r="U29" i="4"/>
  <c r="W38" i="4"/>
  <c r="J21" i="4"/>
  <c r="I25" i="4"/>
  <c r="U28" i="4"/>
  <c r="O36" i="4"/>
  <c r="E4" i="4"/>
  <c r="U12" i="4"/>
  <c r="K21" i="4"/>
  <c r="J25" i="4"/>
  <c r="W28" i="4"/>
  <c r="Q36" i="4"/>
  <c r="D4" i="4"/>
  <c r="H20" i="4"/>
  <c r="U24" i="4"/>
  <c r="M28" i="4"/>
  <c r="M36" i="4"/>
  <c r="C22" i="4"/>
  <c r="J4" i="4"/>
  <c r="Q24" i="4"/>
  <c r="K22" i="4"/>
  <c r="P12" i="4"/>
  <c r="X18" i="4"/>
  <c r="D15" i="4"/>
  <c r="Y20" i="4"/>
  <c r="M16" i="4"/>
  <c r="V5" i="4"/>
  <c r="G15" i="4"/>
  <c r="I21" i="4"/>
  <c r="S26" i="4"/>
  <c r="W31" i="4"/>
  <c r="U21" i="4"/>
  <c r="E28" i="4"/>
  <c r="N38" i="4"/>
  <c r="K18" i="4"/>
  <c r="S24" i="4"/>
  <c r="Q31" i="4"/>
  <c r="D12" i="4"/>
  <c r="E24" i="4"/>
  <c r="F38" i="4"/>
  <c r="V17" i="4"/>
  <c r="O17" i="4"/>
  <c r="N21" i="4"/>
  <c r="G37" i="4"/>
  <c r="C30" i="4"/>
  <c r="J15" i="4"/>
  <c r="F36" i="4"/>
  <c r="N23" i="4"/>
  <c r="Z23" i="4"/>
  <c r="H38" i="4"/>
  <c r="D31" i="4"/>
  <c r="X21" i="4"/>
  <c r="F20" i="4"/>
  <c r="E10" i="4"/>
  <c r="O20" i="4"/>
  <c r="Y15" i="4"/>
  <c r="N36" i="4"/>
  <c r="Z15" i="4"/>
  <c r="D21" i="4"/>
  <c r="M15" i="4"/>
  <c r="N27" i="4"/>
  <c r="B24" i="4"/>
  <c r="B36" i="4"/>
  <c r="E30" i="4"/>
  <c r="C28" i="4"/>
  <c r="V16" i="4"/>
  <c r="M25" i="4"/>
  <c r="W27" i="4"/>
  <c r="C12" i="4"/>
  <c r="L12" i="4"/>
  <c r="X12" i="4"/>
  <c r="O25" i="4"/>
  <c r="N20" i="4"/>
  <c r="T38" i="4"/>
  <c r="C24" i="4"/>
  <c r="U10" i="4"/>
  <c r="Q38" i="4"/>
  <c r="F21" i="4"/>
  <c r="C19" i="4"/>
  <c r="J26" i="4"/>
  <c r="O5" i="4"/>
  <c r="Q23" i="4"/>
  <c r="C31" i="4"/>
  <c r="P7" i="4"/>
  <c r="S22" i="4"/>
  <c r="F26" i="4"/>
  <c r="R29" i="4"/>
  <c r="L37" i="4"/>
  <c r="I37" i="4"/>
  <c r="F16" i="4"/>
  <c r="T22" i="4"/>
  <c r="H26" i="4"/>
  <c r="S29" i="4"/>
  <c r="M37" i="4"/>
  <c r="C15" i="4"/>
  <c r="B22" i="4"/>
  <c r="Q25" i="4"/>
  <c r="J29" i="4"/>
  <c r="Z37" i="4"/>
  <c r="R25" i="4"/>
  <c r="K24" i="4"/>
  <c r="V29" i="4"/>
  <c r="Y25" i="4"/>
  <c r="H25" i="4"/>
  <c r="X27" i="4"/>
  <c r="B17" i="4"/>
  <c r="J5" i="4"/>
  <c r="G18" i="4"/>
  <c r="N7" i="4"/>
  <c r="D16" i="4"/>
  <c r="U22" i="4"/>
  <c r="B28" i="4"/>
  <c r="C37" i="4"/>
  <c r="V23" i="4"/>
  <c r="W29" i="4"/>
  <c r="N26" i="4"/>
  <c r="D20" i="4"/>
  <c r="M26" i="4"/>
  <c r="V36" i="4"/>
  <c r="N15" i="4"/>
  <c r="Y26" i="4"/>
  <c r="Q5" i="4"/>
  <c r="M20" i="4"/>
  <c r="B21" i="4"/>
  <c r="H24" i="4"/>
  <c r="Z16" i="4"/>
  <c r="Z36" i="4"/>
  <c r="G22" i="4"/>
  <c r="R5" i="4"/>
  <c r="E27" i="4"/>
  <c r="W30" i="4"/>
  <c r="X19" i="4"/>
  <c r="B38" i="4"/>
  <c r="D10" i="4"/>
  <c r="R20" i="4"/>
  <c r="F22" i="4"/>
  <c r="Y24" i="4"/>
  <c r="D26" i="4"/>
  <c r="E18" i="4"/>
  <c r="X25" i="4"/>
  <c r="L18" i="4"/>
  <c r="Y18" i="4"/>
  <c r="D30" i="4"/>
  <c r="M27" i="4"/>
  <c r="C17" i="4"/>
  <c r="B37" i="4"/>
  <c r="R31" i="4"/>
  <c r="P26" i="4"/>
  <c r="S36" i="4"/>
  <c r="T23" i="4"/>
  <c r="O16" i="4"/>
  <c r="V15" i="4"/>
  <c r="I16" i="4"/>
  <c r="F28" i="4"/>
  <c r="W24" i="4"/>
  <c r="M4" i="4"/>
  <c r="O27" i="4"/>
  <c r="E21" i="4"/>
  <c r="S4" i="4"/>
  <c r="G27" i="4"/>
  <c r="Q27" i="4"/>
  <c r="X22" i="4"/>
  <c r="R16" i="4"/>
  <c r="K31" i="4"/>
  <c r="U38" i="4"/>
  <c r="N31" i="4"/>
  <c r="V7" i="4"/>
  <c r="N12" i="4"/>
  <c r="B4" i="4"/>
  <c r="I15" i="4"/>
  <c r="G4" i="4"/>
  <c r="E37" i="4"/>
  <c r="G29" i="4"/>
  <c r="D23" i="4"/>
  <c r="J37" i="4"/>
  <c r="J8" i="4"/>
  <c r="E14" i="4"/>
  <c r="F9" i="4"/>
  <c r="V32" i="4"/>
  <c r="M35" i="4"/>
  <c r="W8" i="4"/>
  <c r="W32" i="4"/>
  <c r="R39" i="4"/>
  <c r="G42" i="4"/>
  <c r="U44" i="4"/>
  <c r="K47" i="4"/>
  <c r="Z49" i="4"/>
  <c r="O52" i="4"/>
  <c r="D55" i="4"/>
  <c r="R57" i="4"/>
  <c r="G60" i="4"/>
  <c r="U62" i="4"/>
  <c r="S40" i="4"/>
  <c r="Q47" i="4"/>
  <c r="T53" i="4"/>
  <c r="T33" i="4"/>
  <c r="J40" i="4"/>
  <c r="X42" i="4"/>
  <c r="M45" i="4"/>
  <c r="D48" i="4"/>
  <c r="R50" i="4"/>
  <c r="G53" i="4"/>
  <c r="U55" i="4"/>
  <c r="J58" i="4"/>
  <c r="X60" i="4"/>
  <c r="M63" i="4"/>
  <c r="N9" i="4"/>
  <c r="Y34" i="4"/>
  <c r="X39" i="4"/>
  <c r="G44" i="4"/>
  <c r="I48" i="4"/>
  <c r="Q52" i="4"/>
  <c r="E56" i="4"/>
  <c r="S58" i="4"/>
  <c r="H61" i="4"/>
  <c r="V63" i="4"/>
  <c r="K41" i="4"/>
  <c r="S51" i="4"/>
  <c r="Y61" i="4"/>
  <c r="K63" i="4"/>
  <c r="W33" i="4"/>
  <c r="T50" i="4"/>
  <c r="H11" i="4"/>
  <c r="I39" i="4"/>
  <c r="K55" i="4"/>
  <c r="I49" i="4"/>
  <c r="W55" i="4"/>
  <c r="X33" i="4"/>
  <c r="B8" i="4"/>
  <c r="I11" i="4"/>
  <c r="L11" i="4"/>
  <c r="F43" i="4"/>
  <c r="K48" i="4"/>
  <c r="N53" i="4"/>
  <c r="Q58" i="4"/>
  <c r="T63" i="4"/>
  <c r="D43" i="4"/>
  <c r="T9" i="4"/>
  <c r="Z35" i="4"/>
  <c r="Y41" i="4"/>
  <c r="D47" i="4"/>
  <c r="H52" i="4"/>
  <c r="T56" i="4"/>
  <c r="N62" i="4"/>
  <c r="R41" i="4"/>
  <c r="S50" i="4"/>
  <c r="T57" i="4"/>
  <c r="N8" i="4"/>
  <c r="C11" i="4"/>
  <c r="Y14" i="4"/>
  <c r="O14" i="4"/>
  <c r="E8" i="4"/>
  <c r="P11" i="4"/>
  <c r="Z32" i="4"/>
  <c r="Q35" i="4"/>
  <c r="H9" i="4"/>
  <c r="C33" i="4"/>
  <c r="V39" i="4"/>
  <c r="K42" i="4"/>
  <c r="Y44" i="4"/>
  <c r="O47" i="4"/>
  <c r="E50" i="4"/>
  <c r="Z8" i="4"/>
  <c r="O11" i="4"/>
  <c r="U14" i="4"/>
  <c r="J14" i="4"/>
  <c r="J11" i="4"/>
  <c r="M33" i="4"/>
  <c r="S33" i="4"/>
  <c r="I40" i="4"/>
  <c r="W42" i="4"/>
  <c r="L45" i="4"/>
  <c r="C48" i="4"/>
  <c r="Q50" i="4"/>
  <c r="F53" i="4"/>
  <c r="T55" i="4"/>
  <c r="I58" i="4"/>
  <c r="W60" i="4"/>
  <c r="L63" i="4"/>
  <c r="C34" i="4"/>
  <c r="I42" i="4"/>
  <c r="L49" i="4"/>
  <c r="R34" i="4"/>
  <c r="Z40" i="4"/>
  <c r="O43" i="4"/>
  <c r="D46" i="4"/>
  <c r="T48" i="4"/>
  <c r="I51" i="4"/>
  <c r="W53" i="4"/>
  <c r="L56" i="4"/>
  <c r="Z58" i="4"/>
  <c r="O61" i="4"/>
  <c r="F11" i="4"/>
  <c r="B41" i="4"/>
  <c r="F45" i="4"/>
  <c r="H49" i="4"/>
  <c r="X53" i="4"/>
  <c r="U56" i="4"/>
  <c r="J59" i="4"/>
  <c r="X61" i="4"/>
  <c r="Y43" i="4"/>
  <c r="H54" i="4"/>
  <c r="E39" i="4"/>
  <c r="G55" i="4"/>
  <c r="E43" i="4"/>
  <c r="G59" i="4"/>
  <c r="O41" i="4"/>
  <c r="N52" i="4"/>
  <c r="B33" i="4"/>
  <c r="H62" i="4"/>
  <c r="S45" i="4"/>
  <c r="R8" i="4"/>
  <c r="M14" i="4"/>
  <c r="T14" i="4"/>
  <c r="U11" i="4"/>
  <c r="N32" i="4"/>
  <c r="W14" i="4"/>
  <c r="L32" i="4"/>
  <c r="J39" i="4"/>
  <c r="M44" i="4"/>
  <c r="R49" i="4"/>
  <c r="U54" i="4"/>
  <c r="X59" i="4"/>
  <c r="Q46" i="4"/>
  <c r="G43" i="4"/>
  <c r="L48" i="4"/>
  <c r="O53" i="4"/>
  <c r="B58" i="4"/>
  <c r="U63" i="4"/>
  <c r="H34" i="4"/>
  <c r="S44" i="4"/>
  <c r="H53" i="4"/>
  <c r="B59" i="4"/>
  <c r="E9" i="4"/>
  <c r="S11" i="4"/>
  <c r="D11" i="4"/>
  <c r="B9" i="4"/>
  <c r="Q33" i="4"/>
  <c r="Y33" i="4"/>
  <c r="Q9" i="4"/>
  <c r="U8" i="4"/>
  <c r="E34" i="4"/>
  <c r="P34" i="4"/>
  <c r="Y40" i="4"/>
  <c r="N43" i="4"/>
  <c r="C46" i="4"/>
  <c r="S48" i="4"/>
  <c r="H51" i="4"/>
  <c r="V53" i="4"/>
  <c r="K56" i="4"/>
  <c r="Y58" i="4"/>
  <c r="N61" i="4"/>
  <c r="C44" i="4"/>
  <c r="F51" i="4"/>
  <c r="C14" i="4"/>
  <c r="C32" i="4"/>
  <c r="O35" i="4"/>
  <c r="B39" i="4"/>
  <c r="Q41" i="4"/>
  <c r="F44" i="4"/>
  <c r="T46" i="4"/>
  <c r="K49" i="4"/>
  <c r="Y51" i="4"/>
  <c r="N54" i="4"/>
  <c r="C57" i="4"/>
  <c r="Q59" i="4"/>
  <c r="F62" i="4"/>
  <c r="D32" i="4"/>
  <c r="E42" i="4"/>
  <c r="I46" i="4"/>
  <c r="G50" i="4"/>
  <c r="W54" i="4"/>
  <c r="L57" i="4"/>
  <c r="Z59" i="4"/>
  <c r="O62" i="4"/>
  <c r="G35" i="4"/>
  <c r="N46" i="4"/>
  <c r="V56" i="4"/>
  <c r="S55" i="4"/>
  <c r="Z42" i="4"/>
  <c r="S59" i="4"/>
  <c r="B47" i="4"/>
  <c r="S63" i="4"/>
  <c r="D44" i="4"/>
  <c r="H58" i="4"/>
  <c r="S41" i="4"/>
  <c r="V52" i="4"/>
  <c r="X46" i="4"/>
  <c r="Y9" i="4"/>
  <c r="T8" i="4"/>
  <c r="U33" i="4"/>
  <c r="C39" i="4"/>
  <c r="F34" i="4"/>
  <c r="Q40" i="4"/>
  <c r="T45" i="4"/>
  <c r="Y50" i="4"/>
  <c r="C56" i="4"/>
  <c r="F61" i="4"/>
  <c r="K35" i="4"/>
  <c r="K50" i="4"/>
  <c r="M32" i="4"/>
  <c r="K39" i="4"/>
  <c r="N44" i="4"/>
  <c r="S49" i="4"/>
  <c r="F54" i="4"/>
  <c r="I59" i="4"/>
  <c r="R45" i="4"/>
  <c r="F55" i="4"/>
  <c r="I60" i="4"/>
  <c r="U9" i="4"/>
  <c r="O8" i="4"/>
  <c r="Z11" i="4"/>
  <c r="W9" i="4"/>
  <c r="F14" i="4"/>
  <c r="I34" i="4"/>
  <c r="I8" i="4"/>
  <c r="T11" i="4"/>
  <c r="R9" i="4"/>
  <c r="V14" i="4"/>
  <c r="F32" i="4"/>
  <c r="U34" i="4"/>
  <c r="B14" i="4"/>
  <c r="N35" i="4"/>
  <c r="P41" i="4"/>
  <c r="E44" i="4"/>
  <c r="S46" i="4"/>
  <c r="J49" i="4"/>
  <c r="X51" i="4"/>
  <c r="M54" i="4"/>
  <c r="B57" i="4"/>
  <c r="P59" i="4"/>
  <c r="E62" i="4"/>
  <c r="D39" i="4"/>
  <c r="V45" i="4"/>
  <c r="M52" i="4"/>
  <c r="X8" i="4"/>
  <c r="X32" i="4"/>
  <c r="S39" i="4"/>
  <c r="H42" i="4"/>
  <c r="V44" i="4"/>
  <c r="L47" i="4"/>
  <c r="B50" i="4"/>
  <c r="P52" i="4"/>
  <c r="E55" i="4"/>
  <c r="S57" i="4"/>
  <c r="H60" i="4"/>
  <c r="V62" i="4"/>
  <c r="R14" i="4"/>
  <c r="K33" i="4"/>
  <c r="H43" i="4"/>
  <c r="I47" i="4"/>
  <c r="J51" i="4"/>
  <c r="N55" i="4"/>
  <c r="C58" i="4"/>
  <c r="Q60" i="4"/>
  <c r="F63" i="4"/>
  <c r="E49" i="4"/>
  <c r="K59" i="4"/>
  <c r="O59" i="4"/>
  <c r="V46" i="4"/>
  <c r="D34" i="4"/>
  <c r="O51" i="4"/>
  <c r="L35" i="4"/>
  <c r="R46" i="4"/>
  <c r="M49" i="4"/>
  <c r="W59" i="4"/>
  <c r="G11" i="4"/>
  <c r="P9" i="4"/>
  <c r="G9" i="4"/>
  <c r="E35" i="4"/>
  <c r="X35" i="4"/>
  <c r="X41" i="4"/>
  <c r="C47" i="4"/>
  <c r="G52" i="4"/>
  <c r="J57" i="4"/>
  <c r="M62" i="4"/>
  <c r="C40" i="4"/>
  <c r="D53" i="4"/>
  <c r="G34" i="4"/>
  <c r="R40" i="4"/>
  <c r="U45" i="4"/>
  <c r="Z50" i="4"/>
  <c r="M55" i="4"/>
  <c r="P60" i="4"/>
  <c r="Q8" i="4"/>
  <c r="L39" i="4"/>
  <c r="U48" i="4"/>
  <c r="M56" i="4"/>
  <c r="P61" i="4"/>
  <c r="I14" i="4"/>
  <c r="K9" i="4"/>
  <c r="J32" i="4"/>
  <c r="Z34" i="4"/>
  <c r="L14" i="4"/>
  <c r="G32" i="4"/>
  <c r="S35" i="4"/>
  <c r="F39" i="4"/>
  <c r="T41" i="4"/>
  <c r="I44" i="4"/>
  <c r="W46" i="4"/>
  <c r="D41" i="4"/>
  <c r="G46" i="4"/>
  <c r="U50" i="4"/>
  <c r="J53" i="4"/>
  <c r="X55" i="4"/>
  <c r="M58" i="4"/>
  <c r="B61" i="4"/>
  <c r="P63" i="4"/>
  <c r="S34" i="4"/>
  <c r="U42" i="4"/>
  <c r="X49" i="4"/>
  <c r="W34" i="4"/>
  <c r="E41" i="4"/>
  <c r="S43" i="4"/>
  <c r="H46" i="4"/>
  <c r="X48" i="4"/>
  <c r="M51" i="4"/>
  <c r="B54" i="4"/>
  <c r="P56" i="4"/>
  <c r="E59" i="4"/>
  <c r="S61" i="4"/>
  <c r="Q11" i="4"/>
  <c r="O32" i="4"/>
  <c r="M42" i="4"/>
  <c r="M46" i="4"/>
  <c r="O50" i="4"/>
  <c r="B55" i="4"/>
  <c r="P57" i="4"/>
  <c r="E60" i="4"/>
  <c r="S62" i="4"/>
  <c r="H8" i="4"/>
  <c r="B42" i="4"/>
  <c r="J52" i="4"/>
  <c r="P62" i="4"/>
  <c r="R35" i="4"/>
  <c r="B52" i="4"/>
  <c r="S14" i="4"/>
  <c r="P40" i="4"/>
  <c r="B56" i="4"/>
  <c r="U32" i="4"/>
  <c r="T44" i="4"/>
  <c r="V60" i="4"/>
  <c r="Q43" i="4"/>
  <c r="T54" i="4"/>
  <c r="W11" i="4"/>
  <c r="E33" i="4"/>
  <c r="O42" i="4"/>
  <c r="S47" i="4"/>
  <c r="W52" i="4"/>
  <c r="Z57" i="4"/>
  <c r="D63" i="4"/>
  <c r="N41" i="4"/>
  <c r="K54" i="4"/>
  <c r="P42" i="4"/>
  <c r="T47" i="4"/>
  <c r="X52" i="4"/>
  <c r="R58" i="4"/>
  <c r="E63" i="4"/>
  <c r="U46" i="4"/>
  <c r="O54" i="4"/>
  <c r="R59" i="4"/>
  <c r="D14" i="4"/>
  <c r="E11" i="4"/>
  <c r="Q34" i="4"/>
  <c r="W47" i="4"/>
  <c r="E58" i="4"/>
  <c r="V41" i="4"/>
  <c r="S32" i="4"/>
  <c r="R44" i="4"/>
  <c r="Z54" i="4"/>
  <c r="B45" i="4"/>
  <c r="F59" i="4"/>
  <c r="N48" i="4"/>
  <c r="X58" i="4"/>
  <c r="F46" i="4"/>
  <c r="K32" i="4"/>
  <c r="M43" i="4"/>
  <c r="U39" i="4"/>
  <c r="X50" i="4"/>
  <c r="N39" i="4"/>
  <c r="C60" i="4"/>
  <c r="M41" i="4"/>
  <c r="X43" i="4"/>
  <c r="R11" i="4"/>
  <c r="G63" i="4"/>
  <c r="R52" i="4"/>
  <c r="K11" i="4"/>
  <c r="D8" i="4"/>
  <c r="K34" i="4"/>
  <c r="X45" i="4"/>
  <c r="G56" i="4"/>
  <c r="O33" i="4"/>
  <c r="I45" i="4"/>
  <c r="Q55" i="4"/>
  <c r="C9" i="4"/>
  <c r="C50" i="4"/>
  <c r="K62" i="4"/>
  <c r="L33" i="4"/>
  <c r="O55" i="4"/>
  <c r="E57" i="4"/>
  <c r="M53" i="4"/>
  <c r="R33" i="4"/>
  <c r="D62" i="4"/>
  <c r="Y35" i="4"/>
  <c r="F49" i="4"/>
  <c r="L59" i="4"/>
  <c r="B43" i="4"/>
  <c r="G48" i="4"/>
  <c r="L51" i="4"/>
  <c r="Z53" i="4"/>
  <c r="O56" i="4"/>
  <c r="D59" i="4"/>
  <c r="R61" i="4"/>
  <c r="K44" i="4"/>
  <c r="N51" i="4"/>
  <c r="N14" i="4"/>
  <c r="H32" i="4"/>
  <c r="T35" i="4"/>
  <c r="G39" i="4"/>
  <c r="U41" i="4"/>
  <c r="J44" i="4"/>
  <c r="Y46" i="4"/>
  <c r="O49" i="4"/>
  <c r="D52" i="4"/>
  <c r="R54" i="4"/>
  <c r="G57" i="4"/>
  <c r="U59" i="4"/>
  <c r="J62" i="4"/>
  <c r="V33" i="4"/>
  <c r="H39" i="4"/>
  <c r="L43" i="4"/>
  <c r="M47" i="4"/>
  <c r="R51" i="4"/>
  <c r="R55" i="4"/>
  <c r="G58" i="4"/>
  <c r="U60" i="4"/>
  <c r="J63" i="4"/>
  <c r="P32" i="4"/>
  <c r="P44" i="4"/>
  <c r="X54" i="4"/>
  <c r="Y49" i="4"/>
  <c r="H14" i="4"/>
  <c r="L40" i="4"/>
  <c r="N56" i="4"/>
  <c r="L44" i="4"/>
  <c r="N60" i="4"/>
  <c r="J47" i="4"/>
  <c r="K51" i="4"/>
  <c r="U61" i="4"/>
  <c r="M34" i="4"/>
  <c r="S9" i="4"/>
  <c r="V43" i="4"/>
  <c r="B49" i="4"/>
  <c r="E54" i="4"/>
  <c r="H59" i="4"/>
  <c r="W44" i="4"/>
  <c r="C8" i="4"/>
  <c r="W43" i="4"/>
  <c r="C49" i="4"/>
  <c r="V54" i="4"/>
  <c r="Y59" i="4"/>
  <c r="O40" i="4"/>
  <c r="U47" i="4"/>
  <c r="V55" i="4"/>
  <c r="Y60" i="4"/>
  <c r="F8" i="4"/>
  <c r="P14" i="4"/>
  <c r="E40" i="4"/>
  <c r="M50" i="4"/>
  <c r="S60" i="4"/>
  <c r="Y48" i="4"/>
  <c r="H47" i="4"/>
  <c r="O57" i="4"/>
  <c r="D49" i="4"/>
  <c r="T61" i="4"/>
  <c r="Q53" i="4"/>
  <c r="D9" i="4"/>
  <c r="P54" i="4"/>
  <c r="N42" i="4"/>
  <c r="R48" i="4"/>
  <c r="Y53" i="4"/>
  <c r="X34" i="4"/>
  <c r="Q44" i="4"/>
  <c r="P46" i="4"/>
  <c r="I52" i="4"/>
  <c r="G41" i="4"/>
  <c r="V42" i="4"/>
  <c r="G33" i="4"/>
  <c r="N11" i="4"/>
  <c r="P8" i="4"/>
  <c r="R32" i="4"/>
  <c r="O48" i="4"/>
  <c r="U58" i="4"/>
  <c r="P43" i="4"/>
  <c r="Y47" i="4"/>
  <c r="F58" i="4"/>
  <c r="S54" i="4"/>
  <c r="D40" i="4"/>
  <c r="R60" i="4"/>
  <c r="E61" i="4"/>
  <c r="H40" i="4"/>
  <c r="W41" i="4"/>
  <c r="M9" i="4"/>
  <c r="L41" i="4"/>
  <c r="T51" i="4"/>
  <c r="R43" i="4"/>
  <c r="W48" i="4"/>
  <c r="C52" i="4"/>
  <c r="Q54" i="4"/>
  <c r="F57" i="4"/>
  <c r="T59" i="4"/>
  <c r="I62" i="4"/>
  <c r="P39" i="4"/>
  <c r="E46" i="4"/>
  <c r="U52" i="4"/>
  <c r="J9" i="4"/>
  <c r="D33" i="4"/>
  <c r="W39" i="4"/>
  <c r="L42" i="4"/>
  <c r="Z44" i="4"/>
  <c r="P47" i="4"/>
  <c r="F50" i="4"/>
  <c r="T52" i="4"/>
  <c r="I55" i="4"/>
  <c r="W57" i="4"/>
  <c r="L60" i="4"/>
  <c r="Z62" i="4"/>
  <c r="G8" i="4"/>
  <c r="F35" i="4"/>
  <c r="G40" i="4"/>
  <c r="O44" i="4"/>
  <c r="M48" i="4"/>
  <c r="Y52" i="4"/>
  <c r="I56" i="4"/>
  <c r="W58" i="4"/>
  <c r="L61" i="4"/>
  <c r="Z63" i="4"/>
  <c r="F47" i="4"/>
  <c r="M57" i="4"/>
  <c r="Z56" i="4"/>
  <c r="H44" i="4"/>
  <c r="J60" i="4"/>
  <c r="J48" i="4"/>
  <c r="Q39" i="4"/>
  <c r="P50" i="4"/>
  <c r="U57" i="4"/>
  <c r="Y39" i="4"/>
  <c r="I9" i="4"/>
  <c r="K14" i="4"/>
  <c r="U35" i="4"/>
  <c r="H33" i="4"/>
  <c r="Z39" i="4"/>
  <c r="D45" i="4"/>
  <c r="I50" i="4"/>
  <c r="L55" i="4"/>
  <c r="O60" i="4"/>
  <c r="Y32" i="4"/>
  <c r="Q48" i="4"/>
  <c r="M11" i="4"/>
  <c r="J33" i="4"/>
  <c r="B40" i="4"/>
  <c r="E45" i="4"/>
  <c r="J50" i="4"/>
  <c r="D56" i="4"/>
  <c r="G61" i="4"/>
  <c r="T32" i="4"/>
  <c r="Q42" i="4"/>
  <c r="T49" i="4"/>
  <c r="D57" i="4"/>
  <c r="G62" i="4"/>
  <c r="V11" i="4"/>
  <c r="S42" i="4"/>
  <c r="B53" i="4"/>
  <c r="H63" i="4"/>
  <c r="O39" i="4"/>
  <c r="W49" i="4"/>
  <c r="D60" i="4"/>
  <c r="V35" i="4"/>
  <c r="P53" i="4"/>
  <c r="R63" i="4"/>
  <c r="T58" i="4"/>
  <c r="X62" i="4"/>
  <c r="H50" i="4"/>
  <c r="J56" i="4"/>
  <c r="V9" i="4"/>
  <c r="V49" i="4"/>
  <c r="E47" i="4"/>
  <c r="J54" i="4"/>
  <c r="O58" i="4"/>
  <c r="V47" i="4"/>
  <c r="V34" i="4"/>
  <c r="M40" i="4"/>
  <c r="P45" i="4"/>
  <c r="N49" i="4"/>
  <c r="S52" i="4"/>
  <c r="H55" i="4"/>
  <c r="V57" i="4"/>
  <c r="K60" i="4"/>
  <c r="Y62" i="4"/>
  <c r="I32" i="4"/>
  <c r="F41" i="4"/>
  <c r="E48" i="4"/>
  <c r="C54" i="4"/>
  <c r="B11" i="4"/>
  <c r="B34" i="4"/>
  <c r="N40" i="4"/>
  <c r="C43" i="4"/>
  <c r="Q45" i="4"/>
  <c r="H48" i="4"/>
  <c r="V50" i="4"/>
  <c r="K53" i="4"/>
  <c r="Y55" i="4"/>
  <c r="N58" i="4"/>
  <c r="C61" i="4"/>
  <c r="Q63" i="4"/>
  <c r="X9" i="4"/>
  <c r="J41" i="4"/>
  <c r="N45" i="4"/>
  <c r="P49" i="4"/>
  <c r="G54" i="4"/>
  <c r="Y56" i="4"/>
  <c r="N59" i="4"/>
  <c r="C62" i="4"/>
  <c r="M39" i="4"/>
  <c r="U49" i="4"/>
  <c r="B60" i="4"/>
  <c r="F60" i="4"/>
  <c r="F48" i="4"/>
  <c r="W35" i="4"/>
  <c r="F52" i="4"/>
  <c r="S8" i="4"/>
  <c r="F42" i="4"/>
  <c r="E53" i="4"/>
  <c r="T34" i="4"/>
  <c r="O63" i="4"/>
  <c r="R47" i="4"/>
  <c r="X11" i="4"/>
  <c r="K8" i="4"/>
  <c r="C35" i="4"/>
  <c r="H41" i="4"/>
  <c r="K46" i="4"/>
  <c r="P51" i="4"/>
  <c r="S56" i="4"/>
  <c r="V61" i="4"/>
  <c r="V51" i="4"/>
  <c r="X14" i="4"/>
  <c r="D35" i="4"/>
  <c r="I41" i="4"/>
  <c r="L46" i="4"/>
  <c r="Q51" i="4"/>
  <c r="K57" i="4"/>
  <c r="W61" i="4"/>
  <c r="P35" i="4"/>
  <c r="T43" i="4"/>
  <c r="Z51" i="4"/>
  <c r="K58" i="4"/>
  <c r="N63" i="4"/>
  <c r="B32" i="4"/>
  <c r="N33" i="4"/>
  <c r="H45" i="4"/>
  <c r="R62" i="4"/>
  <c r="Q56" i="4"/>
  <c r="I53" i="4"/>
  <c r="V8" i="4"/>
  <c r="Z14" i="4"/>
  <c r="R53" i="4"/>
  <c r="W50" i="4"/>
  <c r="T42" i="4"/>
  <c r="I63" i="4"/>
  <c r="H57" i="4"/>
  <c r="M61" i="4"/>
  <c r="V48" i="4"/>
  <c r="R56" i="4"/>
  <c r="L9" i="4"/>
  <c r="I33" i="4"/>
  <c r="W56" i="4"/>
  <c r="J45" i="4"/>
  <c r="V40" i="4"/>
  <c r="E51" i="4"/>
  <c r="K61" i="4"/>
  <c r="J55" i="4"/>
  <c r="J34" i="4"/>
  <c r="F56" i="4"/>
  <c r="L58" i="4"/>
  <c r="J46" i="4"/>
  <c r="B46" i="4"/>
  <c r="N47" i="4"/>
  <c r="Y57" i="4"/>
  <c r="Q14" i="4"/>
  <c r="N57" i="4"/>
  <c r="U51" i="4"/>
  <c r="Z55" i="4"/>
  <c r="Q49" i="4"/>
  <c r="B48" i="4"/>
  <c r="C63" i="4"/>
  <c r="P55" i="4"/>
  <c r="I43" i="4"/>
  <c r="B35" i="4"/>
  <c r="M8" i="4"/>
  <c r="J35" i="4"/>
  <c r="Z52" i="4"/>
  <c r="L54" i="4"/>
  <c r="U40" i="4"/>
  <c r="J61" i="4"/>
  <c r="Y11" i="4"/>
  <c r="N50" i="4"/>
  <c r="V59" i="4"/>
  <c r="G45" i="4"/>
  <c r="O45" i="4"/>
  <c r="Z43" i="4"/>
  <c r="Z61" i="4"/>
  <c r="E52" i="4"/>
  <c r="K43" i="4"/>
  <c r="S53" i="4"/>
  <c r="Y63" i="4"/>
  <c r="Y42" i="4"/>
  <c r="X57" i="4"/>
  <c r="Z9" i="4"/>
  <c r="T40" i="4"/>
  <c r="I61" i="4"/>
  <c r="E32" i="4"/>
  <c r="O9" i="4"/>
  <c r="D54" i="4"/>
  <c r="W51" i="4"/>
  <c r="Z60" i="4"/>
  <c r="X47" i="4"/>
  <c r="C42" i="4"/>
  <c r="Q62" i="4"/>
  <c r="X56" i="4"/>
  <c r="D61" i="4"/>
  <c r="R42" i="4"/>
  <c r="X44" i="4"/>
  <c r="P33" i="4"/>
  <c r="D42" i="4"/>
  <c r="W63" i="4"/>
  <c r="P58" i="4"/>
  <c r="Z33" i="4"/>
  <c r="Q32" i="4"/>
  <c r="M59" i="4"/>
  <c r="N34" i="4"/>
  <c r="I57" i="4"/>
  <c r="I35" i="4"/>
  <c r="J43" i="4"/>
  <c r="X63" i="4"/>
  <c r="C53" i="4"/>
  <c r="Z41" i="4"/>
  <c r="L50" i="4"/>
  <c r="K45" i="4"/>
  <c r="C59" i="4"/>
  <c r="L8" i="4"/>
  <c r="O46" i="4"/>
  <c r="L34" i="4"/>
  <c r="Y45" i="4"/>
  <c r="H56" i="4"/>
  <c r="Z46" i="4"/>
  <c r="M60" i="4"/>
  <c r="W45" i="4"/>
  <c r="C55" i="4"/>
  <c r="J42" i="4"/>
  <c r="L62" i="4"/>
  <c r="O34" i="4"/>
  <c r="G47" i="4"/>
  <c r="K40" i="4"/>
  <c r="B44" i="4"/>
  <c r="B62" i="4"/>
  <c r="T39" i="4"/>
  <c r="D58" i="4"/>
  <c r="Q61" i="4"/>
  <c r="L52" i="4"/>
  <c r="W40" i="4"/>
  <c r="Y54" i="4"/>
  <c r="B63" i="4"/>
  <c r="D51" i="4"/>
  <c r="F40" i="4"/>
  <c r="T60" i="4"/>
  <c r="Z45" i="4"/>
  <c r="U53" i="4"/>
  <c r="C41" i="4"/>
  <c r="C45" i="4"/>
  <c r="G51" i="4"/>
  <c r="Y8" i="4"/>
  <c r="H35" i="4"/>
  <c r="I54" i="4"/>
  <c r="P48" i="4"/>
  <c r="V58" i="4"/>
  <c r="G14" i="4"/>
  <c r="F33" i="4"/>
  <c r="B51" i="4"/>
  <c r="W62" i="4"/>
  <c r="C51" i="4"/>
  <c r="T62" i="4"/>
  <c r="D50" i="4"/>
  <c r="X40" i="4"/>
  <c r="U43" i="4"/>
  <c r="K52" i="4"/>
  <c r="L53" i="4"/>
  <c r="G49" i="4"/>
  <c r="Z47" i="4"/>
  <c r="Q57" i="4"/>
  <c r="Z48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<sst xmlns="http://schemas.openxmlformats.org/spreadsheetml/2006/main" count="1153" uniqueCount="234">
  <si>
    <t>Name</t>
  </si>
  <si>
    <t>Rd 1</t>
  </si>
  <si>
    <t>Rd 2</t>
  </si>
  <si>
    <t>Rd 3</t>
  </si>
  <si>
    <t>Rd 4</t>
  </si>
  <si>
    <t>Rd 5</t>
  </si>
  <si>
    <t>Rd 6</t>
  </si>
  <si>
    <t>Rd 7</t>
  </si>
  <si>
    <t>Rd 8</t>
  </si>
  <si>
    <t>Adam Clough</t>
  </si>
  <si>
    <t>Adam Riffert</t>
  </si>
  <si>
    <t>Allan Dyke</t>
  </si>
  <si>
    <t>Andrew Slade</t>
  </si>
  <si>
    <t>Andy Baxter</t>
  </si>
  <si>
    <t>Andy Winch</t>
  </si>
  <si>
    <t>Austin Glass</t>
  </si>
  <si>
    <t>Barry Warren</t>
  </si>
  <si>
    <t>Charlene Summerfield</t>
  </si>
  <si>
    <t>Chris Slaney</t>
  </si>
  <si>
    <t>Clinton Bedding</t>
  </si>
  <si>
    <t>Clive Turner</t>
  </si>
  <si>
    <t>Dan Taylor</t>
  </si>
  <si>
    <t>Dave Page Starr</t>
  </si>
  <si>
    <t>David Hollingdale</t>
  </si>
  <si>
    <t>Dean Mason</t>
  </si>
  <si>
    <t>Geoff Ames</t>
  </si>
  <si>
    <t>Geoff Hawes</t>
  </si>
  <si>
    <t>Glenda Privett</t>
  </si>
  <si>
    <t>Glenn Newman</t>
  </si>
  <si>
    <t>Gordon Bishop</t>
  </si>
  <si>
    <t>Graeme Burn</t>
  </si>
  <si>
    <t>James Woodhead</t>
  </si>
  <si>
    <t>John Watson</t>
  </si>
  <si>
    <t>Jonathan Hawes</t>
  </si>
  <si>
    <t>Josh Wood</t>
  </si>
  <si>
    <t>Justin Wood</t>
  </si>
  <si>
    <t>Kevin Bird</t>
  </si>
  <si>
    <t>Kim Mulford</t>
  </si>
  <si>
    <t>Leon Summerfield</t>
  </si>
  <si>
    <t>Mel Hills</t>
  </si>
  <si>
    <t>Michael Baxter</t>
  </si>
  <si>
    <t>Michael Woodhead</t>
  </si>
  <si>
    <t>Neil Mason</t>
  </si>
  <si>
    <t>Nick Welch</t>
  </si>
  <si>
    <t>Nigel Mason</t>
  </si>
  <si>
    <t>Paul Somerville</t>
  </si>
  <si>
    <t>Paul Whitehouse</t>
  </si>
  <si>
    <t>Peter Terry</t>
  </si>
  <si>
    <t>Richard Bright</t>
  </si>
  <si>
    <t>Richard Green</t>
  </si>
  <si>
    <t>Robyn Eames</t>
  </si>
  <si>
    <t>Simon Treacher</t>
  </si>
  <si>
    <t>Simon Young</t>
  </si>
  <si>
    <t>Stephen Lucas</t>
  </si>
  <si>
    <t>Steve Merrett</t>
  </si>
  <si>
    <t>Steve Privett</t>
  </si>
  <si>
    <t>Stuart Noakes</t>
  </si>
  <si>
    <t>Terry Holt</t>
  </si>
  <si>
    <t>Trevor Parker</t>
  </si>
  <si>
    <t>Trevor Turner</t>
  </si>
  <si>
    <t>Jake Woodman</t>
  </si>
  <si>
    <t>Glynn Edwards</t>
  </si>
  <si>
    <t>BFTA No</t>
  </si>
  <si>
    <t>Grade</t>
  </si>
  <si>
    <t>Class</t>
  </si>
  <si>
    <t>Club</t>
  </si>
  <si>
    <t>Team</t>
  </si>
  <si>
    <t>Rounds</t>
  </si>
  <si>
    <t>%</t>
  </si>
  <si>
    <t>AA</t>
  </si>
  <si>
    <t>PCP</t>
  </si>
  <si>
    <t>Carisbrooke</t>
  </si>
  <si>
    <t>C</t>
  </si>
  <si>
    <t>Ashley Holloway</t>
  </si>
  <si>
    <t>Bisley</t>
  </si>
  <si>
    <t>Weston Warrior</t>
  </si>
  <si>
    <t>To Count</t>
  </si>
  <si>
    <t>B</t>
  </si>
  <si>
    <t>A</t>
  </si>
  <si>
    <t>Meon</t>
  </si>
  <si>
    <t>Frobury</t>
  </si>
  <si>
    <t>Grades</t>
  </si>
  <si>
    <t>Hcap</t>
  </si>
  <si>
    <t>Points</t>
  </si>
  <si>
    <t>Rob Farnworth</t>
  </si>
  <si>
    <t>Buccaneers</t>
  </si>
  <si>
    <t>Alan Holloway</t>
  </si>
  <si>
    <t>Weston Warriors</t>
  </si>
  <si>
    <t>U/G</t>
  </si>
  <si>
    <t>O</t>
  </si>
  <si>
    <t>Newbury</t>
  </si>
  <si>
    <t>Don Vickers</t>
  </si>
  <si>
    <t>Visitor</t>
  </si>
  <si>
    <t>None</t>
  </si>
  <si>
    <t>Tony Elderfield</t>
  </si>
  <si>
    <t>Tony Pond</t>
  </si>
  <si>
    <t>Vince Blackman</t>
  </si>
  <si>
    <t>Piston</t>
  </si>
  <si>
    <t>Open</t>
  </si>
  <si>
    <t>Sticks</t>
  </si>
  <si>
    <t>Andy Mason</t>
  </si>
  <si>
    <t>Andy Scanlon</t>
  </si>
  <si>
    <t>Bethany Pitman</t>
  </si>
  <si>
    <t>Chris Hepworth</t>
  </si>
  <si>
    <t>Colin Medway</t>
  </si>
  <si>
    <t>Dave Kirby</t>
  </si>
  <si>
    <t>Keith Pitman</t>
  </si>
  <si>
    <t>Mick Kelly</t>
  </si>
  <si>
    <t>Chris Partridge</t>
  </si>
  <si>
    <t>Johanna Heuren</t>
  </si>
  <si>
    <t>Karen Bishop</t>
  </si>
  <si>
    <t>Lawrence Richards</t>
  </si>
  <si>
    <t>Neil Robinson</t>
  </si>
  <si>
    <t>Pippa Vickers</t>
  </si>
  <si>
    <t>Melv Read</t>
  </si>
  <si>
    <t>Alan J Weatherhead</t>
  </si>
  <si>
    <t>Duncan Mulvany</t>
  </si>
  <si>
    <t>P</t>
  </si>
  <si>
    <t>Alan Renwick</t>
  </si>
  <si>
    <t>S</t>
  </si>
  <si>
    <t>Robin Heath</t>
  </si>
  <si>
    <t>David Smallbone</t>
  </si>
  <si>
    <t>Amanda Holland</t>
  </si>
  <si>
    <t>Brian Holland</t>
  </si>
  <si>
    <t>Cliff Church</t>
  </si>
  <si>
    <t>Dom Rendall</t>
  </si>
  <si>
    <t>Donald Old</t>
  </si>
  <si>
    <t>Frank Rendall</t>
  </si>
  <si>
    <t>Garry Matthews</t>
  </si>
  <si>
    <t>Jeff Treacher</t>
  </si>
  <si>
    <t>Julian Wigman</t>
  </si>
  <si>
    <t>Lee Jasper</t>
  </si>
  <si>
    <t>Matthew Walters</t>
  </si>
  <si>
    <t>Neil Palmer</t>
  </si>
  <si>
    <t>Simon Critchley</t>
  </si>
  <si>
    <t>Terry Grant</t>
  </si>
  <si>
    <t>Tim Roscoe</t>
  </si>
  <si>
    <t>John Browning</t>
  </si>
  <si>
    <t>Dave Croucher</t>
  </si>
  <si>
    <t>Dan Eley</t>
  </si>
  <si>
    <t>Dave Purcell</t>
  </si>
  <si>
    <t>Barry Smith</t>
  </si>
  <si>
    <t>John Chopping</t>
  </si>
  <si>
    <t>Tyla Williams</t>
  </si>
  <si>
    <t>Julian Williams</t>
  </si>
  <si>
    <t>Herbie Von Der Stein</t>
  </si>
  <si>
    <t>Instructions</t>
  </si>
  <si>
    <t xml:space="preserve">Only the following tabs should have data changed. </t>
  </si>
  <si>
    <t>In the Lookups Tab.</t>
  </si>
  <si>
    <t>To add names fill in columns A &amp; B by writing them in.</t>
  </si>
  <si>
    <t>Select C-F by clicking on the cell and selecting the correct value from the dropdown menu.</t>
  </si>
  <si>
    <t xml:space="preserve">Any othere cells that are green in colour can be changed/added to. </t>
  </si>
  <si>
    <r>
      <rPr>
        <b/>
        <sz val="11"/>
        <color theme="1"/>
        <rFont val="Aptos Narrow"/>
        <family val="2"/>
        <scheme val="minor"/>
      </rPr>
      <t>DO NOT</t>
    </r>
    <r>
      <rPr>
        <sz val="11"/>
        <color theme="1"/>
        <rFont val="Aptos Narrow"/>
        <family val="2"/>
        <scheme val="minor"/>
      </rPr>
      <t xml:space="preserve"> change the vlues in the Red cells</t>
    </r>
  </si>
  <si>
    <t>In the Calculations Tab</t>
  </si>
  <si>
    <t>If any name is added in the Lookups tab it needs to be entered into the Green column F (Name)</t>
  </si>
  <si>
    <t>and in the relevant grde. Each grade has a separate colour for ease of identifying.</t>
  </si>
  <si>
    <t>In the Scores Tab</t>
  </si>
  <si>
    <t>If any name is added in the Lookups tab it needs to be entered into the Green column A (Name)</t>
  </si>
  <si>
    <t>Scores to be entered in the round being shot.</t>
  </si>
  <si>
    <t>If an error is seen then it usually means a name is missing in one of the 3 above tabs.</t>
  </si>
  <si>
    <t>Teams Tab</t>
  </si>
  <si>
    <t>Currently The 4 highest scores need to be selected and added up.</t>
  </si>
  <si>
    <t>The places are still calculated automtically.</t>
  </si>
  <si>
    <t>Average</t>
  </si>
  <si>
    <t>Top Score</t>
  </si>
  <si>
    <t>Shooters</t>
  </si>
  <si>
    <t>Grades Sorted</t>
  </si>
  <si>
    <t>League - CSFTA</t>
  </si>
  <si>
    <t>Pos Overall</t>
  </si>
  <si>
    <t>FT - GW</t>
  </si>
  <si>
    <t>Grades Unsort</t>
  </si>
  <si>
    <t>Live Grade</t>
  </si>
  <si>
    <t>Rounds Shot</t>
  </si>
  <si>
    <t>Average %</t>
  </si>
  <si>
    <t>Best %</t>
  </si>
  <si>
    <t>Gary Wells</t>
  </si>
  <si>
    <t>Drop 1</t>
  </si>
  <si>
    <t>Drop 2</t>
  </si>
  <si>
    <t>Sorted - Grades</t>
  </si>
  <si>
    <t>Sorted All</t>
  </si>
  <si>
    <t>Rd 1 C'brooke</t>
  </si>
  <si>
    <t>Rd 2 Frobury</t>
  </si>
  <si>
    <t>Rd 3 Buccs</t>
  </si>
  <si>
    <t>Rd 4
Newbury</t>
  </si>
  <si>
    <t>Rd 5
Meon</t>
  </si>
  <si>
    <t>POS</t>
  </si>
  <si>
    <t xml:space="preserve">Team Positions </t>
  </si>
  <si>
    <t>Pos</t>
  </si>
  <si>
    <t>Points Total</t>
  </si>
  <si>
    <t>Round 1</t>
  </si>
  <si>
    <t>Round 2</t>
  </si>
  <si>
    <t>Round 3</t>
  </si>
  <si>
    <t>Round 4</t>
  </si>
  <si>
    <t>Round 5</t>
  </si>
  <si>
    <t>Round 6</t>
  </si>
  <si>
    <t>Round 7</t>
  </si>
  <si>
    <t>Round 8</t>
  </si>
  <si>
    <t>Total</t>
  </si>
  <si>
    <t>Handicap</t>
  </si>
  <si>
    <t>Additional Score</t>
  </si>
  <si>
    <t>Team 9</t>
  </si>
  <si>
    <t>Team 10</t>
  </si>
  <si>
    <t>Team 11</t>
  </si>
  <si>
    <t>Team 12</t>
  </si>
  <si>
    <t>C'Brooke</t>
  </si>
  <si>
    <t>Buccs</t>
  </si>
  <si>
    <t>W Warriors</t>
  </si>
  <si>
    <t xml:space="preserve">Rd 3 </t>
  </si>
  <si>
    <t>Carisbrooke A</t>
  </si>
  <si>
    <t>Carisbrooke B</t>
  </si>
  <si>
    <t>Newbury 1</t>
  </si>
  <si>
    <t>Newbury 2</t>
  </si>
  <si>
    <t>V</t>
  </si>
  <si>
    <t xml:space="preserve">Rd 1
C'brooke </t>
  </si>
  <si>
    <t>Steve Clark</t>
  </si>
  <si>
    <t>IF(U24=0,SUM(LARGE(V25:V30,SEQUENCE(4))))</t>
  </si>
  <si>
    <t>less than 4</t>
  </si>
  <si>
    <t>IF(COUNT(U16:V21)&lt;4,SUM(U16:V21,U22)</t>
  </si>
  <si>
    <t>4 shooters</t>
  </si>
  <si>
    <t>IF(COUNT(U16:V21)&lt;5,SUM(U16:V21,U22)</t>
  </si>
  <si>
    <t>2A and B</t>
  </si>
  <si>
    <t>IF(AND(COUNT(U16:u21)&lt;2,COUNT(v16:v21)&lt;2),SUM(U16:V21,$U$14)</t>
  </si>
  <si>
    <t>No A</t>
  </si>
  <si>
    <t>IF(AND(COUNT(U16:u21)=0,COUNT(v16:V21)&lt;4),SUM(LARGE(v16:V21,SEQUENCE(COUNT(v16:V21))))</t>
  </si>
  <si>
    <t>4 B</t>
  </si>
  <si>
    <t>IF(COUNT(v16:V21)&gt;3,SUM(LARGE(v16:V21,SEQUENCE(4)))</t>
  </si>
  <si>
    <t>4A + B average</t>
  </si>
  <si>
    <t>SUM(LARGE(U16:u21,SEQUENCE(3)),LARGE(v16:V21,1))))))</t>
  </si>
  <si>
    <t>&lt;4 + low</t>
  </si>
  <si>
    <t>SUM(LARGE(U16:u21,SEQUENCE(COUNT(v16:V21))))</t>
  </si>
  <si>
    <t>IF(COUNT(U34:V39)&lt;5,SUM(U34:V39,U67),IF(AND(COUNT(U34:U39)&lt;2,COUNT(V34:V39)&lt;2),SUM(U34:V39,$U$14),IF(AND(COUNT(U34:U39)=0,COUNT(V34:V39)&lt;4),SUM(LARGE(V34:V39,SEQUENCE(COUNT(V34:V39)))),IF(COUNT(V34:V39)&gt;3,SUM(LARGE(V34:V39,SEQUENCE(4))),SUM(LARGE(U34:U39,SEQUENCE(3)),LARGE(V34:V39,1))))))</t>
  </si>
  <si>
    <t>Frobury 
Rd 2</t>
  </si>
  <si>
    <t>mid B 16</t>
  </si>
  <si>
    <r>
      <rPr>
        <b/>
        <i/>
        <sz val="11"/>
        <color theme="1"/>
        <rFont val="Aptos Narrow"/>
        <family val="2"/>
        <scheme val="minor"/>
      </rPr>
      <t>Bold</t>
    </r>
    <r>
      <rPr>
        <i/>
        <sz val="11"/>
        <color theme="1"/>
        <rFont val="Aptos Narrow"/>
        <family val="2"/>
        <scheme val="minor"/>
      </rPr>
      <t xml:space="preserve"> scores denote those taken if 5 or more shooters are present on the day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</si>
</sst>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color rgb="FF222222"/>
      <name val="Arial"/>
      <family val="2"/>
    </font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6"/>
      <color theme="1"/>
      <name val="Arial"/>
      <family val="2"/>
    </font>
    <font>
      <sz val="8"/>
      <color theme="1"/>
      <name val="Aptos Narrow"/>
      <family val="2"/>
      <scheme val="minor"/>
    </font>
    <font>
      <sz val="10"/>
      <color rgb="FF222222"/>
      <name val="Arial"/>
      <family val="2"/>
    </font>
    <font>
      <sz val="10"/>
      <color theme="1"/>
      <name val="Arial"/>
      <family val="2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CC00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04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4" borderId="5" xfId="0" applyFont="1" applyFill="1" applyBorder="1" applyAlignment="1">
      <alignment horizontal="left"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2" borderId="2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4" borderId="6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10" fontId="1" fillId="8" borderId="5" xfId="1" applyNumberFormat="1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left"/>
    </xf>
    <xf numFmtId="0" fontId="5" fillId="8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0" borderId="0" xfId="0" applyFont="1"/>
    <xf numFmtId="0" fontId="7" fillId="0" borderId="0" xfId="0" applyFont="1"/>
    <xf numFmtId="0" fontId="6" fillId="0" borderId="0" xfId="0" applyFont="1"/>
    <xf numFmtId="0" fontId="0" fillId="0" borderId="0" xfId="0" applyAlignment="1">
      <alignment horizontal="center" vertical="center"/>
    </xf>
    <xf numFmtId="0" fontId="0" fillId="0" borderId="0" xfId="1" applyNumberFormat="1" applyFont="1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12" borderId="6" xfId="0" applyFill="1" applyBorder="1" applyAlignment="1">
      <alignment horizontal="center" vertical="center"/>
    </xf>
    <xf numFmtId="0" fontId="0" fillId="12" borderId="9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0" fontId="0" fillId="0" borderId="12" xfId="1" applyNumberFormat="1" applyFont="1" applyBorder="1" applyAlignment="1">
      <alignment horizontal="center" vertical="center"/>
    </xf>
    <xf numFmtId="10" fontId="0" fillId="0" borderId="6" xfId="1" applyNumberFormat="1" applyFont="1" applyBorder="1" applyAlignment="1">
      <alignment horizontal="center" vertical="center"/>
    </xf>
    <xf numFmtId="10" fontId="0" fillId="0" borderId="11" xfId="1" applyNumberFormat="1" applyFont="1" applyBorder="1" applyAlignment="1">
      <alignment horizontal="center" vertical="center"/>
    </xf>
    <xf numFmtId="10" fontId="0" fillId="0" borderId="0" xfId="1" applyNumberFormat="1" applyFont="1"/>
    <xf numFmtId="0" fontId="0" fillId="0" borderId="0" xfId="1" applyNumberFormat="1" applyFont="1" applyAlignment="1">
      <alignment horizontal="center"/>
    </xf>
    <xf numFmtId="0" fontId="1" fillId="4" borderId="13" xfId="0" applyFont="1" applyFill="1" applyBorder="1" applyAlignment="1">
      <alignment horizontal="left" vertical="center"/>
    </xf>
    <xf numFmtId="0" fontId="0" fillId="0" borderId="0" xfId="1" applyNumberFormat="1" applyFont="1" applyBorder="1" applyAlignment="1">
      <alignment horizontal="center"/>
    </xf>
    <xf numFmtId="0" fontId="0" fillId="0" borderId="0" xfId="1" applyNumberFormat="1" applyFont="1" applyBorder="1"/>
    <xf numFmtId="10" fontId="0" fillId="0" borderId="0" xfId="1" applyNumberFormat="1" applyFont="1" applyBorder="1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1" fillId="4" borderId="14" xfId="0" applyFont="1" applyFill="1" applyBorder="1" applyAlignment="1">
      <alignment horizontal="left" vertical="center"/>
    </xf>
    <xf numFmtId="0" fontId="0" fillId="12" borderId="3" xfId="0" applyFill="1" applyBorder="1" applyAlignment="1">
      <alignment horizontal="center" vertical="center"/>
    </xf>
    <xf numFmtId="0" fontId="0" fillId="13" borderId="3" xfId="0" applyFill="1" applyBorder="1" applyAlignment="1">
      <alignment horizontal="center" vertical="center"/>
    </xf>
    <xf numFmtId="0" fontId="0" fillId="13" borderId="15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0" fontId="0" fillId="0" borderId="14" xfId="1" applyNumberFormat="1" applyFont="1" applyBorder="1" applyAlignment="1">
      <alignment horizontal="center" vertical="center"/>
    </xf>
    <xf numFmtId="10" fontId="0" fillId="0" borderId="3" xfId="1" applyNumberFormat="1" applyFont="1" applyBorder="1" applyAlignment="1">
      <alignment horizontal="center" vertical="center"/>
    </xf>
    <xf numFmtId="10" fontId="0" fillId="0" borderId="4" xfId="1" applyNumberFormat="1" applyFont="1" applyBorder="1" applyAlignment="1">
      <alignment horizontal="center" vertical="center"/>
    </xf>
    <xf numFmtId="10" fontId="0" fillId="0" borderId="7" xfId="1" applyNumberFormat="1" applyFont="1" applyBorder="1"/>
    <xf numFmtId="0" fontId="0" fillId="0" borderId="1" xfId="1" applyNumberFormat="1" applyFont="1" applyBorder="1" applyAlignment="1">
      <alignment horizontal="center"/>
    </xf>
    <xf numFmtId="0" fontId="0" fillId="0" borderId="7" xfId="1" applyNumberFormat="1" applyFont="1" applyBorder="1"/>
    <xf numFmtId="10" fontId="0" fillId="0" borderId="8" xfId="1" applyNumberFormat="1" applyFont="1" applyBorder="1"/>
    <xf numFmtId="0" fontId="2" fillId="4" borderId="6" xfId="0" applyFont="1" applyFill="1" applyBorder="1" applyAlignment="1">
      <alignment horizontal="left" vertical="center" wrapText="1"/>
    </xf>
    <xf numFmtId="0" fontId="0" fillId="13" borderId="6" xfId="0" applyFill="1" applyBorder="1" applyAlignment="1">
      <alignment horizontal="center" vertical="center"/>
    </xf>
    <xf numFmtId="0" fontId="0" fillId="13" borderId="9" xfId="0" applyFill="1" applyBorder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0" fillId="14" borderId="15" xfId="0" applyFill="1" applyBorder="1" applyAlignment="1">
      <alignment horizontal="center" vertical="center"/>
    </xf>
    <xf numFmtId="0" fontId="1" fillId="4" borderId="6" xfId="0" applyFont="1" applyFill="1" applyBorder="1" applyAlignment="1">
      <alignment horizontal="left" vertical="center" wrapText="1"/>
    </xf>
    <xf numFmtId="0" fontId="0" fillId="14" borderId="6" xfId="0" applyFill="1" applyBorder="1" applyAlignment="1">
      <alignment horizontal="center" vertical="center"/>
    </xf>
    <xf numFmtId="0" fontId="0" fillId="14" borderId="9" xfId="0" applyFill="1" applyBorder="1" applyAlignment="1">
      <alignment horizontal="center" vertical="center"/>
    </xf>
    <xf numFmtId="0" fontId="0" fillId="15" borderId="3" xfId="0" applyFill="1" applyBorder="1" applyAlignment="1">
      <alignment horizontal="center" vertical="center"/>
    </xf>
    <xf numFmtId="0" fontId="0" fillId="15" borderId="15" xfId="0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0" fillId="15" borderId="6" xfId="0" applyFill="1" applyBorder="1" applyAlignment="1">
      <alignment horizontal="center" vertical="center"/>
    </xf>
    <xf numFmtId="0" fontId="0" fillId="15" borderId="9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" fillId="16" borderId="6" xfId="0" applyFont="1" applyFill="1" applyBorder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16" borderId="5" xfId="0" applyFont="1" applyFill="1" applyBorder="1" applyAlignment="1">
      <alignment horizontal="left" vertical="center"/>
    </xf>
    <xf numFmtId="0" fontId="1" fillId="16" borderId="5" xfId="0" applyFont="1" applyFill="1" applyBorder="1" applyAlignment="1">
      <alignment horizontal="left"/>
    </xf>
    <xf numFmtId="0" fontId="2" fillId="16" borderId="5" xfId="0" applyFont="1" applyFill="1" applyBorder="1" applyAlignment="1">
      <alignment horizontal="left" vertical="center" wrapText="1"/>
    </xf>
    <xf numFmtId="0" fontId="1" fillId="16" borderId="13" xfId="0" applyFont="1" applyFill="1" applyBorder="1" applyAlignment="1">
      <alignment horizontal="left" vertical="center"/>
    </xf>
    <xf numFmtId="0" fontId="1" fillId="16" borderId="14" xfId="0" applyFont="1" applyFill="1" applyBorder="1" applyAlignment="1">
      <alignment horizontal="left" vertical="center"/>
    </xf>
    <xf numFmtId="0" fontId="0" fillId="17" borderId="3" xfId="0" applyFill="1" applyBorder="1" applyAlignment="1">
      <alignment horizontal="center" vertical="center"/>
    </xf>
    <xf numFmtId="0" fontId="0" fillId="17" borderId="15" xfId="0" applyFill="1" applyBorder="1" applyAlignment="1">
      <alignment horizontal="center" vertical="center"/>
    </xf>
    <xf numFmtId="0" fontId="0" fillId="17" borderId="6" xfId="0" applyFill="1" applyBorder="1" applyAlignment="1">
      <alignment horizontal="center" vertical="center"/>
    </xf>
    <xf numFmtId="0" fontId="0" fillId="17" borderId="9" xfId="0" applyFill="1" applyBorder="1" applyAlignment="1">
      <alignment horizontal="center" vertical="center"/>
    </xf>
    <xf numFmtId="10" fontId="0" fillId="0" borderId="1" xfId="1" applyNumberFormat="1" applyFont="1" applyBorder="1"/>
    <xf numFmtId="0" fontId="1" fillId="18" borderId="6" xfId="0" applyFont="1" applyFill="1" applyBorder="1" applyAlignment="1">
      <alignment horizontal="left"/>
    </xf>
    <xf numFmtId="0" fontId="1" fillId="18" borderId="5" xfId="0" applyFont="1" applyFill="1" applyBorder="1" applyAlignment="1">
      <alignment horizontal="left"/>
    </xf>
    <xf numFmtId="0" fontId="1" fillId="18" borderId="5" xfId="0" applyFont="1" applyFill="1" applyBorder="1" applyAlignment="1">
      <alignment horizontal="left" vertical="center"/>
    </xf>
    <xf numFmtId="0" fontId="1" fillId="18" borderId="3" xfId="0" applyFont="1" applyFill="1" applyBorder="1" applyAlignment="1">
      <alignment horizontal="left" vertical="center"/>
    </xf>
    <xf numFmtId="0" fontId="0" fillId="6" borderId="3" xfId="0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10" fontId="0" fillId="6" borderId="14" xfId="1" applyNumberFormat="1" applyFont="1" applyFill="1" applyBorder="1" applyAlignment="1">
      <alignment horizontal="center" vertical="center"/>
    </xf>
    <xf numFmtId="10" fontId="0" fillId="6" borderId="3" xfId="1" applyNumberFormat="1" applyFont="1" applyFill="1" applyBorder="1" applyAlignment="1">
      <alignment horizontal="center" vertical="center"/>
    </xf>
    <xf numFmtId="10" fontId="0" fillId="6" borderId="4" xfId="1" applyNumberFormat="1" applyFont="1" applyFill="1" applyBorder="1" applyAlignment="1">
      <alignment horizontal="center" vertical="center"/>
    </xf>
    <xf numFmtId="10" fontId="0" fillId="6" borderId="7" xfId="1" applyNumberFormat="1" applyFont="1" applyFill="1" applyBorder="1"/>
    <xf numFmtId="0" fontId="6" fillId="6" borderId="7" xfId="0" applyFont="1" applyFill="1" applyBorder="1" applyAlignment="1">
      <alignment horizontal="center" vertical="center" wrapText="1"/>
    </xf>
    <xf numFmtId="0" fontId="0" fillId="6" borderId="7" xfId="0" applyFill="1" applyBorder="1"/>
    <xf numFmtId="0" fontId="0" fillId="6" borderId="7" xfId="1" applyNumberFormat="1" applyFont="1" applyFill="1" applyBorder="1" applyAlignment="1">
      <alignment horizontal="center"/>
    </xf>
    <xf numFmtId="0" fontId="0" fillId="6" borderId="7" xfId="1" applyNumberFormat="1" applyFont="1" applyFill="1" applyBorder="1"/>
    <xf numFmtId="10" fontId="0" fillId="6" borderId="8" xfId="1" applyNumberFormat="1" applyFont="1" applyFill="1" applyBorder="1"/>
    <xf numFmtId="0" fontId="1" fillId="4" borderId="6" xfId="0" applyFont="1" applyFill="1" applyBorder="1" applyAlignment="1">
      <alignment horizontal="left"/>
    </xf>
    <xf numFmtId="0" fontId="0" fillId="6" borderId="6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0" borderId="16" xfId="1" applyNumberFormat="1" applyFont="1" applyBorder="1" applyAlignment="1">
      <alignment horizontal="center"/>
    </xf>
    <xf numFmtId="0" fontId="0" fillId="0" borderId="16" xfId="1" applyNumberFormat="1" applyFont="1" applyBorder="1"/>
    <xf numFmtId="10" fontId="0" fillId="0" borderId="16" xfId="1" applyNumberFormat="1" applyFont="1" applyBorder="1"/>
    <xf numFmtId="0" fontId="6" fillId="9" borderId="0" xfId="0" applyFont="1" applyFill="1" applyAlignment="1">
      <alignment horizontal="center"/>
    </xf>
    <xf numFmtId="0" fontId="8" fillId="9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10" borderId="0" xfId="0" applyFont="1" applyFill="1" applyAlignment="1">
      <alignment horizontal="center" vertical="center" wrapText="1"/>
    </xf>
    <xf numFmtId="0" fontId="6" fillId="11" borderId="0" xfId="0" applyFont="1" applyFill="1" applyAlignment="1">
      <alignment horizontal="center" vertical="center" wrapText="1"/>
    </xf>
    <xf numFmtId="0" fontId="0" fillId="20" borderId="5" xfId="0" applyFill="1" applyBorder="1" applyAlignment="1">
      <alignment horizontal="center" vertical="center"/>
    </xf>
    <xf numFmtId="0" fontId="0" fillId="21" borderId="5" xfId="0" applyFill="1" applyBorder="1" applyAlignment="1">
      <alignment horizontal="center" vertical="center"/>
    </xf>
    <xf numFmtId="10" fontId="0" fillId="22" borderId="5" xfId="1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0" fontId="0" fillId="0" borderId="5" xfId="1" applyNumberFormat="1" applyFont="1" applyBorder="1" applyAlignment="1">
      <alignment horizontal="center" vertical="center"/>
    </xf>
    <xf numFmtId="10" fontId="0" fillId="22" borderId="0" xfId="1" applyNumberFormat="1" applyFont="1" applyFill="1" applyBorder="1" applyAlignment="1">
      <alignment horizontal="center" vertical="center"/>
    </xf>
    <xf numFmtId="10" fontId="0" fillId="0" borderId="0" xfId="1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10" fillId="19" borderId="0" xfId="0" applyFont="1" applyFill="1" applyAlignment="1">
      <alignment horizontal="left"/>
    </xf>
    <xf numFmtId="1" fontId="10" fillId="19" borderId="0" xfId="0" applyNumberFormat="1" applyFont="1" applyFill="1" applyAlignment="1">
      <alignment horizontal="left"/>
    </xf>
    <xf numFmtId="1" fontId="10" fillId="9" borderId="0" xfId="0" applyNumberFormat="1" applyFont="1" applyFill="1" applyAlignment="1">
      <alignment horizontal="left"/>
    </xf>
    <xf numFmtId="10" fontId="10" fillId="9" borderId="0" xfId="0" applyNumberFormat="1" applyFont="1" applyFill="1" applyAlignment="1">
      <alignment horizontal="center" wrapText="1"/>
    </xf>
    <xf numFmtId="0" fontId="10" fillId="9" borderId="0" xfId="0" applyFont="1" applyFill="1" applyAlignment="1">
      <alignment horizontal="center" wrapText="1"/>
    </xf>
    <xf numFmtId="1" fontId="10" fillId="9" borderId="0" xfId="0" applyNumberFormat="1" applyFont="1" applyFill="1" applyAlignment="1">
      <alignment horizontal="center" wrapText="1"/>
    </xf>
    <xf numFmtId="0" fontId="6" fillId="0" borderId="0" xfId="0" applyFont="1" applyAlignment="1">
      <alignment horizontal="center"/>
    </xf>
    <xf numFmtId="0" fontId="6" fillId="23" borderId="0" xfId="0" applyFont="1" applyFill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/>
    </xf>
    <xf numFmtId="10" fontId="10" fillId="19" borderId="0" xfId="0" applyNumberFormat="1" applyFont="1" applyFill="1" applyAlignment="1">
      <alignment horizontal="center" wrapText="1"/>
    </xf>
    <xf numFmtId="0" fontId="10" fillId="19" borderId="0" xfId="0" applyFont="1" applyFill="1" applyAlignment="1">
      <alignment horizontal="center" wrapText="1"/>
    </xf>
    <xf numFmtId="1" fontId="10" fillId="19" borderId="0" xfId="0" applyNumberFormat="1" applyFont="1" applyFill="1" applyAlignment="1">
      <alignment horizontal="center" wrapText="1"/>
    </xf>
    <xf numFmtId="0" fontId="9" fillId="19" borderId="0" xfId="0" applyFont="1" applyFill="1" applyAlignment="1">
      <alignment horizontal="left"/>
    </xf>
    <xf numFmtId="0" fontId="0" fillId="0" borderId="5" xfId="1" applyNumberFormat="1" applyFont="1" applyBorder="1" applyAlignment="1">
      <alignment horizontal="center" vertical="center"/>
    </xf>
    <xf numFmtId="0" fontId="11" fillId="0" borderId="0" xfId="0" applyFont="1"/>
    <xf numFmtId="0" fontId="6" fillId="24" borderId="5" xfId="0" applyFont="1" applyFill="1" applyBorder="1" applyAlignment="1">
      <alignment horizontal="center"/>
    </xf>
    <xf numFmtId="0" fontId="6" fillId="24" borderId="5" xfId="0" applyFont="1" applyFill="1" applyBorder="1"/>
    <xf numFmtId="0" fontId="0" fillId="24" borderId="5" xfId="0" applyFill="1" applyBorder="1"/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5" xfId="0" applyBorder="1"/>
    <xf numFmtId="0" fontId="0" fillId="25" borderId="5" xfId="0" applyFill="1" applyBorder="1"/>
    <xf numFmtId="0" fontId="0" fillId="6" borderId="5" xfId="0" applyFill="1" applyBorder="1" applyAlignment="1">
      <alignment horizontal="center"/>
    </xf>
    <xf numFmtId="0" fontId="0" fillId="6" borderId="5" xfId="0" applyFill="1" applyBorder="1"/>
    <xf numFmtId="0" fontId="12" fillId="26" borderId="5" xfId="0" applyFont="1" applyFill="1" applyBorder="1" applyAlignment="1">
      <alignment horizontal="center"/>
    </xf>
    <xf numFmtId="0" fontId="0" fillId="22" borderId="5" xfId="0" applyFill="1" applyBorder="1" applyAlignment="1">
      <alignment horizontal="center"/>
    </xf>
    <xf numFmtId="0" fontId="0" fillId="27" borderId="5" xfId="0" applyFill="1" applyBorder="1"/>
    <xf numFmtId="0" fontId="0" fillId="28" borderId="17" xfId="0" applyFill="1" applyBorder="1" applyAlignment="1">
      <alignment horizont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28" borderId="17" xfId="0" applyFill="1" applyBorder="1"/>
    <xf numFmtId="0" fontId="14" fillId="0" borderId="0" xfId="0" applyFont="1" applyAlignment="1">
      <alignment horizontal="left"/>
    </xf>
    <xf numFmtId="0" fontId="0" fillId="0" borderId="16" xfId="0" applyBorder="1"/>
    <xf numFmtId="10" fontId="0" fillId="6" borderId="0" xfId="1" applyNumberFormat="1" applyFont="1" applyFill="1"/>
    <xf numFmtId="0" fontId="0" fillId="5" borderId="5" xfId="0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29" borderId="0" xfId="0" applyFont="1" applyFill="1" applyAlignment="1">
      <alignment horizontal="center"/>
    </xf>
    <xf numFmtId="0" fontId="1" fillId="4" borderId="6" xfId="0" applyFont="1" applyFill="1" applyBorder="1" applyAlignment="1">
      <alignment horizontal="center" vertical="center" wrapText="1"/>
    </xf>
    <xf numFmtId="0" fontId="0" fillId="30" borderId="0" xfId="0" applyFill="1" applyAlignment="1">
      <alignment horizontal="center"/>
    </xf>
    <xf numFmtId="0" fontId="0" fillId="30" borderId="0" xfId="0" applyFill="1"/>
    <xf numFmtId="0" fontId="6" fillId="30" borderId="0" xfId="0" applyFont="1" applyFill="1" applyAlignment="1">
      <alignment horizontal="center"/>
    </xf>
    <xf numFmtId="0" fontId="1" fillId="0" borderId="0" xfId="0" applyFont="1" applyAlignment="1">
      <alignment horizontal="left" vertical="center"/>
    </xf>
    <xf numFmtId="10" fontId="0" fillId="0" borderId="0" xfId="1" applyNumberFormat="1" applyFont="1" applyFill="1" applyBorder="1" applyAlignment="1">
      <alignment horizontal="center" vertical="center"/>
    </xf>
    <xf numFmtId="0" fontId="8" fillId="30" borderId="0" xfId="0" applyFont="1" applyFill="1" applyAlignment="1">
      <alignment horizontal="center" vertical="center" wrapText="1"/>
    </xf>
    <xf numFmtId="0" fontId="6" fillId="30" borderId="0" xfId="0" applyFont="1" applyFill="1" applyAlignment="1">
      <alignment horizontal="center" vertical="center" wrapText="1"/>
    </xf>
    <xf numFmtId="0" fontId="8" fillId="30" borderId="0" xfId="0" applyFont="1" applyFill="1" applyAlignment="1">
      <alignment horizontal="center"/>
    </xf>
    <xf numFmtId="0" fontId="1" fillId="26" borderId="6" xfId="0" applyFont="1" applyFill="1" applyBorder="1" applyAlignment="1">
      <alignment horizontal="left" vertical="center"/>
    </xf>
    <xf numFmtId="0" fontId="1" fillId="26" borderId="5" xfId="0" applyFont="1" applyFill="1" applyBorder="1" applyAlignment="1">
      <alignment horizontal="left" vertical="center"/>
    </xf>
    <xf numFmtId="0" fontId="1" fillId="26" borderId="13" xfId="0" applyFont="1" applyFill="1" applyBorder="1" applyAlignment="1">
      <alignment horizontal="left"/>
    </xf>
    <xf numFmtId="0" fontId="1" fillId="26" borderId="14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4" borderId="18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15" fillId="0" borderId="0" xfId="0" applyFont="1"/>
  </cellXfs>
  <cellStyles count="2">
    <cellStyle name="Normal" xfId="0" builtinId="0"/>
    <cellStyle name="Percent" xfId="1" builtinId="5"/>
  </cellStyles>
  <dxfs count="15"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3173</xdr:colOff>
      <xdr:row>0</xdr:row>
      <xdr:rowOff>12700</xdr:rowOff>
    </xdr:from>
    <xdr:to>
      <xdr:col>16</xdr:col>
      <xdr:colOff>9525</xdr:colOff>
      <xdr:row>0</xdr:row>
      <xdr:rowOff>695326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86DBACD-D35A-495E-B293-E3F525308859}"/>
            </a:ext>
          </a:extLst>
        </xdr:cNvPr>
        <xdr:cNvSpPr txBox="1"/>
      </xdr:nvSpPr>
      <xdr:spPr>
        <a:xfrm>
          <a:off x="3327398" y="12700"/>
          <a:ext cx="6988177" cy="682626"/>
        </a:xfrm>
        <a:prstGeom prst="rect">
          <a:avLst/>
        </a:prstGeom>
        <a:solidFill>
          <a:srgbClr val="0070C0"/>
        </a:solidFill>
        <a:ln w="1270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600" b="1">
              <a:solidFill>
                <a:sysClr val="windowText" lastClr="000000"/>
              </a:solidFill>
            </a:rPr>
            <a:t>Field Target Winter League 2025-2026 Results</a:t>
          </a:r>
        </a:p>
      </xdr:txBody>
    </xdr:sp>
    <xdr:clientData/>
  </xdr:twoCellAnchor>
  <xdr:oneCellAnchor>
    <xdr:from>
      <xdr:col>1</xdr:col>
      <xdr:colOff>129203</xdr:colOff>
      <xdr:row>0</xdr:row>
      <xdr:rowOff>33463</xdr:rowOff>
    </xdr:from>
    <xdr:ext cx="2620347" cy="669418"/>
    <xdr:pic>
      <xdr:nvPicPr>
        <xdr:cNvPr id="3" name="Picture 2">
          <a:extLst>
            <a:ext uri="{FF2B5EF4-FFF2-40B4-BE49-F238E27FC236}">
              <a16:creationId xmlns:a16="http://schemas.microsoft.com/office/drawing/2014/main" id="{3B18CC69-E0DF-49CA-8B34-827AA8832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103" y="33463"/>
          <a:ext cx="2620347" cy="669418"/>
        </a:xfrm>
        <a:prstGeom prst="rect">
          <a:avLst/>
        </a:prstGeom>
        <a:ln w="12700">
          <a:noFill/>
        </a:ln>
      </xdr:spPr>
    </xdr:pic>
    <xdr:clientData/>
  </xdr:oneCellAnchor>
  <xdr:oneCellAnchor>
    <xdr:from>
      <xdr:col>1</xdr:col>
      <xdr:colOff>119678</xdr:colOff>
      <xdr:row>0</xdr:row>
      <xdr:rowOff>4888</xdr:rowOff>
    </xdr:from>
    <xdr:ext cx="2620347" cy="669418"/>
    <xdr:pic>
      <xdr:nvPicPr>
        <xdr:cNvPr id="4" name="Picture 3">
          <a:extLst>
            <a:ext uri="{FF2B5EF4-FFF2-40B4-BE49-F238E27FC236}">
              <a16:creationId xmlns:a16="http://schemas.microsoft.com/office/drawing/2014/main" id="{0ECBCEA1-CD9B-4E2B-A376-41E320A84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578" y="4888"/>
          <a:ext cx="2620347" cy="669418"/>
        </a:xfrm>
        <a:prstGeom prst="rect">
          <a:avLst/>
        </a:prstGeom>
        <a:solidFill>
          <a:srgbClr val="0070C0"/>
        </a:solidFill>
        <a:ln w="12700">
          <a:noFill/>
        </a:ln>
      </xdr:spPr>
    </xdr:pic>
    <xdr:clientData/>
  </xdr:oneCellAnchor>
  <xdr:oneCellAnchor>
    <xdr:from>
      <xdr:col>0</xdr:col>
      <xdr:colOff>200025</xdr:colOff>
      <xdr:row>0</xdr:row>
      <xdr:rowOff>0</xdr:rowOff>
    </xdr:from>
    <xdr:ext cx="2620347" cy="669418"/>
    <xdr:pic>
      <xdr:nvPicPr>
        <xdr:cNvPr id="5" name="Picture 4">
          <a:extLst>
            <a:ext uri="{FF2B5EF4-FFF2-40B4-BE49-F238E27FC236}">
              <a16:creationId xmlns:a16="http://schemas.microsoft.com/office/drawing/2014/main" id="{3FBBBCED-CF6D-438A-9F82-91ECB5765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0"/>
          <a:ext cx="2620347" cy="669418"/>
        </a:xfrm>
        <a:prstGeom prst="rect">
          <a:avLst/>
        </a:prstGeom>
        <a:ln w="12700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3173</xdr:colOff>
      <xdr:row>0</xdr:row>
      <xdr:rowOff>12700</xdr:rowOff>
    </xdr:from>
    <xdr:to>
      <xdr:col>26</xdr:col>
      <xdr:colOff>9525</xdr:colOff>
      <xdr:row>0</xdr:row>
      <xdr:rowOff>657226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988D467-8A47-4DE5-8F76-B285746AC813}"/>
            </a:ext>
          </a:extLst>
        </xdr:cNvPr>
        <xdr:cNvSpPr txBox="1"/>
      </xdr:nvSpPr>
      <xdr:spPr>
        <a:xfrm>
          <a:off x="3327398" y="12700"/>
          <a:ext cx="12045952" cy="644526"/>
        </a:xfrm>
        <a:prstGeom prst="rect">
          <a:avLst/>
        </a:prstGeom>
        <a:solidFill>
          <a:srgbClr val="0070C0"/>
        </a:solidFill>
        <a:ln w="1270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600" b="1">
              <a:solidFill>
                <a:sysClr val="windowText" lastClr="000000"/>
              </a:solidFill>
            </a:rPr>
            <a:t>Field Target Winter League 2025-2026 Results</a:t>
          </a:r>
        </a:p>
      </xdr:txBody>
    </xdr:sp>
    <xdr:clientData/>
  </xdr:twoCellAnchor>
  <xdr:oneCellAnchor>
    <xdr:from>
      <xdr:col>1</xdr:col>
      <xdr:colOff>119678</xdr:colOff>
      <xdr:row>0</xdr:row>
      <xdr:rowOff>4888</xdr:rowOff>
    </xdr:from>
    <xdr:ext cx="2620347" cy="669418"/>
    <xdr:pic>
      <xdr:nvPicPr>
        <xdr:cNvPr id="3" name="Picture 2">
          <a:extLst>
            <a:ext uri="{FF2B5EF4-FFF2-40B4-BE49-F238E27FC236}">
              <a16:creationId xmlns:a16="http://schemas.microsoft.com/office/drawing/2014/main" id="{70B67DCE-2F30-4043-9C40-4C0FB75B2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578" y="4888"/>
          <a:ext cx="2620347" cy="669418"/>
        </a:xfrm>
        <a:prstGeom prst="rect">
          <a:avLst/>
        </a:prstGeom>
        <a:solidFill>
          <a:srgbClr val="0070C0"/>
        </a:solidFill>
        <a:ln w="12700">
          <a:noFill/>
        </a:ln>
      </xdr:spPr>
    </xdr:pic>
    <xdr:clientData/>
  </xdr:oneCellAnchor>
  <xdr:oneCellAnchor>
    <xdr:from>
      <xdr:col>0</xdr:col>
      <xdr:colOff>200025</xdr:colOff>
      <xdr:row>0</xdr:row>
      <xdr:rowOff>0</xdr:rowOff>
    </xdr:from>
    <xdr:ext cx="2620347" cy="669418"/>
    <xdr:pic>
      <xdr:nvPicPr>
        <xdr:cNvPr id="4" name="Picture 3">
          <a:extLst>
            <a:ext uri="{FF2B5EF4-FFF2-40B4-BE49-F238E27FC236}">
              <a16:creationId xmlns:a16="http://schemas.microsoft.com/office/drawing/2014/main" id="{1530B708-EEDE-42D4-B3D4-EB2C24D8E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0"/>
          <a:ext cx="2620347" cy="669418"/>
        </a:xfrm>
        <a:prstGeom prst="rect">
          <a:avLst/>
        </a:prstGeom>
        <a:ln w="12700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267036</xdr:colOff>
      <xdr:row>0</xdr:row>
      <xdr:rowOff>99060</xdr:rowOff>
    </xdr:from>
    <xdr:to>
      <xdr:col>24</xdr:col>
      <xdr:colOff>434339</xdr:colOff>
      <xdr:row>1</xdr:row>
      <xdr:rowOff>99696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A15E779-5817-47ED-9F63-10C40799D5E4}"/>
            </a:ext>
          </a:extLst>
        </xdr:cNvPr>
        <xdr:cNvSpPr txBox="1"/>
      </xdr:nvSpPr>
      <xdr:spPr>
        <a:xfrm flipH="1">
          <a:off x="2781636" y="99060"/>
          <a:ext cx="13616603" cy="581661"/>
        </a:xfrm>
        <a:prstGeom prst="rect">
          <a:avLst/>
        </a:prstGeom>
        <a:noFill/>
        <a:ln w="1270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600" b="1">
              <a:solidFill>
                <a:sysClr val="windowText" lastClr="000000"/>
              </a:solidFill>
            </a:rPr>
            <a:t>Field Target Winter League 2025-2026 Results</a:t>
          </a:r>
        </a:p>
      </xdr:txBody>
    </xdr:sp>
    <xdr:clientData/>
  </xdr:twoCellAnchor>
  <xdr:oneCellAnchor>
    <xdr:from>
      <xdr:col>0</xdr:col>
      <xdr:colOff>192405</xdr:colOff>
      <xdr:row>0</xdr:row>
      <xdr:rowOff>68580</xdr:rowOff>
    </xdr:from>
    <xdr:ext cx="2620347" cy="669418"/>
    <xdr:pic>
      <xdr:nvPicPr>
        <xdr:cNvPr id="3" name="Picture 2">
          <a:extLst>
            <a:ext uri="{FF2B5EF4-FFF2-40B4-BE49-F238E27FC236}">
              <a16:creationId xmlns:a16="http://schemas.microsoft.com/office/drawing/2014/main" id="{E140F04A-BE13-47F7-A816-14FE679DA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405" y="68580"/>
          <a:ext cx="2620347" cy="669418"/>
        </a:xfrm>
        <a:prstGeom prst="rect">
          <a:avLst/>
        </a:prstGeom>
        <a:ln w="12700"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267036</xdr:colOff>
      <xdr:row>0</xdr:row>
      <xdr:rowOff>99060</xdr:rowOff>
    </xdr:from>
    <xdr:to>
      <xdr:col>24</xdr:col>
      <xdr:colOff>434339</xdr:colOff>
      <xdr:row>1</xdr:row>
      <xdr:rowOff>99696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C742FB8-9188-4C6C-8FE5-EF869C2DBF03}"/>
            </a:ext>
          </a:extLst>
        </xdr:cNvPr>
        <xdr:cNvSpPr txBox="1"/>
      </xdr:nvSpPr>
      <xdr:spPr>
        <a:xfrm flipH="1">
          <a:off x="2850216" y="99060"/>
          <a:ext cx="3634403" cy="579756"/>
        </a:xfrm>
        <a:prstGeom prst="rect">
          <a:avLst/>
        </a:prstGeom>
        <a:noFill/>
        <a:ln w="1270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600" b="1">
              <a:solidFill>
                <a:sysClr val="windowText" lastClr="000000"/>
              </a:solidFill>
            </a:rPr>
            <a:t>Field Target Winter League 2025-2026 Results</a:t>
          </a:r>
        </a:p>
      </xdr:txBody>
    </xdr:sp>
    <xdr:clientData/>
  </xdr:twoCellAnchor>
  <xdr:oneCellAnchor>
    <xdr:from>
      <xdr:col>0</xdr:col>
      <xdr:colOff>192405</xdr:colOff>
      <xdr:row>0</xdr:row>
      <xdr:rowOff>68580</xdr:rowOff>
    </xdr:from>
    <xdr:ext cx="2620347" cy="669418"/>
    <xdr:pic>
      <xdr:nvPicPr>
        <xdr:cNvPr id="3" name="Picture 2">
          <a:extLst>
            <a:ext uri="{FF2B5EF4-FFF2-40B4-BE49-F238E27FC236}">
              <a16:creationId xmlns:a16="http://schemas.microsoft.com/office/drawing/2014/main" id="{C6A674DB-7EC8-4DB8-831A-D8438624A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405" y="68580"/>
          <a:ext cx="2620347" cy="669418"/>
        </a:xfrm>
        <a:prstGeom prst="rect">
          <a:avLst/>
        </a:prstGeom>
        <a:ln w="12700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59EAC-0F79-44E9-80DB-23CE11B67DDB}">
  <sheetPr>
    <tabColor rgb="FFFF0000"/>
  </sheetPr>
  <dimension ref="A1:J142"/>
  <sheetViews>
    <sheetView topLeftCell="A34" workbookViewId="0">
      <selection activeCell="C54" sqref="C54"/>
    </sheetView>
  </sheetViews>
  <sheetFormatPr defaultColWidth="0" defaultRowHeight="15" zeroHeight="1" x14ac:dyDescent="0.3"/>
  <cols>
    <col min="1" max="1" width="24.109375" style="5" customWidth="1"/>
    <col min="2" max="9" width="10.5546875" style="13" customWidth="1"/>
    <col min="10" max="10" width="10.5546875" style="5" customWidth="1"/>
    <col min="11" max="16384" width="9.109375" hidden="1"/>
  </cols>
  <sheetData>
    <row r="1" spans="1:9" x14ac:dyDescent="0.3">
      <c r="B1" s="13">
        <f>COUNT(B4:B89)</f>
        <v>33</v>
      </c>
      <c r="C1" s="13">
        <f t="shared" ref="C1:I1" si="0">COUNT(C4:C89)</f>
        <v>34</v>
      </c>
      <c r="D1" s="13">
        <f t="shared" si="0"/>
        <v>0</v>
      </c>
      <c r="E1" s="13">
        <f t="shared" si="0"/>
        <v>0</v>
      </c>
      <c r="F1" s="13">
        <f t="shared" si="0"/>
        <v>0</v>
      </c>
      <c r="G1" s="13">
        <f t="shared" si="0"/>
        <v>0</v>
      </c>
      <c r="H1" s="13">
        <f t="shared" si="0"/>
        <v>0</v>
      </c>
      <c r="I1" s="13">
        <f t="shared" si="0"/>
        <v>0</v>
      </c>
    </row>
    <row r="2" spans="1:9" ht="15.6" thickBot="1" x14ac:dyDescent="0.35">
      <c r="B2" s="182" t="s">
        <v>204</v>
      </c>
      <c r="C2" s="182" t="s">
        <v>80</v>
      </c>
      <c r="D2" s="182" t="s">
        <v>205</v>
      </c>
      <c r="E2" s="182" t="s">
        <v>90</v>
      </c>
      <c r="F2" s="182" t="s">
        <v>206</v>
      </c>
      <c r="G2" s="182" t="s">
        <v>79</v>
      </c>
      <c r="H2" s="182"/>
      <c r="I2" s="182"/>
    </row>
    <row r="3" spans="1:9" ht="15.6" thickBot="1" x14ac:dyDescent="0.3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pans="1:9" x14ac:dyDescent="0.3">
      <c r="A4" s="6" t="s">
        <v>9</v>
      </c>
      <c r="B4" s="7"/>
      <c r="C4" s="8"/>
      <c r="D4" s="8"/>
      <c r="E4" s="8"/>
      <c r="F4" s="8"/>
      <c r="G4" s="8"/>
      <c r="H4" s="8"/>
      <c r="I4" s="8"/>
    </row>
    <row r="5" spans="1:9" x14ac:dyDescent="0.3">
      <c r="A5" s="6" t="s">
        <v>10</v>
      </c>
      <c r="B5" s="7"/>
      <c r="C5" s="9">
        <v>19</v>
      </c>
      <c r="D5" s="9"/>
      <c r="E5" s="9"/>
      <c r="F5" s="9"/>
      <c r="G5" s="9"/>
      <c r="H5" s="9"/>
      <c r="I5" s="9"/>
    </row>
    <row r="6" spans="1:9" x14ac:dyDescent="0.3">
      <c r="A6" s="10" t="s">
        <v>118</v>
      </c>
      <c r="B6" s="7"/>
      <c r="C6" s="9">
        <v>21</v>
      </c>
      <c r="D6" s="9"/>
      <c r="E6" s="9"/>
      <c r="F6" s="9"/>
      <c r="G6" s="9"/>
      <c r="H6" s="9"/>
      <c r="I6" s="9"/>
    </row>
    <row r="7" spans="1:9" x14ac:dyDescent="0.3">
      <c r="A7" s="6" t="s">
        <v>11</v>
      </c>
      <c r="B7" s="7">
        <v>36</v>
      </c>
      <c r="C7" s="9">
        <v>26</v>
      </c>
      <c r="D7" s="9"/>
      <c r="E7" s="9"/>
      <c r="F7" s="9"/>
      <c r="G7" s="9"/>
      <c r="H7" s="9"/>
      <c r="I7" s="9"/>
    </row>
    <row r="8" spans="1:9" x14ac:dyDescent="0.3">
      <c r="A8" s="6" t="s">
        <v>12</v>
      </c>
      <c r="B8" s="7">
        <v>33</v>
      </c>
      <c r="C8" s="9">
        <v>20</v>
      </c>
      <c r="D8" s="9"/>
      <c r="E8" s="9"/>
      <c r="F8" s="9"/>
      <c r="G8" s="9"/>
      <c r="H8" s="9"/>
      <c r="I8" s="9"/>
    </row>
    <row r="9" spans="1:9" x14ac:dyDescent="0.3">
      <c r="A9" s="6" t="s">
        <v>13</v>
      </c>
      <c r="B9" s="7">
        <v>24</v>
      </c>
      <c r="C9" s="9">
        <v>18</v>
      </c>
      <c r="D9" s="9"/>
      <c r="E9" s="9"/>
      <c r="F9" s="9"/>
      <c r="G9" s="9"/>
      <c r="H9" s="9"/>
      <c r="I9" s="9"/>
    </row>
    <row r="10" spans="1:9" x14ac:dyDescent="0.3">
      <c r="A10" s="6" t="s">
        <v>14</v>
      </c>
      <c r="B10" s="7">
        <v>28</v>
      </c>
      <c r="C10" s="9">
        <v>22</v>
      </c>
      <c r="D10" s="9"/>
      <c r="E10" s="9"/>
      <c r="F10" s="9"/>
      <c r="G10" s="9"/>
      <c r="H10" s="9"/>
      <c r="I10" s="9"/>
    </row>
    <row r="11" spans="1:9" x14ac:dyDescent="0.3">
      <c r="A11" s="6" t="s">
        <v>15</v>
      </c>
      <c r="B11" s="7">
        <v>36</v>
      </c>
      <c r="C11" s="9">
        <v>20</v>
      </c>
      <c r="D11" s="9"/>
      <c r="E11" s="9"/>
      <c r="F11" s="9"/>
      <c r="G11" s="9"/>
      <c r="H11" s="9"/>
      <c r="I11" s="9"/>
    </row>
    <row r="12" spans="1:9" x14ac:dyDescent="0.3">
      <c r="A12" s="6" t="s">
        <v>16</v>
      </c>
      <c r="B12" s="7">
        <v>36</v>
      </c>
      <c r="C12" s="9">
        <v>24</v>
      </c>
      <c r="D12" s="9"/>
      <c r="E12" s="9"/>
      <c r="F12" s="9"/>
      <c r="G12" s="9"/>
      <c r="H12" s="9"/>
      <c r="I12" s="9"/>
    </row>
    <row r="13" spans="1:9" x14ac:dyDescent="0.3">
      <c r="A13" s="10" t="s">
        <v>17</v>
      </c>
      <c r="B13" s="7">
        <v>30</v>
      </c>
      <c r="C13" s="9">
        <v>17</v>
      </c>
      <c r="D13" s="9"/>
      <c r="E13" s="9"/>
      <c r="F13" s="9"/>
      <c r="G13" s="9"/>
      <c r="H13" s="9"/>
      <c r="I13" s="9"/>
    </row>
    <row r="14" spans="1:9" x14ac:dyDescent="0.3">
      <c r="A14" s="6" t="s">
        <v>18</v>
      </c>
      <c r="B14" s="7"/>
      <c r="C14" s="9"/>
      <c r="D14" s="9"/>
      <c r="E14" s="9"/>
      <c r="F14" s="9"/>
      <c r="G14" s="9"/>
      <c r="H14" s="9"/>
      <c r="I14" s="9"/>
    </row>
    <row r="15" spans="1:9" x14ac:dyDescent="0.3">
      <c r="A15" s="6" t="s">
        <v>19</v>
      </c>
      <c r="B15" s="7">
        <v>27</v>
      </c>
      <c r="C15" s="9">
        <v>22</v>
      </c>
      <c r="D15" s="9"/>
      <c r="E15" s="9"/>
      <c r="F15" s="9"/>
      <c r="G15" s="9"/>
      <c r="H15" s="9"/>
      <c r="I15" s="9"/>
    </row>
    <row r="16" spans="1:9" x14ac:dyDescent="0.3">
      <c r="A16" s="6" t="s">
        <v>20</v>
      </c>
      <c r="B16" s="7"/>
      <c r="C16" s="9">
        <v>26</v>
      </c>
      <c r="D16" s="9"/>
      <c r="E16" s="9"/>
      <c r="F16" s="9"/>
      <c r="G16" s="9"/>
      <c r="H16" s="9"/>
      <c r="I16" s="9"/>
    </row>
    <row r="17" spans="1:9" x14ac:dyDescent="0.3">
      <c r="A17" s="6" t="s">
        <v>21</v>
      </c>
      <c r="B17" s="7"/>
      <c r="C17" s="9"/>
      <c r="D17" s="9"/>
      <c r="E17" s="9"/>
      <c r="F17" s="9"/>
      <c r="G17" s="9"/>
      <c r="H17" s="9"/>
      <c r="I17" s="9"/>
    </row>
    <row r="18" spans="1:9" x14ac:dyDescent="0.3">
      <c r="A18" s="6" t="s">
        <v>22</v>
      </c>
      <c r="B18" s="7"/>
      <c r="C18" s="9">
        <v>29</v>
      </c>
      <c r="D18" s="9"/>
      <c r="E18" s="9"/>
      <c r="F18" s="9"/>
      <c r="G18" s="9"/>
      <c r="H18" s="9"/>
      <c r="I18" s="9"/>
    </row>
    <row r="19" spans="1:9" x14ac:dyDescent="0.3">
      <c r="A19" s="6" t="s">
        <v>23</v>
      </c>
      <c r="B19" s="7"/>
      <c r="C19" s="9"/>
      <c r="D19" s="9"/>
      <c r="E19" s="9"/>
      <c r="F19" s="9"/>
      <c r="G19" s="9"/>
      <c r="H19" s="9"/>
      <c r="I19" s="9"/>
    </row>
    <row r="20" spans="1:9" x14ac:dyDescent="0.3">
      <c r="A20" s="6" t="s">
        <v>24</v>
      </c>
      <c r="B20" s="7"/>
      <c r="C20" s="9"/>
      <c r="D20" s="9"/>
      <c r="E20" s="9"/>
      <c r="F20" s="9"/>
      <c r="G20" s="9"/>
      <c r="H20" s="9"/>
      <c r="I20" s="9"/>
    </row>
    <row r="21" spans="1:9" x14ac:dyDescent="0.3">
      <c r="A21" s="6" t="s">
        <v>25</v>
      </c>
      <c r="B21" s="7">
        <v>25</v>
      </c>
      <c r="C21" s="9">
        <v>16</v>
      </c>
      <c r="D21" s="9"/>
      <c r="E21" s="9"/>
      <c r="F21" s="9"/>
      <c r="G21" s="9"/>
      <c r="H21" s="9"/>
      <c r="I21" s="9"/>
    </row>
    <row r="22" spans="1:9" x14ac:dyDescent="0.3">
      <c r="A22" s="6" t="s">
        <v>26</v>
      </c>
      <c r="B22" s="7">
        <v>20</v>
      </c>
      <c r="C22" s="9">
        <v>20</v>
      </c>
      <c r="D22" s="9"/>
      <c r="E22" s="9"/>
      <c r="F22" s="9"/>
      <c r="G22" s="9"/>
      <c r="H22" s="9"/>
      <c r="I22" s="9"/>
    </row>
    <row r="23" spans="1:9" x14ac:dyDescent="0.3">
      <c r="A23" s="6" t="s">
        <v>27</v>
      </c>
      <c r="B23" s="7">
        <v>26</v>
      </c>
      <c r="C23" s="9"/>
      <c r="D23" s="9"/>
      <c r="E23" s="9"/>
      <c r="F23" s="9"/>
      <c r="G23" s="9"/>
      <c r="H23" s="9"/>
      <c r="I23" s="9"/>
    </row>
    <row r="24" spans="1:9" x14ac:dyDescent="0.3">
      <c r="A24" s="6" t="s">
        <v>28</v>
      </c>
      <c r="B24" s="7"/>
      <c r="C24" s="9">
        <v>30</v>
      </c>
      <c r="D24" s="9"/>
      <c r="E24" s="9"/>
      <c r="F24" s="9"/>
      <c r="G24" s="9"/>
      <c r="H24" s="9"/>
      <c r="I24" s="9"/>
    </row>
    <row r="25" spans="1:9" x14ac:dyDescent="0.3">
      <c r="A25" s="6" t="s">
        <v>61</v>
      </c>
      <c r="B25" s="7">
        <v>25</v>
      </c>
      <c r="C25" s="9"/>
      <c r="D25" s="9"/>
      <c r="E25" s="9"/>
      <c r="F25" s="9"/>
      <c r="G25" s="9"/>
      <c r="H25" s="9"/>
      <c r="I25" s="9"/>
    </row>
    <row r="26" spans="1:9" x14ac:dyDescent="0.3">
      <c r="A26" s="10" t="s">
        <v>29</v>
      </c>
      <c r="B26" s="7"/>
      <c r="C26" s="9"/>
      <c r="D26" s="9"/>
      <c r="E26" s="9"/>
      <c r="F26" s="9"/>
      <c r="G26" s="9"/>
      <c r="H26" s="9"/>
      <c r="I26" s="9"/>
    </row>
    <row r="27" spans="1:9" x14ac:dyDescent="0.3">
      <c r="A27" s="6" t="s">
        <v>30</v>
      </c>
      <c r="B27" s="7"/>
      <c r="C27" s="9"/>
      <c r="D27" s="9"/>
      <c r="E27" s="9"/>
      <c r="F27" s="9"/>
      <c r="G27" s="9"/>
      <c r="H27" s="9"/>
      <c r="I27" s="9"/>
    </row>
    <row r="28" spans="1:9" x14ac:dyDescent="0.3">
      <c r="A28" s="10" t="s">
        <v>60</v>
      </c>
      <c r="B28" s="7">
        <v>24</v>
      </c>
      <c r="C28" s="9"/>
      <c r="D28" s="9"/>
      <c r="E28" s="9"/>
      <c r="F28" s="9"/>
      <c r="G28" s="9"/>
      <c r="H28" s="9"/>
      <c r="I28" s="9"/>
    </row>
    <row r="29" spans="1:9" x14ac:dyDescent="0.3">
      <c r="A29" s="6" t="s">
        <v>31</v>
      </c>
      <c r="B29" s="7"/>
      <c r="C29" s="9"/>
      <c r="D29" s="9"/>
      <c r="E29" s="9"/>
      <c r="F29" s="9"/>
      <c r="G29" s="9"/>
      <c r="H29" s="9"/>
      <c r="I29" s="9"/>
    </row>
    <row r="30" spans="1:9" x14ac:dyDescent="0.3">
      <c r="A30" s="6" t="s">
        <v>32</v>
      </c>
      <c r="B30" s="7">
        <v>23</v>
      </c>
      <c r="C30" s="9">
        <v>15</v>
      </c>
      <c r="D30" s="9"/>
      <c r="E30" s="9"/>
      <c r="F30" s="9"/>
      <c r="G30" s="9"/>
      <c r="H30" s="9"/>
      <c r="I30" s="9"/>
    </row>
    <row r="31" spans="1:9" x14ac:dyDescent="0.3">
      <c r="A31" s="6" t="s">
        <v>33</v>
      </c>
      <c r="B31" s="7">
        <v>28</v>
      </c>
      <c r="C31" s="9">
        <v>19</v>
      </c>
      <c r="D31" s="9"/>
      <c r="E31" s="9"/>
      <c r="F31" s="9"/>
      <c r="G31" s="9"/>
      <c r="H31" s="9"/>
      <c r="I31" s="9"/>
    </row>
    <row r="32" spans="1:9" x14ac:dyDescent="0.3">
      <c r="A32" s="6" t="s">
        <v>34</v>
      </c>
      <c r="B32" s="7">
        <v>32</v>
      </c>
      <c r="C32" s="9"/>
      <c r="D32" s="9"/>
      <c r="E32" s="9"/>
      <c r="F32" s="9"/>
      <c r="G32" s="9"/>
      <c r="H32" s="9"/>
      <c r="I32" s="9"/>
    </row>
    <row r="33" spans="1:9" x14ac:dyDescent="0.3">
      <c r="A33" s="6" t="s">
        <v>35</v>
      </c>
      <c r="B33" s="7">
        <v>35</v>
      </c>
      <c r="C33" s="9">
        <v>29</v>
      </c>
      <c r="D33" s="9"/>
      <c r="E33" s="9"/>
      <c r="F33" s="9"/>
      <c r="G33" s="9"/>
      <c r="H33" s="9"/>
      <c r="I33" s="9"/>
    </row>
    <row r="34" spans="1:9" x14ac:dyDescent="0.3">
      <c r="A34" s="6" t="s">
        <v>36</v>
      </c>
      <c r="B34" s="7"/>
      <c r="C34" s="9">
        <v>21</v>
      </c>
      <c r="D34" s="9"/>
      <c r="E34" s="9"/>
      <c r="F34" s="9"/>
      <c r="G34" s="9"/>
      <c r="H34" s="9"/>
      <c r="I34" s="9"/>
    </row>
    <row r="35" spans="1:9" x14ac:dyDescent="0.3">
      <c r="A35" s="6" t="s">
        <v>37</v>
      </c>
      <c r="B35" s="7">
        <v>25</v>
      </c>
      <c r="C35" s="9">
        <v>16</v>
      </c>
      <c r="D35" s="9"/>
      <c r="E35" s="9"/>
      <c r="F35" s="9"/>
      <c r="G35" s="9"/>
      <c r="H35" s="9"/>
      <c r="I35" s="9"/>
    </row>
    <row r="36" spans="1:9" x14ac:dyDescent="0.3">
      <c r="A36" s="6" t="s">
        <v>38</v>
      </c>
      <c r="B36" s="7"/>
      <c r="C36" s="9"/>
      <c r="D36" s="9"/>
      <c r="E36" s="9"/>
      <c r="F36" s="9"/>
      <c r="G36" s="9"/>
      <c r="H36" s="9"/>
      <c r="I36" s="9"/>
    </row>
    <row r="37" spans="1:9" x14ac:dyDescent="0.3">
      <c r="A37" s="6" t="s">
        <v>39</v>
      </c>
      <c r="B37" s="7">
        <v>33</v>
      </c>
      <c r="C37" s="9">
        <v>23</v>
      </c>
      <c r="D37" s="9"/>
      <c r="E37" s="9"/>
      <c r="F37" s="9"/>
      <c r="G37" s="9"/>
      <c r="H37" s="9"/>
      <c r="I37" s="9"/>
    </row>
    <row r="38" spans="1:9" x14ac:dyDescent="0.3">
      <c r="A38" s="6" t="s">
        <v>40</v>
      </c>
      <c r="B38" s="7">
        <v>26</v>
      </c>
      <c r="C38" s="9">
        <v>12</v>
      </c>
      <c r="D38" s="9"/>
      <c r="E38" s="9"/>
      <c r="F38" s="9"/>
      <c r="G38" s="9"/>
      <c r="H38" s="9"/>
      <c r="I38" s="9"/>
    </row>
    <row r="39" spans="1:9" x14ac:dyDescent="0.3">
      <c r="A39" s="6" t="s">
        <v>41</v>
      </c>
      <c r="B39" s="7">
        <v>27</v>
      </c>
      <c r="C39" s="9">
        <v>16</v>
      </c>
      <c r="D39" s="9"/>
      <c r="E39" s="9"/>
      <c r="F39" s="9"/>
      <c r="G39" s="9"/>
      <c r="H39" s="9"/>
      <c r="I39" s="9"/>
    </row>
    <row r="40" spans="1:9" x14ac:dyDescent="0.3">
      <c r="A40" s="6" t="s">
        <v>42</v>
      </c>
      <c r="B40" s="7">
        <v>23</v>
      </c>
      <c r="C40" s="9"/>
      <c r="D40" s="9"/>
      <c r="E40" s="9"/>
      <c r="F40" s="9"/>
      <c r="G40" s="9"/>
      <c r="H40" s="9"/>
      <c r="I40" s="9"/>
    </row>
    <row r="41" spans="1:9" x14ac:dyDescent="0.3">
      <c r="A41" s="6" t="s">
        <v>43</v>
      </c>
      <c r="B41" s="7"/>
      <c r="C41" s="9"/>
      <c r="D41" s="9"/>
      <c r="E41" s="9"/>
      <c r="F41" s="9"/>
      <c r="G41" s="9"/>
      <c r="H41" s="9"/>
      <c r="I41" s="9"/>
    </row>
    <row r="42" spans="1:9" x14ac:dyDescent="0.3">
      <c r="A42" s="6" t="s">
        <v>44</v>
      </c>
      <c r="B42" s="7">
        <v>15</v>
      </c>
      <c r="C42" s="9">
        <v>10</v>
      </c>
      <c r="D42" s="9"/>
      <c r="E42" s="9"/>
      <c r="F42" s="9"/>
      <c r="G42" s="9"/>
      <c r="H42" s="9"/>
      <c r="I42" s="9"/>
    </row>
    <row r="43" spans="1:9" x14ac:dyDescent="0.3">
      <c r="A43" s="6" t="s">
        <v>45</v>
      </c>
      <c r="B43" s="7"/>
      <c r="C43" s="9"/>
      <c r="D43" s="9"/>
      <c r="E43" s="9"/>
      <c r="F43" s="9"/>
      <c r="G43" s="9"/>
      <c r="H43" s="9"/>
      <c r="I43" s="9"/>
    </row>
    <row r="44" spans="1:9" x14ac:dyDescent="0.3">
      <c r="A44" s="6" t="s">
        <v>46</v>
      </c>
      <c r="B44" s="7"/>
      <c r="C44" s="9"/>
      <c r="D44" s="9"/>
      <c r="E44" s="9"/>
      <c r="F44" s="9"/>
      <c r="G44" s="9"/>
      <c r="H44" s="9"/>
      <c r="I44" s="9"/>
    </row>
    <row r="45" spans="1:9" x14ac:dyDescent="0.3">
      <c r="A45" s="6" t="s">
        <v>47</v>
      </c>
      <c r="B45" s="7">
        <v>28</v>
      </c>
      <c r="C45" s="9"/>
      <c r="D45" s="9"/>
      <c r="E45" s="9"/>
      <c r="F45" s="9"/>
      <c r="G45" s="9"/>
      <c r="H45" s="9"/>
      <c r="I45" s="9"/>
    </row>
    <row r="46" spans="1:9" x14ac:dyDescent="0.3">
      <c r="A46" s="6" t="s">
        <v>48</v>
      </c>
      <c r="B46" s="7">
        <v>21</v>
      </c>
      <c r="C46" s="9">
        <v>20</v>
      </c>
      <c r="D46" s="9"/>
      <c r="E46" s="9"/>
      <c r="F46" s="9"/>
      <c r="G46" s="9"/>
      <c r="H46" s="9"/>
      <c r="I46" s="9"/>
    </row>
    <row r="47" spans="1:9" x14ac:dyDescent="0.3">
      <c r="A47" s="6" t="s">
        <v>49</v>
      </c>
      <c r="B47" s="7">
        <v>39</v>
      </c>
      <c r="C47" s="9">
        <v>31</v>
      </c>
      <c r="D47" s="9"/>
      <c r="E47" s="9"/>
      <c r="F47" s="9"/>
      <c r="G47" s="9"/>
      <c r="H47" s="9"/>
      <c r="I47" s="9"/>
    </row>
    <row r="48" spans="1:9" x14ac:dyDescent="0.3">
      <c r="A48" s="10" t="s">
        <v>120</v>
      </c>
      <c r="B48" s="7"/>
      <c r="C48" s="9">
        <v>18</v>
      </c>
      <c r="D48" s="9"/>
      <c r="E48" s="9"/>
      <c r="F48" s="9"/>
      <c r="G48" s="9"/>
      <c r="H48" s="9"/>
      <c r="I48" s="9"/>
    </row>
    <row r="49" spans="1:9" x14ac:dyDescent="0.3">
      <c r="A49" s="6" t="s">
        <v>50</v>
      </c>
      <c r="B49" s="7">
        <v>21</v>
      </c>
      <c r="C49" s="9"/>
      <c r="D49" s="9"/>
      <c r="E49" s="9"/>
      <c r="F49" s="9"/>
      <c r="G49" s="9"/>
      <c r="H49" s="9"/>
      <c r="I49" s="9"/>
    </row>
    <row r="50" spans="1:9" x14ac:dyDescent="0.3">
      <c r="A50" s="6" t="s">
        <v>51</v>
      </c>
      <c r="B50" s="7"/>
      <c r="C50" s="9"/>
      <c r="D50" s="9"/>
      <c r="E50" s="9"/>
      <c r="F50" s="9"/>
      <c r="G50" s="9"/>
      <c r="H50" s="9"/>
      <c r="I50" s="9"/>
    </row>
    <row r="51" spans="1:9" x14ac:dyDescent="0.3">
      <c r="A51" s="6" t="s">
        <v>52</v>
      </c>
      <c r="B51" s="7">
        <v>33</v>
      </c>
      <c r="C51" s="9">
        <v>23</v>
      </c>
      <c r="D51" s="9"/>
      <c r="E51" s="9"/>
      <c r="F51" s="9"/>
      <c r="G51" s="9"/>
      <c r="H51" s="9"/>
      <c r="I51" s="9"/>
    </row>
    <row r="52" spans="1:9" x14ac:dyDescent="0.3">
      <c r="A52" s="11" t="s">
        <v>53</v>
      </c>
      <c r="B52" s="7"/>
      <c r="C52" s="9">
        <v>22</v>
      </c>
      <c r="D52" s="9"/>
      <c r="E52" s="9"/>
      <c r="F52" s="9"/>
      <c r="G52" s="9"/>
      <c r="H52" s="9"/>
      <c r="I52" s="9"/>
    </row>
    <row r="53" spans="1:9" x14ac:dyDescent="0.3">
      <c r="A53" s="6" t="s">
        <v>214</v>
      </c>
      <c r="B53" s="7"/>
      <c r="C53" s="9">
        <v>27</v>
      </c>
      <c r="D53" s="9"/>
      <c r="E53" s="9"/>
      <c r="F53" s="9"/>
      <c r="G53" s="9"/>
      <c r="H53" s="9"/>
      <c r="I53" s="9"/>
    </row>
    <row r="54" spans="1:9" x14ac:dyDescent="0.3">
      <c r="A54" s="10" t="s">
        <v>54</v>
      </c>
      <c r="B54" s="7"/>
      <c r="C54" s="9"/>
      <c r="D54" s="9"/>
      <c r="E54" s="9"/>
      <c r="F54" s="9"/>
      <c r="G54" s="9"/>
      <c r="H54" s="9"/>
      <c r="I54" s="9"/>
    </row>
    <row r="55" spans="1:9" x14ac:dyDescent="0.3">
      <c r="A55" s="6" t="s">
        <v>55</v>
      </c>
      <c r="B55" s="7">
        <v>34</v>
      </c>
      <c r="C55" s="9"/>
      <c r="D55" s="9"/>
      <c r="E55" s="9"/>
      <c r="F55" s="9"/>
      <c r="G55" s="9"/>
      <c r="H55" s="9"/>
      <c r="I55" s="9"/>
    </row>
    <row r="56" spans="1:9" x14ac:dyDescent="0.3">
      <c r="A56" s="6" t="s">
        <v>56</v>
      </c>
      <c r="B56" s="7">
        <v>33</v>
      </c>
      <c r="C56" s="9">
        <v>23</v>
      </c>
      <c r="D56" s="9"/>
      <c r="E56" s="9"/>
      <c r="F56" s="9"/>
      <c r="G56" s="9"/>
      <c r="H56" s="9"/>
      <c r="I56" s="9"/>
    </row>
    <row r="57" spans="1:9" x14ac:dyDescent="0.3">
      <c r="A57" s="10" t="s">
        <v>135</v>
      </c>
      <c r="B57" s="7">
        <v>33</v>
      </c>
      <c r="C57" s="9">
        <v>22</v>
      </c>
      <c r="D57" s="9"/>
      <c r="E57" s="9"/>
      <c r="F57" s="9"/>
      <c r="G57" s="9"/>
      <c r="H57" s="9"/>
      <c r="I57" s="9"/>
    </row>
    <row r="58" spans="1:9" x14ac:dyDescent="0.3">
      <c r="A58" s="6" t="s">
        <v>57</v>
      </c>
      <c r="B58" s="7">
        <v>36</v>
      </c>
      <c r="C58" s="9">
        <v>32</v>
      </c>
      <c r="D58" s="9"/>
      <c r="E58" s="9"/>
      <c r="F58" s="9"/>
      <c r="G58" s="9"/>
      <c r="H58" s="9"/>
      <c r="I58" s="9"/>
    </row>
    <row r="59" spans="1:9" x14ac:dyDescent="0.3">
      <c r="A59" s="6" t="s">
        <v>58</v>
      </c>
      <c r="B59" s="7"/>
      <c r="C59" s="9"/>
      <c r="D59" s="9"/>
      <c r="E59" s="9"/>
      <c r="F59" s="9"/>
      <c r="G59" s="9"/>
      <c r="H59" s="9"/>
      <c r="I59" s="9"/>
    </row>
    <row r="60" spans="1:9" x14ac:dyDescent="0.3">
      <c r="A60" s="12" t="s">
        <v>59</v>
      </c>
      <c r="B60" s="7">
        <v>28</v>
      </c>
      <c r="C60" s="9">
        <v>18</v>
      </c>
      <c r="D60" s="9"/>
      <c r="E60" s="9"/>
      <c r="F60" s="9"/>
      <c r="G60" s="9"/>
      <c r="H60" s="9"/>
      <c r="I60" s="9"/>
    </row>
    <row r="61" spans="1:9" x14ac:dyDescent="0.3">
      <c r="A61" s="11"/>
      <c r="B61" s="7"/>
      <c r="C61" s="9"/>
      <c r="D61" s="9"/>
      <c r="E61" s="9"/>
      <c r="F61" s="9"/>
      <c r="G61" s="9"/>
      <c r="H61" s="9"/>
      <c r="I61" s="9"/>
    </row>
    <row r="62" spans="1:9" x14ac:dyDescent="0.3">
      <c r="A62" s="6"/>
      <c r="B62" s="7"/>
      <c r="C62" s="9"/>
      <c r="D62" s="9"/>
      <c r="E62" s="9"/>
      <c r="F62" s="9"/>
      <c r="G62" s="9"/>
      <c r="H62" s="9"/>
      <c r="I62" s="9"/>
    </row>
    <row r="63" spans="1:9" x14ac:dyDescent="0.3">
      <c r="A63" s="6"/>
      <c r="B63" s="7"/>
      <c r="C63" s="9"/>
      <c r="D63" s="9"/>
      <c r="E63" s="9"/>
      <c r="F63" s="9"/>
      <c r="G63" s="9"/>
      <c r="H63" s="9"/>
      <c r="I63" s="9"/>
    </row>
    <row r="64" spans="1:9" x14ac:dyDescent="0.3">
      <c r="A64" s="6"/>
      <c r="B64" s="7"/>
      <c r="C64" s="9"/>
      <c r="D64" s="9"/>
      <c r="E64" s="9"/>
      <c r="F64" s="9"/>
      <c r="G64" s="9"/>
      <c r="H64" s="9"/>
      <c r="I64" s="9"/>
    </row>
    <row r="65" spans="1:9" x14ac:dyDescent="0.3">
      <c r="A65" s="10"/>
      <c r="B65" s="7"/>
      <c r="C65" s="9"/>
      <c r="D65" s="9"/>
      <c r="E65" s="9"/>
      <c r="F65" s="9"/>
      <c r="G65" s="9"/>
      <c r="H65" s="9"/>
      <c r="I65" s="9"/>
    </row>
    <row r="66" spans="1:9" x14ac:dyDescent="0.3">
      <c r="A66" s="10"/>
      <c r="B66" s="7"/>
      <c r="C66" s="9"/>
      <c r="D66" s="9"/>
      <c r="E66" s="9"/>
      <c r="F66" s="9"/>
      <c r="G66" s="9"/>
      <c r="H66" s="9"/>
      <c r="I66" s="9"/>
    </row>
    <row r="67" spans="1:9" x14ac:dyDescent="0.3">
      <c r="A67" s="6"/>
      <c r="B67" s="7"/>
      <c r="C67" s="9"/>
      <c r="D67" s="9"/>
      <c r="E67" s="9"/>
      <c r="F67" s="9"/>
      <c r="G67" s="9"/>
      <c r="H67" s="9"/>
      <c r="I67" s="9"/>
    </row>
    <row r="68" spans="1:9" x14ac:dyDescent="0.3">
      <c r="A68" s="11"/>
      <c r="B68" s="7"/>
      <c r="C68" s="9"/>
      <c r="D68" s="9"/>
      <c r="E68" s="9"/>
      <c r="F68" s="9"/>
      <c r="G68" s="9"/>
      <c r="H68" s="9"/>
      <c r="I68" s="9"/>
    </row>
    <row r="69" spans="1:9" x14ac:dyDescent="0.3">
      <c r="A69" s="10"/>
      <c r="B69" s="7"/>
      <c r="C69" s="9"/>
      <c r="D69" s="9"/>
      <c r="E69" s="9"/>
      <c r="F69" s="9"/>
      <c r="G69" s="9"/>
      <c r="H69" s="9"/>
      <c r="I69" s="9"/>
    </row>
    <row r="70" spans="1:9" x14ac:dyDescent="0.3">
      <c r="A70" s="10"/>
      <c r="B70" s="7"/>
      <c r="C70" s="9"/>
      <c r="D70" s="9"/>
      <c r="E70" s="9"/>
      <c r="F70" s="9"/>
      <c r="G70" s="9"/>
      <c r="H70" s="9"/>
      <c r="I70" s="9"/>
    </row>
    <row r="71" spans="1:9" x14ac:dyDescent="0.3">
      <c r="A71" s="6"/>
      <c r="B71" s="7"/>
      <c r="C71" s="9"/>
      <c r="D71" s="9"/>
      <c r="E71" s="9"/>
      <c r="F71" s="9"/>
      <c r="G71" s="9"/>
      <c r="H71" s="9"/>
      <c r="I71" s="9"/>
    </row>
    <row r="72" spans="1:9" x14ac:dyDescent="0.3">
      <c r="A72" s="6"/>
      <c r="B72" s="7"/>
      <c r="C72" s="9"/>
      <c r="D72" s="9"/>
      <c r="E72" s="9"/>
      <c r="F72" s="9"/>
      <c r="G72" s="9"/>
      <c r="H72" s="9"/>
      <c r="I72" s="9"/>
    </row>
    <row r="73" spans="1:9" x14ac:dyDescent="0.3">
      <c r="A73" s="10"/>
      <c r="B73" s="7"/>
      <c r="C73" s="9"/>
      <c r="D73" s="9"/>
      <c r="E73" s="9"/>
      <c r="F73" s="9"/>
      <c r="G73" s="9"/>
      <c r="H73" s="9"/>
      <c r="I73" s="9"/>
    </row>
    <row r="74" spans="1:9" x14ac:dyDescent="0.3">
      <c r="A74" s="10"/>
      <c r="B74" s="7"/>
      <c r="C74" s="9"/>
      <c r="D74" s="9"/>
      <c r="E74" s="9"/>
      <c r="F74" s="9"/>
      <c r="G74" s="9"/>
      <c r="H74" s="9"/>
      <c r="I74" s="9"/>
    </row>
    <row r="75" spans="1:9" x14ac:dyDescent="0.3">
      <c r="A75" s="6"/>
      <c r="B75" s="7"/>
      <c r="C75" s="9"/>
      <c r="D75" s="9"/>
      <c r="E75" s="9"/>
      <c r="F75" s="9"/>
      <c r="G75" s="9"/>
      <c r="H75" s="9"/>
      <c r="I75" s="9"/>
    </row>
    <row r="76" spans="1:9" x14ac:dyDescent="0.3">
      <c r="A76" s="6"/>
      <c r="B76" s="7"/>
      <c r="C76" s="9"/>
      <c r="D76" s="9"/>
      <c r="E76" s="9"/>
      <c r="F76" s="9"/>
      <c r="G76" s="9"/>
      <c r="H76" s="9"/>
      <c r="I76" s="9"/>
    </row>
    <row r="77" spans="1:9" x14ac:dyDescent="0.3">
      <c r="A77" s="6"/>
      <c r="B77" s="9"/>
      <c r="C77" s="9"/>
      <c r="D77" s="9"/>
      <c r="E77" s="9"/>
      <c r="F77" s="9"/>
      <c r="G77" s="9"/>
      <c r="H77" s="9"/>
      <c r="I77" s="9"/>
    </row>
    <row r="78" spans="1:9" x14ac:dyDescent="0.3">
      <c r="A78" s="6"/>
      <c r="B78" s="9"/>
      <c r="C78" s="9"/>
      <c r="D78" s="9"/>
      <c r="E78" s="9"/>
      <c r="F78" s="9"/>
      <c r="G78" s="9"/>
      <c r="H78" s="9"/>
      <c r="I78" s="9"/>
    </row>
    <row r="79" spans="1:9" x14ac:dyDescent="0.3">
      <c r="A79" s="11"/>
      <c r="B79" s="9"/>
      <c r="C79" s="9"/>
      <c r="D79" s="9"/>
      <c r="E79" s="9"/>
      <c r="F79" s="9"/>
      <c r="G79" s="9"/>
      <c r="H79" s="9"/>
      <c r="I79" s="9"/>
    </row>
    <row r="80" spans="1:9" x14ac:dyDescent="0.3">
      <c r="A80" s="6"/>
      <c r="B80" s="9"/>
      <c r="C80" s="9"/>
      <c r="D80" s="9"/>
      <c r="E80" s="9"/>
      <c r="F80" s="9"/>
      <c r="G80" s="9"/>
      <c r="H80" s="9"/>
      <c r="I80" s="9"/>
    </row>
    <row r="81" spans="1:9" x14ac:dyDescent="0.3">
      <c r="A81" s="6"/>
      <c r="B81" s="9"/>
      <c r="C81" s="9"/>
      <c r="D81" s="9"/>
      <c r="E81" s="9"/>
      <c r="F81" s="9"/>
      <c r="G81" s="9"/>
      <c r="H81" s="9"/>
      <c r="I81" s="9"/>
    </row>
    <row r="82" spans="1:9" x14ac:dyDescent="0.3">
      <c r="A82" s="6"/>
      <c r="B82" s="9"/>
      <c r="C82" s="9"/>
      <c r="D82" s="9"/>
      <c r="E82" s="9"/>
      <c r="F82" s="9"/>
      <c r="G82" s="9"/>
      <c r="H82" s="9"/>
      <c r="I82" s="9"/>
    </row>
    <row r="83" spans="1:9" x14ac:dyDescent="0.3">
      <c r="A83" s="6"/>
      <c r="B83" s="9"/>
      <c r="C83" s="9"/>
      <c r="D83" s="9"/>
      <c r="E83" s="9"/>
      <c r="F83" s="9"/>
      <c r="G83" s="9"/>
      <c r="H83" s="9"/>
      <c r="I83" s="9"/>
    </row>
    <row r="84" spans="1:9" x14ac:dyDescent="0.3">
      <c r="A84" s="6"/>
      <c r="B84" s="9"/>
      <c r="C84" s="9"/>
      <c r="D84" s="9"/>
      <c r="E84" s="9"/>
      <c r="F84" s="9"/>
      <c r="G84" s="9"/>
      <c r="H84" s="9"/>
      <c r="I84" s="9"/>
    </row>
    <row r="85" spans="1:9" x14ac:dyDescent="0.3">
      <c r="A85" s="6"/>
      <c r="B85" s="9"/>
      <c r="C85" s="9"/>
      <c r="D85" s="9"/>
      <c r="E85" s="9"/>
      <c r="F85" s="9"/>
      <c r="G85" s="9"/>
      <c r="H85" s="9"/>
      <c r="I85" s="9"/>
    </row>
    <row r="86" spans="1:9" x14ac:dyDescent="0.3">
      <c r="A86" s="6"/>
      <c r="B86" s="9"/>
      <c r="C86" s="9"/>
      <c r="D86" s="9"/>
      <c r="E86" s="9"/>
      <c r="F86" s="9"/>
      <c r="G86" s="9"/>
      <c r="H86" s="9"/>
      <c r="I86" s="9"/>
    </row>
    <row r="87" spans="1:9" x14ac:dyDescent="0.3">
      <c r="A87" s="6"/>
      <c r="B87" s="9"/>
      <c r="C87" s="9"/>
      <c r="D87" s="9"/>
      <c r="E87" s="9"/>
      <c r="F87" s="9"/>
      <c r="G87" s="9"/>
      <c r="H87" s="9"/>
      <c r="I87" s="9"/>
    </row>
    <row r="88" spans="1:9" x14ac:dyDescent="0.3">
      <c r="A88" s="6"/>
      <c r="B88" s="9"/>
      <c r="C88" s="9"/>
      <c r="D88" s="9"/>
      <c r="E88" s="9"/>
      <c r="F88" s="9"/>
      <c r="G88" s="9"/>
      <c r="H88" s="9"/>
      <c r="I88" s="9"/>
    </row>
    <row r="89" spans="1:9" x14ac:dyDescent="0.3">
      <c r="A89" s="6"/>
      <c r="B89" s="9"/>
      <c r="C89" s="9"/>
      <c r="D89" s="9"/>
      <c r="E89" s="9"/>
      <c r="F89" s="9"/>
      <c r="G89" s="9"/>
      <c r="H89" s="9"/>
      <c r="I89" s="9"/>
    </row>
    <row r="90" spans="1:9" x14ac:dyDescent="0.3">
      <c r="A90" s="6"/>
      <c r="B90" s="9"/>
      <c r="C90" s="9"/>
      <c r="D90" s="9"/>
      <c r="E90" s="9"/>
      <c r="F90" s="9"/>
      <c r="G90" s="9"/>
      <c r="H90" s="9"/>
      <c r="I90" s="9"/>
    </row>
    <row r="91" spans="1:9" x14ac:dyDescent="0.3">
      <c r="A91" s="6"/>
      <c r="B91" s="9"/>
      <c r="C91" s="9"/>
      <c r="D91" s="9"/>
      <c r="E91" s="9"/>
      <c r="F91" s="9"/>
      <c r="G91" s="9"/>
      <c r="H91" s="9"/>
      <c r="I91" s="9"/>
    </row>
    <row r="92" spans="1:9" x14ac:dyDescent="0.3">
      <c r="A92" s="6"/>
      <c r="B92" s="9"/>
      <c r="C92" s="9"/>
      <c r="D92" s="9"/>
      <c r="E92" s="9"/>
      <c r="F92" s="9"/>
      <c r="G92" s="9"/>
      <c r="H92" s="9"/>
      <c r="I92" s="9"/>
    </row>
    <row r="93" spans="1:9" x14ac:dyDescent="0.3">
      <c r="A93" s="6"/>
      <c r="B93" s="9"/>
      <c r="C93" s="9"/>
      <c r="D93" s="9"/>
      <c r="E93" s="9"/>
      <c r="F93" s="9"/>
      <c r="G93" s="9"/>
      <c r="H93" s="9"/>
      <c r="I93" s="9"/>
    </row>
    <row r="94" spans="1:9" x14ac:dyDescent="0.3">
      <c r="A94" s="6"/>
      <c r="B94" s="9"/>
      <c r="C94" s="9"/>
      <c r="D94" s="9"/>
      <c r="E94" s="9"/>
      <c r="F94" s="9"/>
      <c r="G94" s="9"/>
      <c r="H94" s="9"/>
      <c r="I94" s="9"/>
    </row>
    <row r="95" spans="1:9" x14ac:dyDescent="0.3">
      <c r="A95" s="6"/>
      <c r="B95" s="9"/>
      <c r="C95" s="9"/>
      <c r="D95" s="9"/>
      <c r="E95" s="9"/>
      <c r="F95" s="9"/>
      <c r="G95" s="9"/>
      <c r="H95" s="9"/>
      <c r="I95" s="9"/>
    </row>
    <row r="96" spans="1:9" x14ac:dyDescent="0.3">
      <c r="A96" s="6"/>
      <c r="B96" s="9"/>
      <c r="C96" s="9"/>
      <c r="D96" s="9"/>
      <c r="E96" s="9"/>
      <c r="F96" s="9"/>
      <c r="G96" s="9"/>
      <c r="H96" s="9"/>
      <c r="I96" s="9"/>
    </row>
    <row r="97" spans="1:9" x14ac:dyDescent="0.3">
      <c r="A97" s="6"/>
      <c r="B97" s="9"/>
      <c r="C97" s="9"/>
      <c r="D97" s="9"/>
      <c r="E97" s="9"/>
      <c r="F97" s="9"/>
      <c r="G97" s="9"/>
      <c r="H97" s="9"/>
      <c r="I97" s="9"/>
    </row>
    <row r="98" spans="1:9" x14ac:dyDescent="0.3">
      <c r="A98" s="6"/>
      <c r="B98" s="9"/>
      <c r="C98" s="9"/>
      <c r="D98" s="9"/>
      <c r="E98" s="9"/>
      <c r="F98" s="9"/>
      <c r="G98" s="9"/>
      <c r="H98" s="9"/>
      <c r="I98" s="9"/>
    </row>
    <row r="99" spans="1:9" x14ac:dyDescent="0.3">
      <c r="A99" s="6"/>
      <c r="B99" s="9"/>
      <c r="C99" s="9"/>
      <c r="D99" s="9"/>
      <c r="E99" s="9"/>
      <c r="F99" s="9"/>
      <c r="G99" s="9"/>
      <c r="H99" s="9"/>
      <c r="I99" s="9"/>
    </row>
    <row r="100" spans="1:9" x14ac:dyDescent="0.3">
      <c r="A100" s="6"/>
      <c r="B100" s="9"/>
      <c r="C100" s="9"/>
      <c r="D100" s="9"/>
      <c r="E100" s="9"/>
      <c r="F100" s="9"/>
      <c r="G100" s="9"/>
      <c r="H100" s="9"/>
      <c r="I100" s="9"/>
    </row>
    <row r="101" spans="1:9" x14ac:dyDescent="0.3">
      <c r="A101" s="6"/>
      <c r="B101" s="9"/>
      <c r="C101" s="9"/>
      <c r="D101" s="9"/>
      <c r="E101" s="9"/>
      <c r="F101" s="9"/>
      <c r="G101" s="9"/>
      <c r="H101" s="9"/>
      <c r="I101" s="9"/>
    </row>
    <row r="102" spans="1:9" x14ac:dyDescent="0.3">
      <c r="A102" s="6"/>
      <c r="B102" s="9"/>
      <c r="C102" s="9"/>
      <c r="D102" s="9"/>
      <c r="E102" s="9"/>
      <c r="F102" s="9"/>
      <c r="G102" s="9"/>
      <c r="H102" s="9"/>
      <c r="I102" s="9"/>
    </row>
    <row r="103" spans="1:9" x14ac:dyDescent="0.3">
      <c r="B103" s="13">
        <f>COUNT(B4:B89)</f>
        <v>33</v>
      </c>
      <c r="C103" s="13">
        <f>COUNT(C4:C89)</f>
        <v>34</v>
      </c>
    </row>
    <row r="104" spans="1:9" x14ac:dyDescent="0.3"/>
    <row r="105" spans="1:9" x14ac:dyDescent="0.3"/>
    <row r="106" spans="1:9" x14ac:dyDescent="0.3"/>
    <row r="107" spans="1:9" x14ac:dyDescent="0.3"/>
    <row r="108" spans="1:9" x14ac:dyDescent="0.3"/>
    <row r="109" spans="1:9" x14ac:dyDescent="0.3"/>
    <row r="110" spans="1:9" x14ac:dyDescent="0.3"/>
    <row r="111" spans="1:9" x14ac:dyDescent="0.3"/>
    <row r="112" spans="1:9" x14ac:dyDescent="0.3"/>
    <row r="113" x14ac:dyDescent="0.3"/>
    <row r="114" x14ac:dyDescent="0.3"/>
    <row r="115" x14ac:dyDescent="0.3"/>
    <row r="116" x14ac:dyDescent="0.3"/>
    <row r="117" x14ac:dyDescent="0.3"/>
    <row r="118" x14ac:dyDescent="0.3"/>
    <row r="119" x14ac:dyDescent="0.3"/>
    <row r="120" x14ac:dyDescent="0.3"/>
    <row r="121" x14ac:dyDescent="0.3"/>
    <row r="122" x14ac:dyDescent="0.3"/>
    <row r="123" x14ac:dyDescent="0.3"/>
    <row r="124" x14ac:dyDescent="0.3"/>
    <row r="125" x14ac:dyDescent="0.3"/>
    <row r="126" x14ac:dyDescent="0.3"/>
    <row r="127" x14ac:dyDescent="0.3"/>
    <row r="128" x14ac:dyDescent="0.3"/>
    <row r="129" x14ac:dyDescent="0.3"/>
    <row r="130" x14ac:dyDescent="0.3"/>
    <row r="131" x14ac:dyDescent="0.3"/>
    <row r="132" x14ac:dyDescent="0.3"/>
    <row r="133" x14ac:dyDescent="0.3"/>
    <row r="134" x14ac:dyDescent="0.3"/>
    <row r="135" x14ac:dyDescent="0.3"/>
    <row r="136" x14ac:dyDescent="0.3"/>
    <row r="137" x14ac:dyDescent="0.3"/>
    <row r="138" x14ac:dyDescent="0.3"/>
    <row r="139" x14ac:dyDescent="0.3"/>
    <row r="140" x14ac:dyDescent="0.3"/>
    <row r="141" x14ac:dyDescent="0.3"/>
    <row r="142" x14ac:dyDescent="0.3"/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A8030-AFB6-44EF-B10C-98E90BE69FD1}">
  <dimension ref="A1:BL150"/>
  <sheetViews>
    <sheetView workbookViewId="0"/>
  </sheetViews>
  <sheetFormatPr defaultColWidth="0" defaultRowHeight="14.4" zeroHeight="1" outlineLevelCol="1" x14ac:dyDescent="0.3"/>
  <cols>
    <col min="1" max="1" width="1.6640625" customWidth="1"/>
    <col min="2" max="2" width="19.77734375" customWidth="1"/>
    <col min="3" max="3" width="9.109375" customWidth="1"/>
    <col min="4" max="4" width="13.21875" customWidth="1"/>
    <col min="5" max="5" width="11.109375" customWidth="1"/>
    <col min="6" max="7" width="9.109375" customWidth="1"/>
    <col min="8" max="13" width="9.109375" hidden="1" customWidth="1"/>
    <col min="14" max="14" width="9.109375" customWidth="1"/>
    <col min="15" max="15" width="2.88671875" customWidth="1"/>
    <col min="16" max="16" width="9.109375" customWidth="1"/>
    <col min="17" max="18" width="9.109375" hidden="1" customWidth="1"/>
    <col min="19" max="19" width="15.88671875" hidden="1" customWidth="1"/>
    <col min="20" max="28" width="9.88671875" hidden="1" customWidth="1"/>
    <col min="29" max="43" width="9.109375" hidden="1" customWidth="1"/>
    <col min="44" max="44" width="9.109375" style="199" hidden="1" customWidth="1"/>
    <col min="45" max="45" width="9.109375" style="199" customWidth="1"/>
    <col min="46" max="59" width="9.109375" hidden="1" customWidth="1"/>
    <col min="60" max="60" width="9.109375" hidden="1" customWidth="1" outlineLevel="1"/>
    <col min="61" max="61" width="0" hidden="1" customWidth="1" collapsed="1"/>
    <col min="62" max="63" width="0" hidden="1" customWidth="1"/>
    <col min="64" max="16384" width="9.109375" hidden="1"/>
  </cols>
  <sheetData>
    <row r="1" spans="1:64" ht="21.75" customHeight="1" x14ac:dyDescent="0.35">
      <c r="C1" s="160" t="s">
        <v>186</v>
      </c>
    </row>
    <row r="2" spans="1:64" x14ac:dyDescent="0.3">
      <c r="C2" s="161" t="s">
        <v>187</v>
      </c>
      <c r="D2" s="162" t="s">
        <v>66</v>
      </c>
      <c r="E2" s="162" t="s">
        <v>188</v>
      </c>
      <c r="F2" s="161" t="s">
        <v>189</v>
      </c>
      <c r="G2" s="161" t="s">
        <v>190</v>
      </c>
      <c r="H2" s="161" t="s">
        <v>191</v>
      </c>
      <c r="I2" s="161" t="s">
        <v>192</v>
      </c>
      <c r="J2" s="161" t="s">
        <v>193</v>
      </c>
      <c r="K2" s="161" t="s">
        <v>194</v>
      </c>
      <c r="L2" s="161" t="s">
        <v>195</v>
      </c>
      <c r="M2" s="161" t="s">
        <v>196</v>
      </c>
      <c r="R2" t="s">
        <v>187</v>
      </c>
      <c r="S2" t="s">
        <v>66</v>
      </c>
      <c r="T2" t="s">
        <v>197</v>
      </c>
      <c r="AC2" s="163" t="s">
        <v>189</v>
      </c>
      <c r="AD2" s="163" t="s">
        <v>190</v>
      </c>
      <c r="AE2" s="163" t="s">
        <v>191</v>
      </c>
      <c r="AF2" s="163" t="s">
        <v>192</v>
      </c>
      <c r="AG2" s="163" t="s">
        <v>193</v>
      </c>
      <c r="AH2" s="163" t="s">
        <v>194</v>
      </c>
      <c r="AI2" s="163" t="s">
        <v>195</v>
      </c>
      <c r="AJ2" s="163" t="s">
        <v>196</v>
      </c>
    </row>
    <row r="3" spans="1:64" x14ac:dyDescent="0.3">
      <c r="C3" s="164">
        <v>1</v>
      </c>
      <c r="D3" s="165" t="str">
        <f t="shared" ref="D3:D12" si="0">IFERROR(VLOOKUP(C3,$R$3:$AC$11,2,FALSE),"")</f>
        <v>Carisbrooke A</v>
      </c>
      <c r="E3" s="164">
        <f>IFERROR(VLOOKUP(C3,$R$3:$AC$11,3,FALSE),"")</f>
        <v>19</v>
      </c>
      <c r="F3" s="164">
        <f>IFERROR(VLOOKUP(C3,$R$3:$AC$11,4,FALSE),"")</f>
        <v>10</v>
      </c>
      <c r="G3" s="164">
        <f>IFERROR(VLOOKUP(C3,$R$3:$AC$11,5,FALSE),"")</f>
        <v>9</v>
      </c>
      <c r="H3" s="164" t="str">
        <f>IFERROR(VLOOKUP(C3,$R$3:$AC$11,6,FALSE),"")</f>
        <v/>
      </c>
      <c r="I3" s="164" t="str">
        <f>IFERROR(VLOOKUP(C3,$R$3:$AC$11,7,FALSE),"")</f>
        <v/>
      </c>
      <c r="J3" s="164" t="str">
        <f>IFERROR(VLOOKUP(C3,$R$3:$AC$11,8,FALSE),"")</f>
        <v/>
      </c>
      <c r="K3" s="164" t="str">
        <f>IFERROR(VLOOKUP(C3,$R$3:$AC$11,9,FALSE),"")</f>
        <v/>
      </c>
      <c r="L3" s="164" t="str">
        <f>IFERROR(VLOOKUP(C3,$R$3:$AC$11,10,FALSE),"")</f>
        <v/>
      </c>
      <c r="M3" s="164" t="str">
        <f>IFERROR(VLOOKUP(C3,$R$3:$AC$11,11,FALSE),"")</f>
        <v/>
      </c>
      <c r="R3" s="166">
        <f>IFERROR(IF(T3=0,"",(RANK(T3,$T$3:$T$11)+COUNTIF($T3:T$11,T3)-1)),"")</f>
        <v>1</v>
      </c>
      <c r="S3" s="166" t="str">
        <f>IF($E$23="","",$E$23)</f>
        <v>Carisbrooke A</v>
      </c>
      <c r="T3" s="166">
        <f>SUM(U3:AB3)</f>
        <v>19</v>
      </c>
      <c r="U3" s="166">
        <f>IFERROR(IF(AC3=0,"",11-RANK(AC3,$AC$3:$AC$11,0)),"")</f>
        <v>10</v>
      </c>
      <c r="V3" s="166">
        <f>IFERROR(IF(AD3=0,"",11-RANK(AD3,$AD$3:$AD$11,0)),"")</f>
        <v>9</v>
      </c>
      <c r="W3" s="166" t="str">
        <f>IFERROR(IF(AE3=0,"",11-RANK(AE3,$AE$3:$AE$11,0)),"")</f>
        <v/>
      </c>
      <c r="X3" s="166" t="str">
        <f>IFERROR(IF(AF3=0,"",11-RANK(AF3,$AF$3:$AF$11,0)),"")</f>
        <v/>
      </c>
      <c r="Y3" s="166" t="str">
        <f>IFERROR(IF(AG3=0,"",11-RANK(AG3,$AG$3:$AG$11,0)),"")</f>
        <v/>
      </c>
      <c r="Z3" s="166" t="str">
        <f>IFERROR(IF(AH3=0,"",11-RANK(AH3,$AH$3:$AH$11,0)),"")</f>
        <v/>
      </c>
      <c r="AA3" s="166" t="str" cm="1">
        <f t="array" ref="AA3">IFERROR(IF(AI=0,"",11-RANK(AI3,$AI$3:$AI$11,0)),"")</f>
        <v/>
      </c>
      <c r="AB3" s="166" t="str">
        <f>IFERROR(IF(AJ3=0,"",11-RANK(AJ3,$AJ$3:$AJ$11,0)),"")</f>
        <v/>
      </c>
      <c r="AC3" s="166">
        <f t="shared" ref="AC3:AC11" si="1">VLOOKUP(S3,$E$16:$N$122,2,FALSE)</f>
        <v>138</v>
      </c>
      <c r="AD3" s="166">
        <f t="shared" ref="AD3:AD11" si="2">VLOOKUP(S3,$E$16:$N$122,3,FALSE)</f>
        <v>100</v>
      </c>
      <c r="AE3" s="166">
        <f t="shared" ref="AE3:AE11" si="3">VLOOKUP(S3,$E$16:$N$122,4,FALSE)</f>
        <v>0</v>
      </c>
      <c r="AF3" s="166">
        <f t="shared" ref="AF3:AF11" si="4">VLOOKUP(S3,$E$16:$N$122,5,FALSE)</f>
        <v>0</v>
      </c>
      <c r="AG3" s="166">
        <f t="shared" ref="AG3:AG11" si="5">VLOOKUP(S3,$E$16:$N$122,6,FALSE)</f>
        <v>0</v>
      </c>
      <c r="AH3" s="166">
        <f t="shared" ref="AH3:AH11" si="6">VLOOKUP(S3,$E$16:$N$122,7,FALSE)</f>
        <v>0</v>
      </c>
      <c r="AI3" s="166">
        <f t="shared" ref="AI3:AI11" si="7">VLOOKUP(S3,$E$16:$N$122,8,FALSE)</f>
        <v>0</v>
      </c>
      <c r="AJ3" s="166">
        <f t="shared" ref="AJ3:AJ11" si="8">VLOOKUP(S3,$E$16:$N$122,9,FALSE)</f>
        <v>0</v>
      </c>
    </row>
    <row r="4" spans="1:64" x14ac:dyDescent="0.3">
      <c r="C4" s="164">
        <v>2</v>
      </c>
      <c r="D4" s="165" t="str">
        <f t="shared" si="0"/>
        <v>Frobury</v>
      </c>
      <c r="E4" s="164">
        <f t="shared" ref="E4:E12" si="9">IFERROR(VLOOKUP(C4,$R$3:$AC$11,3,FALSE),"")</f>
        <v>17</v>
      </c>
      <c r="F4" s="164">
        <f t="shared" ref="F4:F10" si="10">IFERROR(VLOOKUP(C4,$R$3:$AC$11,4,FALSE),"")</f>
        <v>9</v>
      </c>
      <c r="G4" s="164">
        <f t="shared" ref="G4:G10" si="11">IFERROR(VLOOKUP(C4,$R$3:$AC$11,5,FALSE),"")</f>
        <v>8</v>
      </c>
      <c r="H4" s="164" t="str">
        <f t="shared" ref="H4:H10" si="12">IFERROR(VLOOKUP(C4,$R$3:$AC$11,6,FALSE),"")</f>
        <v/>
      </c>
      <c r="I4" s="164" t="str">
        <f t="shared" ref="I4:I10" si="13">IFERROR(VLOOKUP(C4,$R$3:$AC$11,7,FALSE),"")</f>
        <v/>
      </c>
      <c r="J4" s="164" t="str">
        <f t="shared" ref="J4:J10" si="14">IFERROR(VLOOKUP(C4,$R$3:$AC$11,8,FALSE),"")</f>
        <v/>
      </c>
      <c r="K4" s="164" t="str">
        <f t="shared" ref="K4:K10" si="15">IFERROR(VLOOKUP(C4,$R$3:$AC$11,9,FALSE),"")</f>
        <v/>
      </c>
      <c r="L4" s="164" t="str">
        <f t="shared" ref="L4:L10" si="16">IFERROR(VLOOKUP(C4,$R$3:$AC$11,10,FALSE),"")</f>
        <v/>
      </c>
      <c r="M4" s="164" t="str">
        <f t="shared" ref="M4:M10" si="17">IFERROR(VLOOKUP(C4,$R$3:$AC$11,11,FALSE),"")</f>
        <v/>
      </c>
      <c r="R4" s="166">
        <f>IFERROR(IF(T4=0,"",(RANK(T4,$T$3:$T$11)+COUNTIF($T4:T$11,T4)-1)),"")</f>
        <v>4</v>
      </c>
      <c r="S4" s="166" t="str">
        <f>IF($E$32="","",$E$32)</f>
        <v>Carisbrooke B</v>
      </c>
      <c r="T4" s="166">
        <f t="shared" ref="T4:T11" si="18">SUM(U4:AB4)</f>
        <v>14</v>
      </c>
      <c r="U4" s="166">
        <f t="shared" ref="U4:U11" si="19">IFERROR(IF(AC4=0,"",11-RANK(AC4,$AC$3:$AC$11,0)),"")</f>
        <v>7</v>
      </c>
      <c r="V4" s="166">
        <f t="shared" ref="V4:V11" si="20">IFERROR(IF(AD4=0,"",11-RANK(AD4,$AD$3:$AD$11,0)),"")</f>
        <v>7</v>
      </c>
      <c r="W4" s="166" t="str">
        <f t="shared" ref="W4:W11" si="21">IFERROR(IF(AE4=0,"",11-RANK(AE4,$AE$3:$AE$11,0)),"")</f>
        <v/>
      </c>
      <c r="X4" s="166" t="str">
        <f t="shared" ref="X4:X11" si="22">IFERROR(IF(AF4=0,"",11-RANK(AF4,$AF$3:$AF$11,0)),"")</f>
        <v/>
      </c>
      <c r="Y4" s="166" t="str">
        <f t="shared" ref="Y4:Y11" si="23">IFERROR(IF(AG4=0,"",11-RANK(AG4,$AG$3:$AG$11,0)),"")</f>
        <v/>
      </c>
      <c r="Z4" s="166" t="str">
        <f t="shared" ref="Z4:Z11" si="24">IFERROR(IF(AH4=0,"",11-RANK(AH4,$AH$3:$AH$11,0)),"")</f>
        <v/>
      </c>
      <c r="AA4" s="166" t="str" cm="1">
        <f t="array" ref="AA4">IFERROR(IF(AI=0,"",11-RANK(AI4,$AI$3:$AI$11,0)),"")</f>
        <v/>
      </c>
      <c r="AB4" s="166" t="str">
        <f t="shared" ref="AB4:AB11" si="25">IFERROR(IF(AJ4=0,"",11-RANK(AJ4,$AJ$3:$AJ$11,0)),"")</f>
        <v/>
      </c>
      <c r="AC4" s="166">
        <f t="shared" si="1"/>
        <v>116</v>
      </c>
      <c r="AD4" s="166">
        <f t="shared" si="2"/>
        <v>81</v>
      </c>
      <c r="AE4" s="166">
        <f t="shared" si="3"/>
        <v>0</v>
      </c>
      <c r="AF4" s="166">
        <f t="shared" si="4"/>
        <v>0</v>
      </c>
      <c r="AG4" s="166">
        <f t="shared" si="5"/>
        <v>0</v>
      </c>
      <c r="AH4" s="166">
        <f t="shared" si="6"/>
        <v>0</v>
      </c>
      <c r="AI4" s="166">
        <f t="shared" si="7"/>
        <v>0</v>
      </c>
      <c r="AJ4" s="166">
        <f t="shared" si="8"/>
        <v>0</v>
      </c>
    </row>
    <row r="5" spans="1:64" x14ac:dyDescent="0.3">
      <c r="C5" s="164">
        <v>3</v>
      </c>
      <c r="D5" s="165" t="str">
        <f t="shared" si="0"/>
        <v>W Warriors</v>
      </c>
      <c r="E5" s="164">
        <f t="shared" si="9"/>
        <v>14</v>
      </c>
      <c r="F5" s="164">
        <f t="shared" si="10"/>
        <v>4</v>
      </c>
      <c r="G5" s="164">
        <f t="shared" si="11"/>
        <v>10</v>
      </c>
      <c r="H5" s="164" t="str">
        <f t="shared" si="12"/>
        <v/>
      </c>
      <c r="I5" s="164" t="str">
        <f t="shared" si="13"/>
        <v/>
      </c>
      <c r="J5" s="164" t="str">
        <f t="shared" si="14"/>
        <v/>
      </c>
      <c r="K5" s="164" t="str">
        <f t="shared" si="15"/>
        <v/>
      </c>
      <c r="L5" s="164" t="str">
        <f t="shared" si="16"/>
        <v/>
      </c>
      <c r="M5" s="164" t="str">
        <f t="shared" si="17"/>
        <v/>
      </c>
      <c r="R5" s="166">
        <f>IFERROR(IF(T5=0,"",(RANK(T5,$T$3:$T$11)+COUNTIF($T5:T$11,T5)-1)),"")</f>
        <v>5</v>
      </c>
      <c r="S5" s="166" t="str">
        <f>IF($E$41="","",$E$41)</f>
        <v>Buccaneers</v>
      </c>
      <c r="T5" s="166">
        <f t="shared" si="18"/>
        <v>12</v>
      </c>
      <c r="U5" s="166">
        <f t="shared" si="19"/>
        <v>8</v>
      </c>
      <c r="V5" s="166">
        <f t="shared" si="20"/>
        <v>4</v>
      </c>
      <c r="W5" s="166" t="str">
        <f t="shared" si="21"/>
        <v/>
      </c>
      <c r="X5" s="166" t="str">
        <f t="shared" si="22"/>
        <v/>
      </c>
      <c r="Y5" s="166" t="str">
        <f t="shared" si="23"/>
        <v/>
      </c>
      <c r="Z5" s="166" t="str">
        <f t="shared" si="24"/>
        <v/>
      </c>
      <c r="AA5" s="166" t="str" cm="1">
        <f t="array" ref="AA5">IFERROR(IF(AI=0,"",11-RANK(AI5,$AI$3:$AI$11,0)),"")</f>
        <v/>
      </c>
      <c r="AB5" s="166" t="str">
        <f t="shared" si="25"/>
        <v/>
      </c>
      <c r="AC5" s="166">
        <f t="shared" si="1"/>
        <v>123</v>
      </c>
      <c r="AD5" s="166">
        <f t="shared" si="2"/>
        <v>62</v>
      </c>
      <c r="AE5" s="166">
        <f t="shared" si="3"/>
        <v>0</v>
      </c>
      <c r="AF5" s="166">
        <f t="shared" si="4"/>
        <v>0</v>
      </c>
      <c r="AG5" s="166">
        <f t="shared" si="5"/>
        <v>0</v>
      </c>
      <c r="AH5" s="166">
        <f t="shared" si="6"/>
        <v>0</v>
      </c>
      <c r="AI5" s="166">
        <f t="shared" si="7"/>
        <v>0</v>
      </c>
      <c r="AJ5" s="166">
        <f t="shared" si="8"/>
        <v>0</v>
      </c>
    </row>
    <row r="6" spans="1:64" x14ac:dyDescent="0.3">
      <c r="C6" s="164">
        <v>4</v>
      </c>
      <c r="D6" s="165" t="str">
        <f t="shared" si="0"/>
        <v>Carisbrooke B</v>
      </c>
      <c r="E6" s="164">
        <f t="shared" si="9"/>
        <v>14</v>
      </c>
      <c r="F6" s="164">
        <f t="shared" si="10"/>
        <v>7</v>
      </c>
      <c r="G6" s="164">
        <f t="shared" si="11"/>
        <v>7</v>
      </c>
      <c r="H6" s="164" t="str">
        <f t="shared" si="12"/>
        <v/>
      </c>
      <c r="I6" s="164" t="str">
        <f t="shared" si="13"/>
        <v/>
      </c>
      <c r="J6" s="164" t="str">
        <f t="shared" si="14"/>
        <v/>
      </c>
      <c r="K6" s="164" t="str">
        <f t="shared" si="15"/>
        <v/>
      </c>
      <c r="L6" s="164" t="str">
        <f t="shared" si="16"/>
        <v/>
      </c>
      <c r="M6" s="164" t="str">
        <f t="shared" si="17"/>
        <v/>
      </c>
      <c r="R6" s="166">
        <f>IFERROR(IF(T6=0,"",(RANK(T6,$T$3:$T$11)+COUNTIF($T6:T$11,T6)-1)),"")</f>
        <v>7</v>
      </c>
      <c r="S6" s="166" t="str">
        <f>IF($E$50="","",$E$50)</f>
        <v>Meon</v>
      </c>
      <c r="T6" s="166">
        <f t="shared" si="18"/>
        <v>11</v>
      </c>
      <c r="U6" s="166">
        <f t="shared" si="19"/>
        <v>5</v>
      </c>
      <c r="V6" s="166">
        <f t="shared" si="20"/>
        <v>6</v>
      </c>
      <c r="W6" s="166" t="str">
        <f t="shared" si="21"/>
        <v/>
      </c>
      <c r="X6" s="166" t="str">
        <f t="shared" si="22"/>
        <v/>
      </c>
      <c r="Y6" s="166" t="str">
        <f t="shared" si="23"/>
        <v/>
      </c>
      <c r="Z6" s="166" t="str">
        <f t="shared" si="24"/>
        <v/>
      </c>
      <c r="AA6" s="166" t="str" cm="1">
        <f t="array" ref="AA6">IFERROR(IF(AI=0,"",11-RANK(AI6,$AI$3:$AI$11,0)),"")</f>
        <v/>
      </c>
      <c r="AB6" s="166" t="str">
        <f t="shared" si="25"/>
        <v/>
      </c>
      <c r="AC6" s="166">
        <f t="shared" si="1"/>
        <v>103</v>
      </c>
      <c r="AD6" s="166">
        <f t="shared" si="2"/>
        <v>78</v>
      </c>
      <c r="AE6" s="166">
        <f t="shared" si="3"/>
        <v>0</v>
      </c>
      <c r="AF6" s="166">
        <f t="shared" si="4"/>
        <v>0</v>
      </c>
      <c r="AG6" s="166">
        <f t="shared" si="5"/>
        <v>0</v>
      </c>
      <c r="AH6" s="166">
        <f t="shared" si="6"/>
        <v>0</v>
      </c>
      <c r="AI6" s="166">
        <f t="shared" si="7"/>
        <v>0</v>
      </c>
      <c r="AJ6" s="166">
        <f t="shared" si="8"/>
        <v>0</v>
      </c>
    </row>
    <row r="7" spans="1:64" x14ac:dyDescent="0.3">
      <c r="C7" s="164">
        <v>5</v>
      </c>
      <c r="D7" s="165" t="str">
        <f t="shared" si="0"/>
        <v>Buccaneers</v>
      </c>
      <c r="E7" s="164">
        <f t="shared" si="9"/>
        <v>12</v>
      </c>
      <c r="F7" s="164">
        <f t="shared" si="10"/>
        <v>8</v>
      </c>
      <c r="G7" s="164">
        <f t="shared" si="11"/>
        <v>4</v>
      </c>
      <c r="H7" s="164" t="str">
        <f t="shared" si="12"/>
        <v/>
      </c>
      <c r="I7" s="164" t="str">
        <f t="shared" si="13"/>
        <v/>
      </c>
      <c r="J7" s="164" t="str">
        <f t="shared" si="14"/>
        <v/>
      </c>
      <c r="K7" s="164" t="str">
        <f t="shared" si="15"/>
        <v/>
      </c>
      <c r="L7" s="164" t="str">
        <f t="shared" si="16"/>
        <v/>
      </c>
      <c r="M7" s="164" t="str">
        <f t="shared" si="17"/>
        <v/>
      </c>
      <c r="R7" s="166">
        <f>IFERROR(IF(T7=0,"",(RANK(T7,$T$3:$T$11)+COUNTIF($T7:T$11,T7)-1)),"")</f>
        <v>2</v>
      </c>
      <c r="S7" s="166" t="str">
        <f>IF($E$59="","",$E$59)</f>
        <v>Frobury</v>
      </c>
      <c r="T7" s="166">
        <f t="shared" si="18"/>
        <v>17</v>
      </c>
      <c r="U7" s="166">
        <f t="shared" si="19"/>
        <v>9</v>
      </c>
      <c r="V7" s="166">
        <f t="shared" si="20"/>
        <v>8</v>
      </c>
      <c r="W7" s="166" t="str">
        <f t="shared" si="21"/>
        <v/>
      </c>
      <c r="X7" s="166" t="str">
        <f t="shared" si="22"/>
        <v/>
      </c>
      <c r="Y7" s="166" t="str">
        <f t="shared" si="23"/>
        <v/>
      </c>
      <c r="Z7" s="166" t="str">
        <f t="shared" si="24"/>
        <v/>
      </c>
      <c r="AA7" s="166" t="str" cm="1">
        <f t="array" ref="AA7">IFERROR(IF(AI=0,"",11-RANK(AI7,$AI$3:$AI$11,0)),"")</f>
        <v/>
      </c>
      <c r="AB7" s="166" t="str">
        <f t="shared" si="25"/>
        <v/>
      </c>
      <c r="AC7" s="166">
        <f t="shared" si="1"/>
        <v>132</v>
      </c>
      <c r="AD7" s="166">
        <f t="shared" si="2"/>
        <v>98</v>
      </c>
      <c r="AE7" s="166">
        <f t="shared" si="3"/>
        <v>0</v>
      </c>
      <c r="AF7" s="166">
        <f t="shared" si="4"/>
        <v>0</v>
      </c>
      <c r="AG7" s="166">
        <f t="shared" si="5"/>
        <v>0</v>
      </c>
      <c r="AH7" s="166">
        <f t="shared" si="6"/>
        <v>0</v>
      </c>
      <c r="AI7" s="166">
        <f t="shared" si="7"/>
        <v>0</v>
      </c>
      <c r="AJ7" s="166">
        <f t="shared" si="8"/>
        <v>0</v>
      </c>
    </row>
    <row r="8" spans="1:64" x14ac:dyDescent="0.3">
      <c r="C8" s="164">
        <v>6</v>
      </c>
      <c r="D8" s="165" t="str">
        <f t="shared" si="0"/>
        <v>Newbury 1</v>
      </c>
      <c r="E8" s="164">
        <f t="shared" si="9"/>
        <v>11</v>
      </c>
      <c r="F8" s="164">
        <f t="shared" si="10"/>
        <v>6</v>
      </c>
      <c r="G8" s="164">
        <f t="shared" si="11"/>
        <v>5</v>
      </c>
      <c r="H8" s="164" t="str">
        <f t="shared" si="12"/>
        <v/>
      </c>
      <c r="I8" s="164" t="str">
        <f t="shared" si="13"/>
        <v/>
      </c>
      <c r="J8" s="164" t="str">
        <f t="shared" si="14"/>
        <v/>
      </c>
      <c r="K8" s="164" t="str">
        <f t="shared" si="15"/>
        <v/>
      </c>
      <c r="L8" s="164" t="str">
        <f t="shared" si="16"/>
        <v/>
      </c>
      <c r="M8" s="164" t="str">
        <f t="shared" si="17"/>
        <v/>
      </c>
      <c r="R8" s="166">
        <f>IFERROR(IF(T8=0,"",(RANK(T8,$T$3:$T$11)+COUNTIF($T8:T$11,T8)-1)),"")</f>
        <v>6</v>
      </c>
      <c r="S8" s="166" t="str">
        <f>IF($E$68="","",$E$68)</f>
        <v>Newbury 1</v>
      </c>
      <c r="T8" s="166">
        <f t="shared" si="18"/>
        <v>11</v>
      </c>
      <c r="U8" s="166">
        <f t="shared" si="19"/>
        <v>6</v>
      </c>
      <c r="V8" s="166">
        <f t="shared" si="20"/>
        <v>5</v>
      </c>
      <c r="W8" s="166" t="str">
        <f t="shared" si="21"/>
        <v/>
      </c>
      <c r="X8" s="166" t="str">
        <f t="shared" si="22"/>
        <v/>
      </c>
      <c r="Y8" s="166" t="str">
        <f t="shared" si="23"/>
        <v/>
      </c>
      <c r="Z8" s="166" t="str">
        <f t="shared" si="24"/>
        <v/>
      </c>
      <c r="AA8" s="166" t="str" cm="1">
        <f t="array" ref="AA8">IFERROR(IF(AI=0,"",11-RANK(AI8,$AI$3:$AI$11,0)),"")</f>
        <v/>
      </c>
      <c r="AB8" s="166" t="str">
        <f t="shared" si="25"/>
        <v/>
      </c>
      <c r="AC8" s="166">
        <f t="shared" si="1"/>
        <v>111</v>
      </c>
      <c r="AD8" s="166">
        <f t="shared" si="2"/>
        <v>72</v>
      </c>
      <c r="AE8" s="166">
        <f t="shared" si="3"/>
        <v>0</v>
      </c>
      <c r="AF8" s="166">
        <f t="shared" si="4"/>
        <v>0</v>
      </c>
      <c r="AG8" s="166">
        <f t="shared" si="5"/>
        <v>0</v>
      </c>
      <c r="AH8" s="166">
        <f t="shared" si="6"/>
        <v>0</v>
      </c>
      <c r="AI8" s="166">
        <f t="shared" si="7"/>
        <v>0</v>
      </c>
      <c r="AJ8" s="166">
        <f t="shared" si="8"/>
        <v>0</v>
      </c>
    </row>
    <row r="9" spans="1:64" x14ac:dyDescent="0.3">
      <c r="C9" s="164">
        <v>7</v>
      </c>
      <c r="D9" s="165" t="str">
        <f t="shared" si="0"/>
        <v>Meon</v>
      </c>
      <c r="E9" s="164">
        <f t="shared" si="9"/>
        <v>11</v>
      </c>
      <c r="F9" s="164">
        <f t="shared" si="10"/>
        <v>5</v>
      </c>
      <c r="G9" s="164">
        <f t="shared" si="11"/>
        <v>6</v>
      </c>
      <c r="H9" s="164" t="str">
        <f t="shared" si="12"/>
        <v/>
      </c>
      <c r="I9" s="164" t="str">
        <f t="shared" si="13"/>
        <v/>
      </c>
      <c r="J9" s="164" t="str">
        <f t="shared" si="14"/>
        <v/>
      </c>
      <c r="K9" s="164" t="str">
        <f t="shared" si="15"/>
        <v/>
      </c>
      <c r="L9" s="164" t="str">
        <f t="shared" si="16"/>
        <v/>
      </c>
      <c r="M9" s="164" t="str">
        <f t="shared" si="17"/>
        <v/>
      </c>
      <c r="R9" s="166">
        <f>IFERROR(IF(T9=0,"",(RANK(T9,$T$3:$T$11)+COUNTIF($T9:T$11,T9)-1)),"")</f>
        <v>8</v>
      </c>
      <c r="S9" s="166" t="str">
        <f>IF($E$77="","",$E$77)</f>
        <v>Newbury 2</v>
      </c>
      <c r="T9" s="166">
        <f t="shared" si="18"/>
        <v>6</v>
      </c>
      <c r="U9" s="166">
        <f t="shared" si="19"/>
        <v>3</v>
      </c>
      <c r="V9" s="166">
        <f t="shared" si="20"/>
        <v>3</v>
      </c>
      <c r="W9" s="166" t="str">
        <f t="shared" si="21"/>
        <v/>
      </c>
      <c r="X9" s="166" t="str">
        <f t="shared" si="22"/>
        <v/>
      </c>
      <c r="Y9" s="166" t="str">
        <f t="shared" si="23"/>
        <v/>
      </c>
      <c r="Z9" s="166" t="str">
        <f t="shared" si="24"/>
        <v/>
      </c>
      <c r="AA9" s="166" t="str" cm="1">
        <f t="array" ref="AA9">IFERROR(IF(AI=0,"",11-RANK(AI9,$AI$3:$AI$11,0)),"")</f>
        <v/>
      </c>
      <c r="AB9" s="166" t="str">
        <f t="shared" si="25"/>
        <v/>
      </c>
      <c r="AC9" s="166">
        <f t="shared" si="1"/>
        <v>48</v>
      </c>
      <c r="AD9" s="166">
        <f t="shared" si="2"/>
        <v>59</v>
      </c>
      <c r="AE9" s="166">
        <f t="shared" si="3"/>
        <v>0</v>
      </c>
      <c r="AF9" s="166">
        <f t="shared" si="4"/>
        <v>0</v>
      </c>
      <c r="AG9" s="166">
        <f t="shared" si="5"/>
        <v>0</v>
      </c>
      <c r="AH9" s="166">
        <f t="shared" si="6"/>
        <v>0</v>
      </c>
      <c r="AI9" s="166">
        <f t="shared" si="7"/>
        <v>0</v>
      </c>
      <c r="AJ9" s="166">
        <f t="shared" si="8"/>
        <v>0</v>
      </c>
    </row>
    <row r="10" spans="1:64" x14ac:dyDescent="0.3">
      <c r="C10" s="164">
        <v>8</v>
      </c>
      <c r="D10" s="165" t="str">
        <f t="shared" si="0"/>
        <v>Newbury 2</v>
      </c>
      <c r="E10" s="164">
        <f t="shared" si="9"/>
        <v>6</v>
      </c>
      <c r="F10" s="164">
        <f t="shared" si="10"/>
        <v>3</v>
      </c>
      <c r="G10" s="164">
        <f t="shared" si="11"/>
        <v>3</v>
      </c>
      <c r="H10" s="164" t="str">
        <f t="shared" si="12"/>
        <v/>
      </c>
      <c r="I10" s="164" t="str">
        <f t="shared" si="13"/>
        <v/>
      </c>
      <c r="J10" s="164" t="str">
        <f t="shared" si="14"/>
        <v/>
      </c>
      <c r="K10" s="164" t="str">
        <f t="shared" si="15"/>
        <v/>
      </c>
      <c r="L10" s="164" t="str">
        <f t="shared" si="16"/>
        <v/>
      </c>
      <c r="M10" s="164" t="str">
        <f t="shared" si="17"/>
        <v/>
      </c>
      <c r="R10" s="166">
        <f>IFERROR(IF(T10=0,"",(RANK(T10,$T$3:$T$11)+COUNTIF($T10:T$11,T10)-1)),"")</f>
        <v>3</v>
      </c>
      <c r="S10" s="166" t="str">
        <f>IF($E$86="","",$E$86)</f>
        <v>W Warriors</v>
      </c>
      <c r="T10" s="166">
        <f t="shared" si="18"/>
        <v>14</v>
      </c>
      <c r="U10" s="166">
        <f t="shared" si="19"/>
        <v>4</v>
      </c>
      <c r="V10" s="166">
        <f t="shared" si="20"/>
        <v>10</v>
      </c>
      <c r="W10" s="166" t="str">
        <f t="shared" si="21"/>
        <v/>
      </c>
      <c r="X10" s="166" t="str">
        <f t="shared" si="22"/>
        <v/>
      </c>
      <c r="Y10" s="166" t="str">
        <f t="shared" si="23"/>
        <v/>
      </c>
      <c r="Z10" s="166" t="str">
        <f t="shared" si="24"/>
        <v/>
      </c>
      <c r="AA10" s="166" t="str" cm="1">
        <f t="array" ref="AA10">IFERROR(IF(AI=0,"",11-RANK(AI10,$AI$3:$AI$11,0)),"")</f>
        <v/>
      </c>
      <c r="AB10" s="166" t="str">
        <f t="shared" si="25"/>
        <v/>
      </c>
      <c r="AC10" s="166">
        <f t="shared" si="1"/>
        <v>86</v>
      </c>
      <c r="AD10" s="166">
        <f t="shared" si="2"/>
        <v>101</v>
      </c>
      <c r="AE10" s="166">
        <f t="shared" si="3"/>
        <v>0</v>
      </c>
      <c r="AF10" s="166">
        <f t="shared" si="4"/>
        <v>0</v>
      </c>
      <c r="AG10" s="166">
        <f t="shared" si="5"/>
        <v>0</v>
      </c>
      <c r="AH10" s="166">
        <f t="shared" si="6"/>
        <v>0</v>
      </c>
      <c r="AI10" s="166">
        <f t="shared" si="7"/>
        <v>0</v>
      </c>
      <c r="AJ10" s="166">
        <f t="shared" si="8"/>
        <v>0</v>
      </c>
    </row>
    <row r="11" spans="1:64" hidden="1" x14ac:dyDescent="0.3">
      <c r="C11" s="164">
        <v>9</v>
      </c>
      <c r="D11" s="165" t="str">
        <f t="shared" si="0"/>
        <v/>
      </c>
      <c r="E11" s="164" t="str">
        <f t="shared" si="9"/>
        <v/>
      </c>
      <c r="F11" s="164" t="str">
        <f t="shared" ref="F11:F12" si="26">IFERROR(VLOOKUP(D11,$S$3:$AB$9,3,FALSE),"")</f>
        <v/>
      </c>
      <c r="G11" s="164" t="str">
        <f t="shared" ref="G11:G12" si="27">IFERROR(VLOOKUP(D11,$S$3:$AB$9,4,FALSE),"")</f>
        <v/>
      </c>
      <c r="H11" s="164" t="str">
        <f t="shared" ref="H11:H12" si="28">IFERROR(VLOOKUP(D11,$S$3:$AB$9,5,FALSE),"")</f>
        <v/>
      </c>
      <c r="I11" s="164" t="str">
        <f t="shared" ref="I11:I12" si="29">IFERROR(VLOOKUP(D11,$S$3:$AB$9,6,FALSE),"")</f>
        <v/>
      </c>
      <c r="J11" s="164" t="str">
        <f t="shared" ref="J11:J12" si="30">IFERROR(VLOOKUP(D11,$S$3:$AB$9,7,FALSE),"")</f>
        <v/>
      </c>
      <c r="K11" s="164" t="str">
        <f t="shared" ref="K11:K12" si="31">IFERROR(VLOOKUP(D11,$S$3:$AB$9,8,FALSE),"")</f>
        <v/>
      </c>
      <c r="L11" s="164" t="str">
        <f t="shared" ref="L11:L12" si="32">IFERROR(VLOOKUP(D11,$S$3:$AB$9,9,FALSE),"")</f>
        <v/>
      </c>
      <c r="M11" s="164" t="str">
        <f t="shared" ref="M11:M12" si="33">IFERROR(VLOOKUP(D11,$S$3:$AB$9,10,FALSE),"")</f>
        <v/>
      </c>
      <c r="R11" s="166" t="str">
        <f>IFERROR(IF(T11=0,"",(RANK(T11,$T$3:$T$11)+COUNTIF($T11:T$11,T11)-1)),"")</f>
        <v/>
      </c>
      <c r="S11" s="166" t="str">
        <f>IF($E$95="","",$E$95)</f>
        <v/>
      </c>
      <c r="T11" s="166">
        <f t="shared" si="18"/>
        <v>0</v>
      </c>
      <c r="U11" s="166" t="str">
        <f t="shared" si="19"/>
        <v/>
      </c>
      <c r="V11" s="166" t="str">
        <f t="shared" si="20"/>
        <v/>
      </c>
      <c r="W11" s="166" t="str">
        <f t="shared" si="21"/>
        <v/>
      </c>
      <c r="X11" s="166" t="str">
        <f t="shared" si="22"/>
        <v/>
      </c>
      <c r="Y11" s="166" t="str">
        <f t="shared" si="23"/>
        <v/>
      </c>
      <c r="Z11" s="166" t="str">
        <f t="shared" si="24"/>
        <v/>
      </c>
      <c r="AA11" s="166" t="str" cm="1">
        <f t="array" ref="AA11">IFERROR(IF(AI=0,"",11-RANK(AI11,$AI$3:$AI$11,0)),"")</f>
        <v/>
      </c>
      <c r="AB11" s="166" t="str">
        <f t="shared" si="25"/>
        <v/>
      </c>
      <c r="AC11" s="166" t="str">
        <f t="shared" si="1"/>
        <v/>
      </c>
      <c r="AD11" s="166" t="str">
        <f t="shared" si="2"/>
        <v/>
      </c>
      <c r="AE11" s="166" t="str">
        <f t="shared" si="3"/>
        <v/>
      </c>
      <c r="AF11" s="166" t="str">
        <f t="shared" si="4"/>
        <v/>
      </c>
      <c r="AG11" s="166" t="str">
        <f t="shared" si="5"/>
        <v/>
      </c>
      <c r="AH11" s="166" t="str">
        <f t="shared" si="6"/>
        <v/>
      </c>
      <c r="AI11" s="166" t="str">
        <f t="shared" si="7"/>
        <v/>
      </c>
      <c r="AJ11" s="166" t="str">
        <f t="shared" si="8"/>
        <v/>
      </c>
    </row>
    <row r="12" spans="1:64" hidden="1" x14ac:dyDescent="0.3">
      <c r="C12" s="164">
        <v>10</v>
      </c>
      <c r="D12" s="165" t="str">
        <f t="shared" si="0"/>
        <v/>
      </c>
      <c r="E12" s="164" t="str">
        <f t="shared" si="9"/>
        <v/>
      </c>
      <c r="F12" s="164" t="str">
        <f t="shared" si="26"/>
        <v/>
      </c>
      <c r="G12" s="164" t="str">
        <f t="shared" si="27"/>
        <v/>
      </c>
      <c r="H12" s="164" t="str">
        <f t="shared" si="28"/>
        <v/>
      </c>
      <c r="I12" s="164" t="str">
        <f t="shared" si="29"/>
        <v/>
      </c>
      <c r="J12" s="164" t="str">
        <f t="shared" si="30"/>
        <v/>
      </c>
      <c r="K12" s="164" t="str">
        <f t="shared" si="31"/>
        <v/>
      </c>
      <c r="L12" s="164" t="str">
        <f t="shared" si="32"/>
        <v/>
      </c>
      <c r="M12" s="164" t="str">
        <f t="shared" si="33"/>
        <v/>
      </c>
    </row>
    <row r="13" spans="1:64" x14ac:dyDescent="0.3">
      <c r="U13" s="32"/>
      <c r="V13" s="32"/>
      <c r="W13" s="32"/>
      <c r="X13" s="32"/>
      <c r="Y13" s="32"/>
      <c r="Z13" s="32"/>
      <c r="AA13" s="32"/>
      <c r="AB13" s="32"/>
    </row>
    <row r="14" spans="1:64" x14ac:dyDescent="0.3">
      <c r="B14" s="162" t="s">
        <v>0</v>
      </c>
      <c r="C14" s="162" t="s">
        <v>63</v>
      </c>
      <c r="D14" s="162" t="s">
        <v>66</v>
      </c>
      <c r="E14" s="162" t="s">
        <v>198</v>
      </c>
      <c r="F14" s="162" t="s">
        <v>189</v>
      </c>
      <c r="G14" s="162" t="s">
        <v>190</v>
      </c>
      <c r="H14" s="162" t="s">
        <v>191</v>
      </c>
      <c r="I14" s="162" t="s">
        <v>192</v>
      </c>
      <c r="J14" s="162" t="s">
        <v>193</v>
      </c>
      <c r="K14" s="162" t="s">
        <v>194</v>
      </c>
      <c r="L14" s="162" t="s">
        <v>195</v>
      </c>
      <c r="M14" s="162" t="s">
        <v>196</v>
      </c>
      <c r="N14" s="162" t="s">
        <v>197</v>
      </c>
      <c r="T14" s="163" t="s">
        <v>189</v>
      </c>
      <c r="U14" s="163"/>
      <c r="V14" s="163"/>
      <c r="W14" s="163" t="s">
        <v>190</v>
      </c>
      <c r="X14" s="163"/>
      <c r="Y14" s="163"/>
      <c r="Z14" s="163" t="s">
        <v>191</v>
      </c>
      <c r="AA14" s="163"/>
      <c r="AB14" s="163"/>
      <c r="AC14" s="163" t="s">
        <v>192</v>
      </c>
      <c r="AD14" s="163"/>
      <c r="AE14" s="163"/>
      <c r="AF14" s="163" t="s">
        <v>193</v>
      </c>
      <c r="AG14" s="163"/>
      <c r="AH14" s="163"/>
      <c r="AI14" s="163" t="s">
        <v>194</v>
      </c>
      <c r="AJ14" s="163"/>
      <c r="AK14" s="163"/>
      <c r="AL14" s="163" t="s">
        <v>195</v>
      </c>
      <c r="AM14" s="163"/>
      <c r="AN14" s="163"/>
      <c r="AO14" s="163" t="s">
        <v>196</v>
      </c>
      <c r="AP14" s="163"/>
      <c r="AQ14" s="163"/>
      <c r="AT14" s="198"/>
      <c r="AU14" s="163" t="s">
        <v>196</v>
      </c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</row>
    <row r="15" spans="1:64" x14ac:dyDescent="0.3">
      <c r="B15" t="s">
        <v>208</v>
      </c>
      <c r="T15">
        <f>COUNTIF(C16:C21,"*"&amp;"A"&amp;"*")</f>
        <v>4</v>
      </c>
      <c r="U15">
        <f>6-T15</f>
        <v>2</v>
      </c>
      <c r="W15">
        <f>COUNTIF(F16:F21,"*"&amp;"A"&amp;"*")</f>
        <v>0</v>
      </c>
      <c r="X15">
        <f>6-W15</f>
        <v>6</v>
      </c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200"/>
      <c r="AS15" s="200"/>
      <c r="AT15" s="33"/>
      <c r="AU15" s="33"/>
      <c r="AV15" s="33"/>
      <c r="AW15" s="33"/>
      <c r="AX15" s="33"/>
    </row>
    <row r="16" spans="1:64" x14ac:dyDescent="0.3">
      <c r="A16">
        <v>1</v>
      </c>
      <c r="B16" s="167" t="s">
        <v>11</v>
      </c>
      <c r="C16" s="168" t="str">
        <f>IF(B16="","",VLOOKUP(B16,Lookups!$A$2:$F$108,3,FALSE))</f>
        <v>AA</v>
      </c>
      <c r="D16" s="169" t="str">
        <f>IF(B16="","",VLOOKUP(B16,Lookups!$A$2:$F$109,6,FALSE))</f>
        <v>Carisbrooke A</v>
      </c>
      <c r="E16" s="168">
        <f>IFERROR(VLOOKUP(C16,Lookups!$K$12:$L$18,2,FALSE),"")</f>
        <v>0</v>
      </c>
      <c r="F16" s="201">
        <f>IF($B16="","",IF(VLOOKUP($B16,Scores!$A$4:$I$102,2,FALSE)=0,"",VLOOKUP($B16,Scores!$A$4:$I$102,2,FALSE)+IF(VLOOKUP($B16,Scores!$A$4:$I$102,2,FALSE)=MAX(Calculations!$M$8),1,0)+$E16))</f>
        <v>36</v>
      </c>
      <c r="G16" s="201">
        <f>IF($B16="","",IF(VLOOKUP($B16,Scores!$A$4:$I$102,3,FALSE)=0,"",VLOOKUP($B16,Scores!$A$4:$I$102,3,FALSE)+IF(VLOOKUP($B16,Scores!$A$4:$I$102,3,FALSE)=MAX(Calculations!$N$8),1,0)+$E16))</f>
        <v>26</v>
      </c>
      <c r="H16" s="164" t="str">
        <f>IF($B16="","",IF(VLOOKUP($B16,Scores!$A$4:$I$102,4,FALSE)=0,"",VLOOKUP($B16,Scores!$A$4:$I$102,4,FALSE)+IF(VLOOKUP($B16,Scores!$A$4:$I$102,4,FALSE)=MAX(Calculations!$O$8),1,0)+$E16))</f>
        <v/>
      </c>
      <c r="I16" s="164" t="str">
        <f>IF($B16="","",IF(VLOOKUP($B16,Scores!$A$4:$I$102,5,FALSE)=0,"",VLOOKUP($B16,Scores!$A$4:$I$102,5,FALSE)+IF(VLOOKUP($B16,Scores!$A$4:$I$102,5,FALSE)=MAX(Calculations!$P$8),1,0)+$E16))</f>
        <v/>
      </c>
      <c r="J16" s="164" t="str">
        <f>IF($B16="","",IF(VLOOKUP($B16,Scores!$A$4:$I$102,6,FALSE)=0,"",VLOOKUP($B16,Scores!$A$4:$I$102,6,FALSE)+IF(VLOOKUP($B16,Scores!$A$4:$I$102,6,FALSE)=MAX(Calculations!$Q$8),1,0)+$E16))</f>
        <v/>
      </c>
      <c r="K16" s="164" t="str">
        <f>IF($B16="","",IF(VLOOKUP($B16,Scores!$A$4:$I$102,7,FALSE)=0,"",VLOOKUP($B16,Scores!$A$4:$I$102,7,FALSE)+IF(VLOOKUP($B16,Scores!$A$4:$I$102,7,FALSE)=MAX(Calculations!$R$8),1,0)+$E16))</f>
        <v/>
      </c>
      <c r="L16" s="164" t="str">
        <f>IF($B16="","",IF(VLOOKUP($B16,Scores!$A$4:$I$102,8,FALSE)=0,"",VLOOKUP($B16,Scores!$A$4:$I$102,8,FALSE)+IF(VLOOKUP($B16,Scores!$A$4:$I$102,8,FALSE)=MAX(Calculations!$S$8),1,0)+$E16))</f>
        <v/>
      </c>
      <c r="M16" s="164" t="str">
        <f>IF($B16="","",IF(VLOOKUP($B16,Scores!$A$4:$I$102,9,FALSE)=0,"",VLOOKUP($B16,Scores!$A$4:$I$102,9,FALSE)+IF(VLOOKUP($B16,Scores!$A$4:$I$102,9,FALSE)=MAX(Calculations!$T$8),1,0)+$E16))</f>
        <v/>
      </c>
      <c r="N16" s="164">
        <f>SUM(F16:M16)</f>
        <v>62</v>
      </c>
      <c r="T16">
        <f>IF(C16="AA",F16,IF(C16="A",F16,""))</f>
        <v>36</v>
      </c>
      <c r="U16" t="str">
        <f>IF(T16="",F16,"")</f>
        <v/>
      </c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200"/>
      <c r="AS16" s="200"/>
      <c r="AT16" s="33"/>
      <c r="AU16" s="33"/>
      <c r="AV16" s="33"/>
      <c r="AW16" s="33"/>
      <c r="AX16" s="33"/>
    </row>
    <row r="17" spans="1:62" x14ac:dyDescent="0.3">
      <c r="A17">
        <v>2</v>
      </c>
      <c r="B17" s="167" t="s">
        <v>49</v>
      </c>
      <c r="C17" s="168" t="str">
        <f>IF(B17="","",VLOOKUP(B17,Lookups!$A$2:$F$108,3,FALSE))</f>
        <v>AA</v>
      </c>
      <c r="D17" s="169" t="str">
        <f>IF(B17="","",VLOOKUP(B17,Lookups!$A$2:$F$109,6,FALSE))</f>
        <v>Carisbrooke A</v>
      </c>
      <c r="E17" s="168">
        <f>IFERROR(VLOOKUP(C17,Lookups!$K$12:$L$18,2,FALSE),"")</f>
        <v>0</v>
      </c>
      <c r="F17" s="201">
        <f>IF($B17="","",IF(VLOOKUP($B17,Scores!$A$4:$I$102,2,FALSE)=0,"",VLOOKUP($B17,Scores!$A$4:$I$102,2,FALSE)+IF(VLOOKUP($B17,Scores!$A$4:$I$102,2,FALSE)=MAX(Calculations!$M$8),1,0)+$E17))</f>
        <v>40</v>
      </c>
      <c r="G17" s="201">
        <f>IF($B17="","",IF(VLOOKUP($B17,Scores!$A$4:$I$102,3,FALSE)=0,"",VLOOKUP($B17,Scores!$A$4:$I$102,3,FALSE)+IF(VLOOKUP($B17,Scores!$A$4:$I$102,3,FALSE)=MAX(Calculations!$N$8),1,0)+$E17))</f>
        <v>31</v>
      </c>
      <c r="H17" s="164" t="str">
        <f>IF($B17="","",IF(VLOOKUP($B17,Scores!$A$4:$I$102,4,FALSE)=0,"",VLOOKUP($B17,Scores!$A$4:$I$102,4,FALSE)+IF(VLOOKUP($B17,Scores!$A$4:$I$102,4,FALSE)=MAX(Calculations!$O$8),1,0)+$E17))</f>
        <v/>
      </c>
      <c r="I17" s="164" t="str">
        <f>IF($B17="","",IF(VLOOKUP($B17,Scores!$A$4:$I$102,5,FALSE)=0,"",VLOOKUP($B17,Scores!$A$4:$I$102,5,FALSE)+IF(VLOOKUP($B17,Scores!$A$4:$I$102,5,FALSE)=MAX(Calculations!$P$8),1,0)+$E17))</f>
        <v/>
      </c>
      <c r="J17" s="164" t="str">
        <f>IF($B17="","",IF(VLOOKUP($B17,Scores!$A$4:$I$102,6,FALSE)=0,"",VLOOKUP($B17,Scores!$A$4:$I$102,6,FALSE)+IF(VLOOKUP($B17,Scores!$A$4:$I$102,6,FALSE)=MAX(Calculations!$Q$8),1,0)+$E17))</f>
        <v/>
      </c>
      <c r="K17" s="164" t="str">
        <f>IF($B17="","",IF(VLOOKUP($B17,Scores!$A$4:$I$102,7,FALSE)=0,"",VLOOKUP($B17,Scores!$A$4:$I$102,7,FALSE)+IF(VLOOKUP($B17,Scores!$A$4:$I$102,7,FALSE)=MAX(Calculations!$R$8),1,0)+$E17))</f>
        <v/>
      </c>
      <c r="L17" s="164" t="str">
        <f>IF($B17="","",IF(VLOOKUP($B17,Scores!$A$4:$I$102,8,FALSE)=0,"",VLOOKUP($B17,Scores!$A$4:$I$102,8,FALSE)+IF(VLOOKUP($B17,Scores!$A$4:$I$102,8,FALSE)=MAX(Calculations!$S$8),1,0)+$E17))</f>
        <v/>
      </c>
      <c r="M17" s="164" t="str">
        <f>IF($B17="","",IF(VLOOKUP($B17,Scores!$A$4:$I$102,9,FALSE)=0,"",VLOOKUP($B17,Scores!$A$4:$I$102,9,FALSE)+IF(VLOOKUP($B17,Scores!$A$4:$I$102,9,FALSE)=MAX(Calculations!$T$8),1,0)+$E17))</f>
        <v/>
      </c>
      <c r="N17" s="164">
        <f t="shared" ref="N17:N21" si="34">SUM(F17:M17)</f>
        <v>71</v>
      </c>
      <c r="T17">
        <f t="shared" ref="T17:T21" si="35">IF(C17="AA",F17,IF(C17="A",F17,""))</f>
        <v>40</v>
      </c>
      <c r="U17" t="str">
        <f t="shared" ref="U17:U21" si="36">IF(T17="",F17,"")</f>
        <v/>
      </c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200"/>
      <c r="AS17" s="200"/>
      <c r="AT17" s="33"/>
      <c r="AU17" s="33"/>
      <c r="AV17" s="33"/>
      <c r="AW17" s="33"/>
      <c r="AX17" s="33"/>
    </row>
    <row r="18" spans="1:62" x14ac:dyDescent="0.3">
      <c r="A18">
        <v>3</v>
      </c>
      <c r="B18" s="167" t="s">
        <v>59</v>
      </c>
      <c r="C18" s="168" t="str">
        <f>IF(B18="","",VLOOKUP(B18,Lookups!$A$2:$F$108,3,FALSE))</f>
        <v>A</v>
      </c>
      <c r="D18" s="169" t="str">
        <f>IF(B18="","",VLOOKUP(B18,Lookups!$A$2:$F$109,6,FALSE))</f>
        <v>Carisbrooke A</v>
      </c>
      <c r="E18" s="168">
        <f>IFERROR(VLOOKUP(C18,Lookups!$K$12:$L$18,2,FALSE),"")</f>
        <v>1</v>
      </c>
      <c r="F18" s="164">
        <f>IF($B18="","",IF(VLOOKUP($B18,Scores!$A$4:$I$102,2,FALSE)=0,"",VLOOKUP($B18,Scores!$A$4:$I$102,2,FALSE)+IF(VLOOKUP($B18,Scores!$A$4:$I$102,2,FALSE)=MAX(Calculations!$M$8),1,0)+$E18))</f>
        <v>29</v>
      </c>
      <c r="G18" s="164">
        <f>IF($B18="","",IF(VLOOKUP($B18,Scores!$A$4:$I$102,3,FALSE)=0,"",VLOOKUP($B18,Scores!$A$4:$I$102,3,FALSE)+IF(VLOOKUP($B18,Scores!$A$4:$I$102,3,FALSE)=MAX(Calculations!$N$8),1,0)+$E18))</f>
        <v>19</v>
      </c>
      <c r="H18" s="164" t="str">
        <f>IF($B18="","",IF(VLOOKUP($B18,Scores!$A$4:$I$102,4,FALSE)=0,"",VLOOKUP($B18,Scores!$A$4:$I$102,4,FALSE)+IF(VLOOKUP($B18,Scores!$A$4:$I$102,4,FALSE)=MAX(Calculations!$O$8),1,0)+$E18))</f>
        <v/>
      </c>
      <c r="I18" s="164" t="str">
        <f>IF($B18="","",IF(VLOOKUP($B18,Scores!$A$4:$I$102,5,FALSE)=0,"",VLOOKUP($B18,Scores!$A$4:$I$102,5,FALSE)+IF(VLOOKUP($B18,Scores!$A$4:$I$102,5,FALSE)=MAX(Calculations!$P$8),1,0)+$E18))</f>
        <v/>
      </c>
      <c r="J18" s="164" t="str">
        <f>IF($B18="","",IF(VLOOKUP($B18,Scores!$A$4:$I$102,6,FALSE)=0,"",VLOOKUP($B18,Scores!$A$4:$I$102,6,FALSE)+IF(VLOOKUP($B18,Scores!$A$4:$I$102,6,FALSE)=MAX(Calculations!$Q$8),1,0)+$E18))</f>
        <v/>
      </c>
      <c r="K18" s="164" t="str">
        <f>IF($B18="","",IF(VLOOKUP($B18,Scores!$A$4:$I$102,7,FALSE)=0,"",VLOOKUP($B18,Scores!$A$4:$I$102,7,FALSE)+IF(VLOOKUP($B18,Scores!$A$4:$I$102,7,FALSE)=MAX(Calculations!$R$8),1,0)+$E18))</f>
        <v/>
      </c>
      <c r="L18" s="164" t="str">
        <f>IF($B18="","",IF(VLOOKUP($B18,Scores!$A$4:$I$102,8,FALSE)=0,"",VLOOKUP($B18,Scores!$A$4:$I$102,8,FALSE)+IF(VLOOKUP($B18,Scores!$A$4:$I$102,8,FALSE)=MAX(Calculations!$S$8),1,0)+$E18))</f>
        <v/>
      </c>
      <c r="M18" s="164" t="str">
        <f>IF($B18="","",IF(VLOOKUP($B18,Scores!$A$4:$I$102,9,FALSE)=0,"",VLOOKUP($B18,Scores!$A$4:$I$102,9,FALSE)+IF(VLOOKUP($B18,Scores!$A$4:$I$102,9,FALSE)=MAX(Calculations!$T$8),1,0)+$E18))</f>
        <v/>
      </c>
      <c r="N18" s="164">
        <f t="shared" si="34"/>
        <v>48</v>
      </c>
      <c r="T18">
        <f t="shared" si="35"/>
        <v>29</v>
      </c>
      <c r="U18" t="str">
        <f t="shared" si="36"/>
        <v/>
      </c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200"/>
      <c r="AS18" s="200"/>
      <c r="AT18" s="33"/>
      <c r="AU18" s="33"/>
      <c r="AV18" s="33"/>
      <c r="AW18" s="33"/>
      <c r="AX18" s="33"/>
    </row>
    <row r="19" spans="1:62" x14ac:dyDescent="0.3">
      <c r="A19">
        <v>4</v>
      </c>
      <c r="B19" s="167" t="s">
        <v>17</v>
      </c>
      <c r="C19" s="168" t="str">
        <f>IF(B19="","",VLOOKUP(B19,Lookups!$A$2:$F$108,3,FALSE))</f>
        <v>B</v>
      </c>
      <c r="D19" s="169" t="str">
        <f>IF(B19="","",VLOOKUP(B19,Lookups!$A$2:$F$109,6,FALSE))</f>
        <v>Carisbrooke A</v>
      </c>
      <c r="E19" s="168">
        <f>IFERROR(VLOOKUP(C19,Lookups!$K$12:$L$18,2,FALSE),"")</f>
        <v>3</v>
      </c>
      <c r="F19" s="201">
        <f>IF($B19="","",IF(VLOOKUP($B19,Scores!$A$4:$I$102,2,FALSE)=0,"",VLOOKUP($B19,Scores!$A$4:$I$102,2,FALSE)+IF(VLOOKUP($B19,Scores!$A$4:$I$102,2,FALSE)=MAX(Calculations!$M$8),1,0)+$E19))</f>
        <v>33</v>
      </c>
      <c r="G19" s="201">
        <f>IF($B19="","",IF(VLOOKUP($B19,Scores!$A$4:$I$102,3,FALSE)=0,"",VLOOKUP($B19,Scores!$A$4:$I$102,3,FALSE)+IF(VLOOKUP($B19,Scores!$A$4:$I$102,3,FALSE)=MAX(Calculations!$N$8),1,0)+$E19))</f>
        <v>20</v>
      </c>
      <c r="H19" s="164" t="str">
        <f>IF($B19="","",IF(VLOOKUP($B19,Scores!$A$4:$I$102,4,FALSE)=0,"",VLOOKUP($B19,Scores!$A$4:$I$102,4,FALSE)+IF(VLOOKUP($B19,Scores!$A$4:$I$102,4,FALSE)=MAX(Calculations!$O$8),1,0)+$E19))</f>
        <v/>
      </c>
      <c r="I19" s="164" t="str">
        <f>IF($B19="","",IF(VLOOKUP($B19,Scores!$A$4:$I$102,5,FALSE)=0,"",VLOOKUP($B19,Scores!$A$4:$I$102,5,FALSE)+IF(VLOOKUP($B19,Scores!$A$4:$I$102,5,FALSE)=MAX(Calculations!$P$8),1,0)+$E19))</f>
        <v/>
      </c>
      <c r="J19" s="164" t="str">
        <f>IF($B19="","",IF(VLOOKUP($B19,Scores!$A$4:$I$102,6,FALSE)=0,"",VLOOKUP($B19,Scores!$A$4:$I$102,6,FALSE)+IF(VLOOKUP($B19,Scores!$A$4:$I$102,6,FALSE)=MAX(Calculations!$Q$8),1,0)+$E19))</f>
        <v/>
      </c>
      <c r="K19" s="164" t="str">
        <f>IF($B19="","",IF(VLOOKUP($B19,Scores!$A$4:$I$102,7,FALSE)=0,"",VLOOKUP($B19,Scores!$A$4:$I$102,7,FALSE)+IF(VLOOKUP($B19,Scores!$A$4:$I$102,7,FALSE)=MAX(Calculations!$R$8),1,0)+$E19))</f>
        <v/>
      </c>
      <c r="L19" s="164" t="str">
        <f>IF($B19="","",IF(VLOOKUP($B19,Scores!$A$4:$I$102,8,FALSE)=0,"",VLOOKUP($B19,Scores!$A$4:$I$102,8,FALSE)+IF(VLOOKUP($B19,Scores!$A$4:$I$102,8,FALSE)=MAX(Calculations!$S$8),1,0)+$E19))</f>
        <v/>
      </c>
      <c r="M19" s="164" t="str">
        <f>IF($B19="","",IF(VLOOKUP($B19,Scores!$A$4:$I$102,9,FALSE)=0,"",VLOOKUP($B19,Scores!$A$4:$I$102,9,FALSE)+IF(VLOOKUP($B19,Scores!$A$4:$I$102,9,FALSE)=MAX(Calculations!$T$8),1,0)+$E19))</f>
        <v/>
      </c>
      <c r="N19" s="164">
        <f t="shared" si="34"/>
        <v>53</v>
      </c>
      <c r="T19" t="str">
        <f t="shared" si="35"/>
        <v/>
      </c>
      <c r="U19">
        <f t="shared" si="36"/>
        <v>33</v>
      </c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200"/>
      <c r="AS19" s="200"/>
      <c r="AT19" s="33"/>
      <c r="AU19" s="33"/>
      <c r="AV19" s="33"/>
      <c r="AW19" s="33"/>
      <c r="AX19" s="33"/>
    </row>
    <row r="20" spans="1:62" x14ac:dyDescent="0.3">
      <c r="A20">
        <v>5</v>
      </c>
      <c r="B20" s="167" t="s">
        <v>14</v>
      </c>
      <c r="C20" s="168" t="str">
        <f>IF(B20="","",VLOOKUP(B20,Lookups!$A$2:$F$108,3,FALSE))</f>
        <v>A</v>
      </c>
      <c r="D20" s="169" t="str">
        <f>IF(B20="","",VLOOKUP(B20,Lookups!$A$2:$F$109,6,FALSE))</f>
        <v>Carisbrooke A</v>
      </c>
      <c r="E20" s="168">
        <f>IFERROR(VLOOKUP(C20,Lookups!$K$12:$L$18,2,FALSE),"")</f>
        <v>1</v>
      </c>
      <c r="F20" s="164">
        <f>IF($B20="","",IF(VLOOKUP($B20,Scores!$A$4:$I$102,2,FALSE)=0,"",VLOOKUP($B20,Scores!$A$4:$I$102,2,FALSE)+IF(VLOOKUP($B20,Scores!$A$4:$I$102,2,FALSE)=MAX(Calculations!$M$8),1,0)+$E20))</f>
        <v>29</v>
      </c>
      <c r="G20" s="201">
        <f>IF($B20="","",IF(VLOOKUP($B20,Scores!$A$4:$I$102,3,FALSE)=0,"",VLOOKUP($B20,Scores!$A$4:$I$102,3,FALSE)+IF(VLOOKUP($B20,Scores!$A$4:$I$102,3,FALSE)=MAX(Calculations!$N$8),1,0)+$E20))</f>
        <v>23</v>
      </c>
      <c r="H20" s="164" t="str">
        <f>IF($B20="","",IF(VLOOKUP($B20,Scores!$A$4:$I$102,4,FALSE)=0,"",VLOOKUP($B20,Scores!$A$4:$I$102,4,FALSE)+IF(VLOOKUP($B20,Scores!$A$4:$I$102,4,FALSE)=MAX(Calculations!$O$8),1,0)+$E20))</f>
        <v/>
      </c>
      <c r="I20" s="164" t="str">
        <f>IF($B20="","",IF(VLOOKUP($B20,Scores!$A$4:$I$102,5,FALSE)=0,"",VLOOKUP($B20,Scores!$A$4:$I$102,5,FALSE)+IF(VLOOKUP($B20,Scores!$A$4:$I$102,5,FALSE)=MAX(Calculations!$P$8),1,0)+$E20))</f>
        <v/>
      </c>
      <c r="J20" s="164" t="str">
        <f>IF($B20="","",IF(VLOOKUP($B20,Scores!$A$4:$I$102,6,FALSE)=0,"",VLOOKUP($B20,Scores!$A$4:$I$102,6,FALSE)+IF(VLOOKUP($B20,Scores!$A$4:$I$102,6,FALSE)=MAX(Calculations!$Q$8),1,0)+$E20))</f>
        <v/>
      </c>
      <c r="K20" s="164" t="str">
        <f>IF($B20="","",IF(VLOOKUP($B20,Scores!$A$4:$I$102,7,FALSE)=0,"",VLOOKUP($B20,Scores!$A$4:$I$102,7,FALSE)+IF(VLOOKUP($B20,Scores!$A$4:$I$102,7,FALSE)=MAX(Calculations!$R$8),1,0)+$E20))</f>
        <v/>
      </c>
      <c r="L20" s="164" t="str">
        <f>IF($B20="","",IF(VLOOKUP($B20,Scores!$A$4:$I$102,8,FALSE)=0,"",VLOOKUP($B20,Scores!$A$4:$I$102,8,FALSE)+IF(VLOOKUP($B20,Scores!$A$4:$I$102,8,FALSE)=MAX(Calculations!$S$8),1,0)+$E20))</f>
        <v/>
      </c>
      <c r="M20" s="164" t="str">
        <f>IF($B20="","",IF(VLOOKUP($B20,Scores!$A$4:$I$102,9,FALSE)=0,"",VLOOKUP($B20,Scores!$A$4:$I$102,9,FALSE)+IF(VLOOKUP($B20,Scores!$A$4:$I$102,9,FALSE)=MAX(Calculations!$T$8),1,0)+$E20))</f>
        <v/>
      </c>
      <c r="N20" s="164">
        <f t="shared" si="34"/>
        <v>52</v>
      </c>
      <c r="T20">
        <f t="shared" si="35"/>
        <v>29</v>
      </c>
      <c r="U20" t="str">
        <f t="shared" si="36"/>
        <v/>
      </c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200"/>
      <c r="AS20" s="200"/>
      <c r="AT20" s="33"/>
      <c r="AU20" s="33"/>
      <c r="AV20" s="33"/>
      <c r="AW20" s="33"/>
      <c r="AX20" s="33"/>
    </row>
    <row r="21" spans="1:62" x14ac:dyDescent="0.3">
      <c r="A21">
        <v>6</v>
      </c>
      <c r="B21" s="167" t="s">
        <v>40</v>
      </c>
      <c r="C21" s="168" t="str">
        <f>IF(B21="","",VLOOKUP(B21,Lookups!$A$2:$F$108,3,FALSE))</f>
        <v>B</v>
      </c>
      <c r="D21" s="169" t="str">
        <f>IF(B21="","",VLOOKUP(B21,Lookups!$A$2:$F$109,6,FALSE))</f>
        <v>Carisbrooke A</v>
      </c>
      <c r="E21" s="168">
        <f>IFERROR(VLOOKUP(C21,Lookups!$K$12:$L$18,2,FALSE),"")</f>
        <v>3</v>
      </c>
      <c r="F21" s="201">
        <f>IF($B21="","",IF(VLOOKUP($B21,Scores!$A$4:$I$102,2,FALSE)=0,"",VLOOKUP($B21,Scores!$A$4:$I$102,2,FALSE)+IF(VLOOKUP($B21,Scores!$A$4:$I$102,2,FALSE)=MAX(Calculations!$M$8),1,0)+$E21))</f>
        <v>29</v>
      </c>
      <c r="G21" s="164">
        <f>IF($B21="","",IF(VLOOKUP($B21,Scores!$A$4:$I$102,3,FALSE)=0,"",VLOOKUP($B21,Scores!$A$4:$I$102,3,FALSE)+IF(VLOOKUP($B21,Scores!$A$4:$I$102,3,FALSE)=MAX(Calculations!$N$8),1,0)+$E21))</f>
        <v>15</v>
      </c>
      <c r="H21" s="164" t="str">
        <f>IF($B21="","",IF(VLOOKUP($B21,Scores!$A$4:$I$102,4,FALSE)=0,"",VLOOKUP($B21,Scores!$A$4:$I$102,4,FALSE)+IF(VLOOKUP($B21,Scores!$A$4:$I$102,4,FALSE)=MAX(Calculations!$O$8),1,0)+$E21))</f>
        <v/>
      </c>
      <c r="I21" s="164" t="str">
        <f>IF($B21="","",IF(VLOOKUP($B21,Scores!$A$4:$I$102,5,FALSE)=0,"",VLOOKUP($B21,Scores!$A$4:$I$102,5,FALSE)+IF(VLOOKUP($B21,Scores!$A$4:$I$102,5,FALSE)=MAX(Calculations!$P$8),1,0)+$E21))</f>
        <v/>
      </c>
      <c r="J21" s="164" t="str">
        <f>IF($B21="","",IF(VLOOKUP($B21,Scores!$A$4:$I$102,6,FALSE)=0,"",VLOOKUP($B21,Scores!$A$4:$I$102,6,FALSE)+IF(VLOOKUP($B21,Scores!$A$4:$I$102,6,FALSE)=MAX(Calculations!$Q$8),1,0)+$E21))</f>
        <v/>
      </c>
      <c r="K21" s="164" t="str">
        <f>IF($B21="","",IF(VLOOKUP($B21,Scores!$A$4:$I$102,7,FALSE)=0,"",VLOOKUP($B21,Scores!$A$4:$I$102,7,FALSE)+IF(VLOOKUP($B21,Scores!$A$4:$I$102,7,FALSE)=MAX(Calculations!$R$8),1,0)+$E21))</f>
        <v/>
      </c>
      <c r="L21" s="164" t="str">
        <f>IF($B21="","",IF(VLOOKUP($B21,Scores!$A$4:$I$102,8,FALSE)=0,"",VLOOKUP($B21,Scores!$A$4:$I$102,8,FALSE)+IF(VLOOKUP($B21,Scores!$A$4:$I$102,8,FALSE)=MAX(Calculations!$S$8),1,0)+$E21))</f>
        <v/>
      </c>
      <c r="M21" s="164" t="str">
        <f>IF($B21="","",IF(VLOOKUP($B21,Scores!$A$4:$I$102,9,FALSE)=0,"",VLOOKUP($B21,Scores!$A$4:$I$102,9,FALSE)+IF(VLOOKUP($B21,Scores!$A$4:$I$102,9,FALSE)=MAX(Calculations!$T$8),1,0)+$E21))</f>
        <v/>
      </c>
      <c r="N21" s="164">
        <f t="shared" si="34"/>
        <v>44</v>
      </c>
      <c r="T21" t="str">
        <f t="shared" si="35"/>
        <v/>
      </c>
      <c r="U21">
        <f t="shared" si="36"/>
        <v>29</v>
      </c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200"/>
      <c r="AS21" s="200"/>
      <c r="AT21" s="33"/>
      <c r="AU21" s="33"/>
      <c r="AV21" s="33"/>
      <c r="AW21" s="33"/>
      <c r="AX21" s="33"/>
    </row>
    <row r="22" spans="1:62" ht="15" thickBot="1" x14ac:dyDescent="0.35">
      <c r="C22" s="35"/>
      <c r="E22" s="170" t="s">
        <v>199</v>
      </c>
      <c r="F22" s="181"/>
      <c r="G22" s="181"/>
      <c r="H22" s="181"/>
      <c r="I22" s="181"/>
      <c r="J22" s="181"/>
      <c r="K22" s="181"/>
      <c r="L22" s="181"/>
      <c r="M22" s="181"/>
      <c r="N22" s="35"/>
    </row>
    <row r="23" spans="1:62" ht="15" thickBot="1" x14ac:dyDescent="0.35">
      <c r="E23" s="172" t="s">
        <v>208</v>
      </c>
      <c r="F23" s="171">
        <f>F17+F16+F19+F18</f>
        <v>138</v>
      </c>
      <c r="G23" s="171">
        <f>G17+G16+G20+G19</f>
        <v>100</v>
      </c>
      <c r="H23" s="171"/>
      <c r="I23" s="171"/>
      <c r="J23" s="171"/>
      <c r="K23" s="171"/>
      <c r="L23" s="171"/>
      <c r="M23" s="171"/>
      <c r="N23" s="173">
        <f>SUM(F23:M23)</f>
        <v>238</v>
      </c>
      <c r="BI23" s="174"/>
    </row>
    <row r="24" spans="1:62" x14ac:dyDescent="0.3">
      <c r="B24" t="s">
        <v>209</v>
      </c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200"/>
      <c r="AS24" s="200"/>
      <c r="AT24" s="33"/>
      <c r="AU24" s="33"/>
      <c r="AV24" s="33"/>
      <c r="AW24" s="33"/>
      <c r="AX24" s="33"/>
      <c r="BI24" s="175"/>
    </row>
    <row r="25" spans="1:62" x14ac:dyDescent="0.3">
      <c r="A25">
        <v>1</v>
      </c>
      <c r="B25" s="167" t="s">
        <v>61</v>
      </c>
      <c r="C25" s="168" t="str">
        <f>IF(B25="","",VLOOKUP(B25,Lookups!$A$2:$F$108,3,FALSE))</f>
        <v>U/G</v>
      </c>
      <c r="D25" s="169" t="str">
        <f>IF(B25="","",VLOOKUP(B25,Lookups!$A$2:$F$109,6,FALSE))</f>
        <v>Carisbrooke B</v>
      </c>
      <c r="E25" s="168">
        <f>IFERROR(VLOOKUP(C25,Lookups!$K$12:$L$18,2,FALSE),"")</f>
        <v>0</v>
      </c>
      <c r="F25" s="201">
        <f>IF($B25="","",IF(VLOOKUP($B25,Scores!$A$4:$I$102,2,FALSE)=0,"",VLOOKUP($B25,Scores!$A$4:$I$102,2,FALSE)+IF(VLOOKUP($B25,Scores!$A$4:$I$102,2,FALSE)=MAX(Calculations!$M$8),1,0)+$E25))</f>
        <v>25</v>
      </c>
      <c r="G25" s="164" t="str">
        <f>IF($B25="","",IF(VLOOKUP($B25,Scores!$A$4:$I$102,3,FALSE)=0,"",VLOOKUP($B25,Scores!$A$4:$I$102,3,FALSE)+IF(VLOOKUP($B25,Scores!$A$4:$I$102,3,FALSE)=MAX(Calculations!$N$8),1,0)+$E25))</f>
        <v/>
      </c>
      <c r="H25" s="164" t="str">
        <f>IF($B25="","",IF(VLOOKUP($B25,Scores!$A$4:$I$102,4,FALSE)=0,"",VLOOKUP($B25,Scores!$A$4:$I$102,4,FALSE)+IF(VLOOKUP($B25,Scores!$A$4:$I$102,4,FALSE)=MAX(Calculations!$O$8),1,0)+$E25))</f>
        <v/>
      </c>
      <c r="I25" s="164" t="str">
        <f>IF($B25="","",IF(VLOOKUP($B25,Scores!$A$4:$I$102,5,FALSE)=0,"",VLOOKUP($B25,Scores!$A$4:$I$102,5,FALSE)+IF(VLOOKUP($B25,Scores!$A$4:$I$102,5,FALSE)=MAX(Calculations!$P$8),1,0)+$E25))</f>
        <v/>
      </c>
      <c r="J25" s="164" t="str">
        <f>IF($B25="","",IF(VLOOKUP($B25,Scores!$A$4:$I$102,6,FALSE)=0,"",VLOOKUP($B25,Scores!$A$4:$I$102,6,FALSE)+IF(VLOOKUP($B25,Scores!$A$4:$I$102,6,FALSE)=MAX(Calculations!$Q$8),1,0)+$E25))</f>
        <v/>
      </c>
      <c r="K25" s="164" t="str">
        <f>IF($B25="","",IF(VLOOKUP($B25,Scores!$A$4:$I$102,7,FALSE)=0,"",VLOOKUP($B25,Scores!$A$4:$I$102,7,FALSE)+IF(VLOOKUP($B25,Scores!$A$4:$I$102,7,FALSE)=MAX(Calculations!$R$8),1,0)+$E25))</f>
        <v/>
      </c>
      <c r="L25" s="164" t="str">
        <f>IF($B25="","",IF(VLOOKUP($B25,Scores!$A$4:$I$102,8,FALSE)=0,"",VLOOKUP($B25,Scores!$A$4:$I$102,8,FALSE)+IF(VLOOKUP($B25,Scores!$A$4:$I$102,8,FALSE)=MAX(Calculations!$S$8),1,0)+$E25))</f>
        <v/>
      </c>
      <c r="M25" s="164" t="str">
        <f>IF($B25="","",IF(VLOOKUP($B25,Scores!$A$4:$I$102,9,FALSE)=0,"",VLOOKUP($B25,Scores!$A$4:$I$102,9,FALSE)+IF(VLOOKUP($B25,Scores!$A$4:$I$102,9,FALSE)=MAX(Calculations!$T$8),1,0)+$E25))</f>
        <v/>
      </c>
      <c r="N25" s="164">
        <f>SUM(F25:M25)</f>
        <v>25</v>
      </c>
      <c r="T25" s="33"/>
      <c r="U25" t="e" cm="1">
        <f t="array" ref="U25">IF(P25=0,SUM(LARGE(Q26:Q31,_xlfn.SEQUENCE(4))))</f>
        <v>#NUM!</v>
      </c>
      <c r="V25" s="197" t="s">
        <v>215</v>
      </c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200"/>
      <c r="AS25" s="200"/>
      <c r="AT25" s="33"/>
      <c r="AU25" s="33"/>
      <c r="AV25" s="33"/>
      <c r="AW25" s="33"/>
      <c r="AX25" s="33"/>
      <c r="BI25" s="175"/>
    </row>
    <row r="26" spans="1:62" x14ac:dyDescent="0.3">
      <c r="A26">
        <v>2</v>
      </c>
      <c r="B26" s="167" t="s">
        <v>60</v>
      </c>
      <c r="C26" s="168" t="str">
        <f>IF(B26="","",VLOOKUP(B26,Lookups!$A$2:$F$108,3,FALSE))</f>
        <v>U/G</v>
      </c>
      <c r="D26" s="169" t="str">
        <f>IF(B26="","",VLOOKUP(B26,Lookups!$A$2:$F$109,6,FALSE))</f>
        <v>Carisbrooke B</v>
      </c>
      <c r="E26" s="168">
        <f>IFERROR(VLOOKUP(C26,Lookups!$K$12:$L$18,2,FALSE),"")</f>
        <v>0</v>
      </c>
      <c r="F26" s="164">
        <f>IF($B26="","",IF(VLOOKUP($B26,Scores!$A$4:$I$102,2,FALSE)=0,"",VLOOKUP($B26,Scores!$A$4:$I$102,2,FALSE)+IF(VLOOKUP($B26,Scores!$A$4:$I$102,2,FALSE)=MAX(Calculations!$M$8),1,0)+$E26))</f>
        <v>24</v>
      </c>
      <c r="G26" s="164" t="str">
        <f>IF($B26="","",IF(VLOOKUP($B26,Scores!$A$4:$I$102,3,FALSE)=0,"",VLOOKUP($B26,Scores!$A$4:$I$102,3,FALSE)+IF(VLOOKUP($B26,Scores!$A$4:$I$102,3,FALSE)=MAX(Calculations!$N$8),1,0)+$E26))</f>
        <v/>
      </c>
      <c r="H26" s="164" t="str">
        <f>IF($B26="","",IF(VLOOKUP($B26,Scores!$A$4:$I$102,4,FALSE)=0,"",VLOOKUP($B26,Scores!$A$4:$I$102,4,FALSE)+IF(VLOOKUP($B26,Scores!$A$4:$I$102,4,FALSE)=MAX(Calculations!$O$8),1,0)+$E26))</f>
        <v/>
      </c>
      <c r="I26" s="164" t="str">
        <f>IF($B26="","",IF(VLOOKUP($B26,Scores!$A$4:$I$102,5,FALSE)=0,"",VLOOKUP($B26,Scores!$A$4:$I$102,5,FALSE)+IF(VLOOKUP($B26,Scores!$A$4:$I$102,5,FALSE)=MAX(Calculations!$P$8),1,0)+$E26))</f>
        <v/>
      </c>
      <c r="J26" s="164" t="str">
        <f>IF($B26="","",IF(VLOOKUP($B26,Scores!$A$4:$I$102,6,FALSE)=0,"",VLOOKUP($B26,Scores!$A$4:$I$102,6,FALSE)+IF(VLOOKUP($B26,Scores!$A$4:$I$102,6,FALSE)=MAX(Calculations!$Q$8),1,0)+$E26))</f>
        <v/>
      </c>
      <c r="K26" s="164" t="str">
        <f>IF($B26="","",IF(VLOOKUP($B26,Scores!$A$4:$I$102,7,FALSE)=0,"",VLOOKUP($B26,Scores!$A$4:$I$102,7,FALSE)+IF(VLOOKUP($B26,Scores!$A$4:$I$102,7,FALSE)=MAX(Calculations!$R$8),1,0)+$E26))</f>
        <v/>
      </c>
      <c r="L26" s="164" t="str">
        <f>IF($B26="","",IF(VLOOKUP($B26,Scores!$A$4:$I$102,8,FALSE)=0,"",VLOOKUP($B26,Scores!$A$4:$I$102,8,FALSE)+IF(VLOOKUP($B26,Scores!$A$4:$I$102,8,FALSE)=MAX(Calculations!$S$8),1,0)+$E26))</f>
        <v/>
      </c>
      <c r="M26" s="164" t="str">
        <f>IF($B26="","",IF(VLOOKUP($B26,Scores!$A$4:$I$102,9,FALSE)=0,"",VLOOKUP($B26,Scores!$A$4:$I$102,9,FALSE)+IF(VLOOKUP($B26,Scores!$A$4:$I$102,9,FALSE)=MAX(Calculations!$T$8),1,0)+$E26))</f>
        <v/>
      </c>
      <c r="N26" s="164">
        <f t="shared" ref="N26:N30" si="37">SUM(F26:M26)</f>
        <v>24</v>
      </c>
      <c r="T26" s="33" t="s">
        <v>216</v>
      </c>
      <c r="U26" s="197" t="s">
        <v>217</v>
      </c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200"/>
      <c r="AS26" s="200"/>
      <c r="AT26" s="33"/>
      <c r="AU26" s="33"/>
      <c r="AV26" s="33"/>
      <c r="AW26" s="33"/>
      <c r="AX26" s="33"/>
      <c r="BI26" s="176"/>
    </row>
    <row r="27" spans="1:62" x14ac:dyDescent="0.3">
      <c r="A27">
        <v>3</v>
      </c>
      <c r="B27" s="167" t="s">
        <v>16</v>
      </c>
      <c r="C27" s="168" t="str">
        <f>IF(B27="","",VLOOKUP(B27,Lookups!$A$2:$F$108,3,FALSE))</f>
        <v>O</v>
      </c>
      <c r="D27" s="169" t="str">
        <f>IF(B27="","",VLOOKUP(B27,Lookups!$A$2:$F$109,6,FALSE))</f>
        <v>Carisbrooke B</v>
      </c>
      <c r="E27" s="168">
        <f>IFERROR(VLOOKUP(C27,Lookups!$K$12:$L$18,2,FALSE),"")</f>
        <v>-5</v>
      </c>
      <c r="F27" s="201">
        <f>IF($B27="","",IF(VLOOKUP($B27,Scores!$A$4:$I$102,2,FALSE)=0,"",VLOOKUP($B27,Scores!$A$4:$I$102,2,FALSE)+IF(VLOOKUP($B27,Scores!$A$4:$I$102,2,FALSE)=MAX(Calculations!$M$8),1,0)+$E27))</f>
        <v>31</v>
      </c>
      <c r="G27" s="164">
        <f>IF($B27="","",IF(VLOOKUP($B27,Scores!$A$4:$I$102,3,FALSE)=0,"",VLOOKUP($B27,Scores!$A$4:$I$102,3,FALSE)+IF(VLOOKUP($B27,Scores!$A$4:$I$102,3,FALSE)=MAX(Calculations!$N$8),1,0)+$E27))</f>
        <v>19</v>
      </c>
      <c r="H27" s="164" t="str">
        <f>IF($B27="","",IF(VLOOKUP($B27,Scores!$A$4:$I$102,4,FALSE)=0,"",VLOOKUP($B27,Scores!$A$4:$I$102,4,FALSE)+IF(VLOOKUP($B27,Scores!$A$4:$I$102,4,FALSE)=MAX(Calculations!$O$8),1,0)+$E27))</f>
        <v/>
      </c>
      <c r="I27" s="164" t="str">
        <f>IF($B27="","",IF(VLOOKUP($B27,Scores!$A$4:$I$102,5,FALSE)=0,"",VLOOKUP($B27,Scores!$A$4:$I$102,5,FALSE)+IF(VLOOKUP($B27,Scores!$A$4:$I$102,5,FALSE)=MAX(Calculations!$P$8),1,0)+$E27))</f>
        <v/>
      </c>
      <c r="J27" s="164" t="str">
        <f>IF($B27="","",IF(VLOOKUP($B27,Scores!$A$4:$I$102,6,FALSE)=0,"",VLOOKUP($B27,Scores!$A$4:$I$102,6,FALSE)+IF(VLOOKUP($B27,Scores!$A$4:$I$102,6,FALSE)=MAX(Calculations!$Q$8),1,0)+$E27))</f>
        <v/>
      </c>
      <c r="K27" s="164" t="str">
        <f>IF($B27="","",IF(VLOOKUP($B27,Scores!$A$4:$I$102,7,FALSE)=0,"",VLOOKUP($B27,Scores!$A$4:$I$102,7,FALSE)+IF(VLOOKUP($B27,Scores!$A$4:$I$102,7,FALSE)=MAX(Calculations!$R$8),1,0)+$E27))</f>
        <v/>
      </c>
      <c r="L27" s="164" t="str">
        <f>IF($B27="","",IF(VLOOKUP($B27,Scores!$A$4:$I$102,8,FALSE)=0,"",VLOOKUP($B27,Scores!$A$4:$I$102,8,FALSE)+IF(VLOOKUP($B27,Scores!$A$4:$I$102,8,FALSE)=MAX(Calculations!$S$8),1,0)+$E27))</f>
        <v/>
      </c>
      <c r="M27" s="164" t="str">
        <f>IF($B27="","",IF(VLOOKUP($B27,Scores!$A$4:$I$102,9,FALSE)=0,"",VLOOKUP($B27,Scores!$A$4:$I$102,9,FALSE)+IF(VLOOKUP($B27,Scores!$A$4:$I$102,9,FALSE)=MAX(Calculations!$T$8),1,0)+$E27))</f>
        <v/>
      </c>
      <c r="N27" s="164">
        <f t="shared" si="37"/>
        <v>50</v>
      </c>
      <c r="T27" s="33" t="s">
        <v>218</v>
      </c>
      <c r="U27" s="197" t="s">
        <v>219</v>
      </c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200"/>
      <c r="AS27" s="200"/>
      <c r="AT27" s="33"/>
      <c r="AU27" s="33"/>
      <c r="AV27" s="33"/>
      <c r="AW27" s="33"/>
      <c r="AX27" s="33"/>
      <c r="BJ27" s="175"/>
    </row>
    <row r="28" spans="1:62" x14ac:dyDescent="0.3">
      <c r="A28">
        <v>4</v>
      </c>
      <c r="B28" s="167" t="s">
        <v>135</v>
      </c>
      <c r="C28" s="168" t="str">
        <f>IF(B28="","",VLOOKUP(B28,Lookups!$A$2:$F$108,3,FALSE))</f>
        <v>U/G</v>
      </c>
      <c r="D28" s="169" t="str">
        <f>IF(B28="","",VLOOKUP(B28,Lookups!$A$2:$F$109,6,FALSE))</f>
        <v>Carisbrooke B</v>
      </c>
      <c r="E28" s="168">
        <f>IFERROR(VLOOKUP(C28,Lookups!$K$12:$L$18,2,FALSE),"")</f>
        <v>0</v>
      </c>
      <c r="F28" s="201">
        <f>IF($B28="","",IF(VLOOKUP($B28,Scores!$A$4:$I$102,2,FALSE)=0,"",VLOOKUP($B28,Scores!$A$4:$I$102,2,FALSE)+IF(VLOOKUP($B28,Scores!$A$4:$I$102,2,FALSE)=MAX(Calculations!$M$8),1,0)+$E28))</f>
        <v>33</v>
      </c>
      <c r="G28" s="164">
        <f>IF($B28="","",IF(VLOOKUP($B28,Scores!$A$4:$I$102,3,FALSE)=0,"",VLOOKUP($B28,Scores!$A$4:$I$102,3,FALSE)+IF(VLOOKUP($B28,Scores!$A$4:$I$102,3,FALSE)=MAX(Calculations!$N$8),1,0)+$E28))</f>
        <v>22</v>
      </c>
      <c r="H28" s="164" t="str">
        <f>IF($B28="","",IF(VLOOKUP($B28,Scores!$A$4:$I$102,4,FALSE)=0,"",VLOOKUP($B28,Scores!$A$4:$I$102,4,FALSE)+IF(VLOOKUP($B28,Scores!$A$4:$I$102,4,FALSE)=MAX(Calculations!$O$8),1,0)+$E28))</f>
        <v/>
      </c>
      <c r="I28" s="164" t="str">
        <f>IF($B28="","",IF(VLOOKUP($B28,Scores!$A$4:$I$102,5,FALSE)=0,"",VLOOKUP($B28,Scores!$A$4:$I$102,5,FALSE)+IF(VLOOKUP($B28,Scores!$A$4:$I$102,5,FALSE)=MAX(Calculations!$P$8),1,0)+$E28))</f>
        <v/>
      </c>
      <c r="J28" s="164" t="str">
        <f>IF($B28="","",IF(VLOOKUP($B28,Scores!$A$4:$I$102,6,FALSE)=0,"",VLOOKUP($B28,Scores!$A$4:$I$102,6,FALSE)+IF(VLOOKUP($B28,Scores!$A$4:$I$102,6,FALSE)=MAX(Calculations!$Q$8),1,0)+$E28))</f>
        <v/>
      </c>
      <c r="K28" s="164" t="str">
        <f>IF($B28="","",IF(VLOOKUP($B28,Scores!$A$4:$I$102,7,FALSE)=0,"",VLOOKUP($B28,Scores!$A$4:$I$102,7,FALSE)+IF(VLOOKUP($B28,Scores!$A$4:$I$102,7,FALSE)=MAX(Calculations!$R$8),1,0)+$E28))</f>
        <v/>
      </c>
      <c r="L28" s="164" t="str">
        <f>IF($B28="","",IF(VLOOKUP($B28,Scores!$A$4:$I$102,8,FALSE)=0,"",VLOOKUP($B28,Scores!$A$4:$I$102,8,FALSE)+IF(VLOOKUP($B28,Scores!$A$4:$I$102,8,FALSE)=MAX(Calculations!$S$8),1,0)+$E28))</f>
        <v/>
      </c>
      <c r="M28" s="164" t="str">
        <f>IF($B28="","",IF(VLOOKUP($B28,Scores!$A$4:$I$102,9,FALSE)=0,"",VLOOKUP($B28,Scores!$A$4:$I$102,9,FALSE)+IF(VLOOKUP($B28,Scores!$A$4:$I$102,9,FALSE)=MAX(Calculations!$T$8),1,0)+$E28))</f>
        <v/>
      </c>
      <c r="N28" s="164">
        <f t="shared" si="37"/>
        <v>55</v>
      </c>
      <c r="T28" s="33" t="s">
        <v>220</v>
      </c>
      <c r="U28" s="197" t="s">
        <v>221</v>
      </c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200"/>
      <c r="AS28" s="200"/>
      <c r="AT28" s="33"/>
      <c r="AU28" s="33"/>
      <c r="AV28" s="33"/>
      <c r="AW28" s="33"/>
      <c r="AX28" s="33"/>
      <c r="BJ28" s="175"/>
    </row>
    <row r="29" spans="1:62" x14ac:dyDescent="0.3">
      <c r="A29">
        <v>5</v>
      </c>
      <c r="B29" s="167" t="s">
        <v>50</v>
      </c>
      <c r="C29" s="168" t="str">
        <f>IF(B29="","",VLOOKUP(B29,Lookups!$A$2:$F$108,3,FALSE))</f>
        <v>B</v>
      </c>
      <c r="D29" s="169" t="str">
        <f>IF(B29="","",VLOOKUP(B29,Lookups!$A$2:$F$109,6,FALSE))</f>
        <v>Carisbrooke B</v>
      </c>
      <c r="E29" s="168">
        <f>IFERROR(VLOOKUP(C29,Lookups!$K$12:$L$18,2,FALSE),"")</f>
        <v>3</v>
      </c>
      <c r="F29" s="164">
        <f>IF($B29="","",IF(VLOOKUP($B29,Scores!$A$4:$I$102,2,FALSE)=0,"",VLOOKUP($B29,Scores!$A$4:$I$102,2,FALSE)+IF(VLOOKUP($B29,Scores!$A$4:$I$102,2,FALSE)=MAX(Calculations!$M$8),1,0)+$E29))</f>
        <v>24</v>
      </c>
      <c r="G29" s="164" t="str">
        <f>IF($B29="","",IF(VLOOKUP($B29,Scores!$A$4:$I$102,3,FALSE)=0,"",VLOOKUP($B29,Scores!$A$4:$I$102,3,FALSE)+IF(VLOOKUP($B29,Scores!$A$4:$I$102,3,FALSE)=MAX(Calculations!$N$8),1,0)+$E29))</f>
        <v/>
      </c>
      <c r="H29" s="164" t="str">
        <f>IF($B29="","",IF(VLOOKUP($B29,Scores!$A$4:$I$102,4,FALSE)=0,"",VLOOKUP($B29,Scores!$A$4:$I$102,4,FALSE)+IF(VLOOKUP($B29,Scores!$A$4:$I$102,4,FALSE)=MAX(Calculations!$O$8),1,0)+$E29))</f>
        <v/>
      </c>
      <c r="I29" s="164" t="str">
        <f>IF($B29="","",IF(VLOOKUP($B29,Scores!$A$4:$I$102,5,FALSE)=0,"",VLOOKUP($B29,Scores!$A$4:$I$102,5,FALSE)+IF(VLOOKUP($B29,Scores!$A$4:$I$102,5,FALSE)=MAX(Calculations!$P$8),1,0)+$E29))</f>
        <v/>
      </c>
      <c r="J29" s="164" t="str">
        <f>IF($B29="","",IF(VLOOKUP($B29,Scores!$A$4:$I$102,6,FALSE)=0,"",VLOOKUP($B29,Scores!$A$4:$I$102,6,FALSE)+IF(VLOOKUP($B29,Scores!$A$4:$I$102,6,FALSE)=MAX(Calculations!$Q$8),1,0)+$E29))</f>
        <v/>
      </c>
      <c r="K29" s="164" t="str">
        <f>IF($B29="","",IF(VLOOKUP($B29,Scores!$A$4:$I$102,7,FALSE)=0,"",VLOOKUP($B29,Scores!$A$4:$I$102,7,FALSE)+IF(VLOOKUP($B29,Scores!$A$4:$I$102,7,FALSE)=MAX(Calculations!$R$8),1,0)+$E29))</f>
        <v/>
      </c>
      <c r="L29" s="164" t="str">
        <f>IF($B29="","",IF(VLOOKUP($B29,Scores!$A$4:$I$102,8,FALSE)=0,"",VLOOKUP($B29,Scores!$A$4:$I$102,8,FALSE)+IF(VLOOKUP($B29,Scores!$A$4:$I$102,8,FALSE)=MAX(Calculations!$S$8),1,0)+$E29))</f>
        <v/>
      </c>
      <c r="M29" s="164" t="str">
        <f>IF($B29="","",IF(VLOOKUP($B29,Scores!$A$4:$I$102,9,FALSE)=0,"",VLOOKUP($B29,Scores!$A$4:$I$102,9,FALSE)+IF(VLOOKUP($B29,Scores!$A$4:$I$102,9,FALSE)=MAX(Calculations!$T$8),1,0)+$E29))</f>
        <v/>
      </c>
      <c r="N29" s="164">
        <f t="shared" si="37"/>
        <v>24</v>
      </c>
      <c r="T29" s="33" t="s">
        <v>222</v>
      </c>
      <c r="U29" s="197" t="s">
        <v>223</v>
      </c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200"/>
      <c r="AS29" s="200"/>
      <c r="AT29" s="33"/>
      <c r="AU29" s="33"/>
      <c r="AV29" s="33"/>
      <c r="AW29" s="33"/>
      <c r="AX29" s="33"/>
      <c r="BJ29" s="175"/>
    </row>
    <row r="30" spans="1:62" x14ac:dyDescent="0.3">
      <c r="A30">
        <v>6</v>
      </c>
      <c r="B30" s="167" t="s">
        <v>13</v>
      </c>
      <c r="C30" s="168" t="str">
        <f>IF(B30="","",VLOOKUP(B30,Lookups!$A$2:$F$108,3,FALSE))</f>
        <v>B</v>
      </c>
      <c r="D30" s="169" t="s">
        <v>209</v>
      </c>
      <c r="E30" s="168">
        <f>IFERROR(VLOOKUP(C30,Lookups!$K$12:$L$18,2,FALSE),"")</f>
        <v>3</v>
      </c>
      <c r="F30" s="201">
        <f>IF($B30="","",IF(VLOOKUP($B30,Scores!$A$4:$I$102,2,FALSE)=0,"",VLOOKUP($B30,Scores!$A$4:$I$102,2,FALSE)+IF(VLOOKUP($B30,Scores!$A$4:$I$102,2,FALSE)=MAX(Calculations!$M$8),1,0)+$E30))</f>
        <v>27</v>
      </c>
      <c r="G30" s="164">
        <f>IF($B30="","",IF(VLOOKUP($B30,Scores!$A$4:$I$102,3,FALSE)=0,"",VLOOKUP($B30,Scores!$A$4:$I$102,3,FALSE)+IF(VLOOKUP($B30,Scores!$A$4:$I$102,3,FALSE)=MAX(Calculations!$N$8),1,0)+$E30))</f>
        <v>21</v>
      </c>
      <c r="H30" s="164" t="str">
        <f>IF($B30="","",IF(VLOOKUP($B30,Scores!$A$4:$I$102,4,FALSE)=0,"",VLOOKUP($B30,Scores!$A$4:$I$102,4,FALSE)+IF(VLOOKUP($B30,Scores!$A$4:$I$102,4,FALSE)=MAX(Calculations!$O$8),1,0)+$E30))</f>
        <v/>
      </c>
      <c r="I30" s="164" t="str">
        <f>IF($B30="","",IF(VLOOKUP($B30,Scores!$A$4:$I$102,5,FALSE)=0,"",VLOOKUP($B30,Scores!$A$4:$I$102,5,FALSE)+IF(VLOOKUP($B30,Scores!$A$4:$I$102,5,FALSE)=MAX(Calculations!$P$8),1,0)+$E30))</f>
        <v/>
      </c>
      <c r="J30" s="164" t="str">
        <f>IF($B30="","",IF(VLOOKUP($B30,Scores!$A$4:$I$102,6,FALSE)=0,"",VLOOKUP($B30,Scores!$A$4:$I$102,6,FALSE)+IF(VLOOKUP($B30,Scores!$A$4:$I$102,6,FALSE)=MAX(Calculations!$Q$8),1,0)+$E30))</f>
        <v/>
      </c>
      <c r="K30" s="164" t="str">
        <f>IF($B30="","",IF(VLOOKUP($B30,Scores!$A$4:$I$102,7,FALSE)=0,"",VLOOKUP($B30,Scores!$A$4:$I$102,7,FALSE)+IF(VLOOKUP($B30,Scores!$A$4:$I$102,7,FALSE)=MAX(Calculations!$R$8),1,0)+$E30))</f>
        <v/>
      </c>
      <c r="L30" s="164" t="str">
        <f>IF($B30="","",IF(VLOOKUP($B30,Scores!$A$4:$I$102,8,FALSE)=0,"",VLOOKUP($B30,Scores!$A$4:$I$102,8,FALSE)+IF(VLOOKUP($B30,Scores!$A$4:$I$102,8,FALSE)=MAX(Calculations!$S$8),1,0)+$E30))</f>
        <v/>
      </c>
      <c r="M30" s="164" t="str">
        <f>IF($B30="","",IF(VLOOKUP($B30,Scores!$A$4:$I$102,9,FALSE)=0,"",VLOOKUP($B30,Scores!$A$4:$I$102,9,FALSE)+IF(VLOOKUP($B30,Scores!$A$4:$I$102,9,FALSE)=MAX(Calculations!$T$8),1,0)+$E30))</f>
        <v/>
      </c>
      <c r="N30" s="164">
        <f t="shared" si="37"/>
        <v>48</v>
      </c>
      <c r="T30" s="33" t="s">
        <v>224</v>
      </c>
      <c r="U30" s="197" t="s">
        <v>225</v>
      </c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200"/>
      <c r="AS30" s="200"/>
      <c r="AT30" s="33"/>
      <c r="AU30" s="33"/>
      <c r="AV30" s="33"/>
      <c r="AW30" s="33"/>
      <c r="AX30" s="33"/>
      <c r="BJ30" s="175"/>
    </row>
    <row r="31" spans="1:62" ht="15" thickBot="1" x14ac:dyDescent="0.35">
      <c r="C31" s="35"/>
      <c r="E31" s="170" t="s">
        <v>199</v>
      </c>
      <c r="F31" s="181"/>
      <c r="G31" s="181">
        <v>19</v>
      </c>
      <c r="H31" s="181"/>
      <c r="I31" s="181"/>
      <c r="J31" s="181"/>
      <c r="K31" s="181"/>
      <c r="L31" s="181"/>
      <c r="M31" s="181"/>
      <c r="T31" s="33" t="s">
        <v>226</v>
      </c>
      <c r="U31" s="197" t="s">
        <v>227</v>
      </c>
      <c r="V31" s="33"/>
      <c r="W31" s="33"/>
      <c r="X31" s="33"/>
      <c r="Y31" s="33"/>
      <c r="Z31" s="33"/>
      <c r="AA31" s="33"/>
      <c r="AB31" s="33"/>
      <c r="AC31" s="33"/>
      <c r="BJ31" s="175"/>
    </row>
    <row r="32" spans="1:62" ht="15" thickBot="1" x14ac:dyDescent="0.35">
      <c r="E32" s="172" t="s">
        <v>209</v>
      </c>
      <c r="F32" s="171">
        <v>116</v>
      </c>
      <c r="G32" s="171">
        <f>G27+G28+G30+G31</f>
        <v>81</v>
      </c>
      <c r="H32" s="171"/>
      <c r="I32" s="171"/>
      <c r="J32" s="171"/>
      <c r="K32" s="171"/>
      <c r="L32" s="171"/>
      <c r="M32" s="171"/>
      <c r="N32" s="177">
        <f>SUM(F32:M32)</f>
        <v>197</v>
      </c>
      <c r="T32" s="33" t="s">
        <v>228</v>
      </c>
      <c r="U32" s="176" t="s">
        <v>229</v>
      </c>
      <c r="BJ32" s="178"/>
    </row>
    <row r="33" spans="1:50" x14ac:dyDescent="0.3">
      <c r="B33" t="s">
        <v>85</v>
      </c>
      <c r="T33" t="s">
        <v>230</v>
      </c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200"/>
      <c r="AS33" s="200"/>
      <c r="AT33" s="33"/>
      <c r="AU33" s="33"/>
      <c r="AV33" s="33"/>
      <c r="AW33" s="33"/>
      <c r="AX33" s="33"/>
    </row>
    <row r="34" spans="1:50" x14ac:dyDescent="0.3">
      <c r="A34">
        <v>1</v>
      </c>
      <c r="B34" s="167" t="s">
        <v>55</v>
      </c>
      <c r="C34" s="168" t="str">
        <f>IF(B34="","",VLOOKUP(B34,Lookups!$A$2:$F$108,3,FALSE))</f>
        <v>AA</v>
      </c>
      <c r="D34" s="169" t="str">
        <f>IF(B34="","",VLOOKUP(B34,Lookups!$A$2:$F$109,6,FALSE))</f>
        <v>Buccaneers</v>
      </c>
      <c r="E34" s="168">
        <f>IFERROR(VLOOKUP(C34,Lookups!$K$12:$L$18,2,FALSE),"")</f>
        <v>0</v>
      </c>
      <c r="F34" s="164">
        <f>IF($B34="","",IF(VLOOKUP($B34,Scores!$A$4:$I$102,2,FALSE)=0,"",VLOOKUP($B34,Scores!$A$4:$I$102,2,FALSE)+IF(VLOOKUP($B34,Scores!$A$4:$I$102,2,FALSE)=MAX(Calculations!$M$8),1,0)+$E34))</f>
        <v>34</v>
      </c>
      <c r="G34" s="164" t="str">
        <f>IF($B34="","",IF(VLOOKUP($B34,Scores!$A$4:$I$102,3,FALSE)=0,"",VLOOKUP($B34,Scores!$A$4:$I$102,3,FALSE)+IF(VLOOKUP($B34,Scores!$A$4:$I$102,3,FALSE)=MAX(Calculations!$N$8),1,0)+$E34))</f>
        <v/>
      </c>
      <c r="H34" s="164" t="str">
        <f>IF($B34="","",IF(VLOOKUP($B34,Scores!$A$4:$I$102,4,FALSE)=0,"",VLOOKUP($B34,Scores!$A$4:$I$102,4,FALSE)+IF(VLOOKUP($B34,Scores!$A$4:$I$102,4,FALSE)=MAX(Calculations!$O$8),1,0)+$E34))</f>
        <v/>
      </c>
      <c r="I34" s="164" t="str">
        <f>IF($B34="","",IF(VLOOKUP($B34,Scores!$A$4:$I$102,5,FALSE)=0,"",VLOOKUP($B34,Scores!$A$4:$I$102,5,FALSE)+IF(VLOOKUP($B34,Scores!$A$4:$I$102,5,FALSE)=MAX(Calculations!$P$8),1,0)+$E34))</f>
        <v/>
      </c>
      <c r="J34" s="164" t="str">
        <f>IF($B34="","",IF(VLOOKUP($B34,Scores!$A$4:$I$102,6,FALSE)=0,"",VLOOKUP($B34,Scores!$A$4:$I$102,6,FALSE)+IF(VLOOKUP($B34,Scores!$A$4:$I$102,6,FALSE)=MAX(Calculations!$Q$8),1,0)+$E34))</f>
        <v/>
      </c>
      <c r="K34" s="164" t="str">
        <f>IF($B34="","",IF(VLOOKUP($B34,Scores!$A$4:$I$102,7,FALSE)=0,"",VLOOKUP($B34,Scores!$A$4:$I$102,7,FALSE)+IF(VLOOKUP($B34,Scores!$A$4:$I$102,7,FALSE)=MAX(Calculations!$R$8),1,0)+$E34))</f>
        <v/>
      </c>
      <c r="L34" s="164" t="str">
        <f>IF($B34="","",IF(VLOOKUP($B34,Scores!$A$4:$I$102,8,FALSE)=0,"",VLOOKUP($B34,Scores!$A$4:$I$102,8,FALSE)+IF(VLOOKUP($B34,Scores!$A$4:$I$102,8,FALSE)=MAX(Calculations!$S$8),1,0)+$E34))</f>
        <v/>
      </c>
      <c r="M34" s="164" t="str">
        <f>IF($B34="","",IF(VLOOKUP($B34,Scores!$A$4:$I$102,9,FALSE)=0,"",VLOOKUP($B34,Scores!$A$4:$I$102,9,FALSE)+IF(VLOOKUP($B34,Scores!$A$4:$I$102,9,FALSE)=MAX(Calculations!$T$8),1,0)+$E34))</f>
        <v/>
      </c>
      <c r="N34" s="164">
        <f>SUM(F34:M34)</f>
        <v>34</v>
      </c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200"/>
      <c r="AS34" s="200"/>
      <c r="AT34" s="33"/>
      <c r="AU34" s="33"/>
      <c r="AV34" s="33"/>
      <c r="AW34" s="33"/>
      <c r="AX34" s="33"/>
    </row>
    <row r="35" spans="1:50" x14ac:dyDescent="0.3">
      <c r="A35">
        <v>2</v>
      </c>
      <c r="B35" s="167" t="s">
        <v>52</v>
      </c>
      <c r="C35" s="168" t="str">
        <f>IF(B35="","",VLOOKUP(B35,Lookups!$A$2:$F$108,3,FALSE))</f>
        <v>A</v>
      </c>
      <c r="D35" s="169" t="str">
        <f>IF(B35="","",VLOOKUP(B35,Lookups!$A$2:$F$109,6,FALSE))</f>
        <v>Buccaneers</v>
      </c>
      <c r="E35" s="168">
        <f>IFERROR(VLOOKUP(C35,Lookups!$K$12:$L$18,2,FALSE),"")</f>
        <v>1</v>
      </c>
      <c r="F35" s="164">
        <f>IF($B35="","",IF(VLOOKUP($B35,Scores!$A$4:$I$102,2,FALSE)=0,"",VLOOKUP($B35,Scores!$A$4:$I$102,2,FALSE)+IF(VLOOKUP($B35,Scores!$A$4:$I$102,2,FALSE)=MAX(Calculations!$M$8),1,0)+$E35))</f>
        <v>34</v>
      </c>
      <c r="G35" s="164">
        <f>IF($B35="","",IF(VLOOKUP($B35,Scores!$A$4:$I$102,3,FALSE)=0,"",VLOOKUP($B35,Scores!$A$4:$I$102,3,FALSE)+IF(VLOOKUP($B35,Scores!$A$4:$I$102,3,FALSE)=MAX(Calculations!$N$8),1,0)+$E35))</f>
        <v>24</v>
      </c>
      <c r="H35" s="164" t="str">
        <f>IF($B35="","",IF(VLOOKUP($B35,Scores!$A$4:$I$102,4,FALSE)=0,"",VLOOKUP($B35,Scores!$A$4:$I$102,4,FALSE)+IF(VLOOKUP($B35,Scores!$A$4:$I$102,4,FALSE)=MAX(Calculations!$O$8),1,0)+$E35))</f>
        <v/>
      </c>
      <c r="I35" s="164" t="str">
        <f>IF($B35="","",IF(VLOOKUP($B35,Scores!$A$4:$I$102,5,FALSE)=0,"",VLOOKUP($B35,Scores!$A$4:$I$102,5,FALSE)+IF(VLOOKUP($B35,Scores!$A$4:$I$102,5,FALSE)=MAX(Calculations!$P$8),1,0)+$E35))</f>
        <v/>
      </c>
      <c r="J35" s="164" t="str">
        <f>IF($B35="","",IF(VLOOKUP($B35,Scores!$A$4:$I$102,6,FALSE)=0,"",VLOOKUP($B35,Scores!$A$4:$I$102,6,FALSE)+IF(VLOOKUP($B35,Scores!$A$4:$I$102,6,FALSE)=MAX(Calculations!$Q$8),1,0)+$E35))</f>
        <v/>
      </c>
      <c r="K35" s="164" t="str">
        <f>IF($B35="","",IF(VLOOKUP($B35,Scores!$A$4:$I$102,7,FALSE)=0,"",VLOOKUP($B35,Scores!$A$4:$I$102,7,FALSE)+IF(VLOOKUP($B35,Scores!$A$4:$I$102,7,FALSE)=MAX(Calculations!$R$8),1,0)+$E35))</f>
        <v/>
      </c>
      <c r="L35" s="164" t="str">
        <f>IF($B35="","",IF(VLOOKUP($B35,Scores!$A$4:$I$102,8,FALSE)=0,"",VLOOKUP($B35,Scores!$A$4:$I$102,8,FALSE)+IF(VLOOKUP($B35,Scores!$A$4:$I$102,8,FALSE)=MAX(Calculations!$S$8),1,0)+$E35))</f>
        <v/>
      </c>
      <c r="M35" s="164" t="str">
        <f>IF($B35="","",IF(VLOOKUP($B35,Scores!$A$4:$I$102,9,FALSE)=0,"",VLOOKUP($B35,Scores!$A$4:$I$102,9,FALSE)+IF(VLOOKUP($B35,Scores!$A$4:$I$102,9,FALSE)=MAX(Calculations!$T$8),1,0)+$E35))</f>
        <v/>
      </c>
      <c r="N35" s="164">
        <f t="shared" ref="N35:N39" si="38">SUM(F35:M35)</f>
        <v>58</v>
      </c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200"/>
      <c r="AS35" s="200"/>
      <c r="AT35" s="33"/>
      <c r="AU35" s="33"/>
      <c r="AV35" s="33"/>
      <c r="AW35" s="33"/>
      <c r="AX35" s="33"/>
    </row>
    <row r="36" spans="1:50" x14ac:dyDescent="0.3">
      <c r="A36">
        <v>3</v>
      </c>
      <c r="B36" s="167" t="s">
        <v>27</v>
      </c>
      <c r="C36" s="168" t="str">
        <f>IF(B36="","",VLOOKUP(B36,Lookups!$A$2:$F$108,3,FALSE))</f>
        <v>B</v>
      </c>
      <c r="D36" s="169" t="str">
        <f>IF(B36="","",VLOOKUP(B36,Lookups!$A$2:$F$109,6,FALSE))</f>
        <v>Buccaneers</v>
      </c>
      <c r="E36" s="168">
        <f>IFERROR(VLOOKUP(C36,Lookups!$K$12:$L$18,2,FALSE),"")</f>
        <v>3</v>
      </c>
      <c r="F36" s="164">
        <f>IF($B36="","",IF(VLOOKUP($B36,Scores!$A$4:$I$102,2,FALSE)=0,"",VLOOKUP($B36,Scores!$A$4:$I$102,2,FALSE)+IF(VLOOKUP($B36,Scores!$A$4:$I$102,2,FALSE)=MAX(Calculations!$M$8),1,0)+$E36))</f>
        <v>29</v>
      </c>
      <c r="G36" s="164" t="str">
        <f>IF($B36="","",IF(VLOOKUP($B36,Scores!$A$4:$I$102,3,FALSE)=0,"",VLOOKUP($B36,Scores!$A$4:$I$102,3,FALSE)+IF(VLOOKUP($B36,Scores!$A$4:$I$102,3,FALSE)=MAX(Calculations!$N$8),1,0)+$E36))</f>
        <v/>
      </c>
      <c r="H36" s="164" t="str">
        <f>IF($B36="","",IF(VLOOKUP($B36,Scores!$A$4:$I$102,4,FALSE)=0,"",VLOOKUP($B36,Scores!$A$4:$I$102,4,FALSE)+IF(VLOOKUP($B36,Scores!$A$4:$I$102,4,FALSE)=MAX(Calculations!$O$8),1,0)+$E36))</f>
        <v/>
      </c>
      <c r="I36" s="164" t="str">
        <f>IF($B36="","",IF(VLOOKUP($B36,Scores!$A$4:$I$102,5,FALSE)=0,"",VLOOKUP($B36,Scores!$A$4:$I$102,5,FALSE)+IF(VLOOKUP($B36,Scores!$A$4:$I$102,5,FALSE)=MAX(Calculations!$P$8),1,0)+$E36))</f>
        <v/>
      </c>
      <c r="J36" s="164" t="str">
        <f>IF($B36="","",IF(VLOOKUP($B36,Scores!$A$4:$I$102,6,FALSE)=0,"",VLOOKUP($B36,Scores!$A$4:$I$102,6,FALSE)+IF(VLOOKUP($B36,Scores!$A$4:$I$102,6,FALSE)=MAX(Calculations!$Q$8),1,0)+$E36))</f>
        <v/>
      </c>
      <c r="K36" s="164" t="str">
        <f>IF($B36="","",IF(VLOOKUP($B36,Scores!$A$4:$I$102,7,FALSE)=0,"",VLOOKUP($B36,Scores!$A$4:$I$102,7,FALSE)+IF(VLOOKUP($B36,Scores!$A$4:$I$102,7,FALSE)=MAX(Calculations!$R$8),1,0)+$E36))</f>
        <v/>
      </c>
      <c r="L36" s="164" t="str">
        <f>IF($B36="","",IF(VLOOKUP($B36,Scores!$A$4:$I$102,8,FALSE)=0,"",VLOOKUP($B36,Scores!$A$4:$I$102,8,FALSE)+IF(VLOOKUP($B36,Scores!$A$4:$I$102,8,FALSE)=MAX(Calculations!$S$8),1,0)+$E36))</f>
        <v/>
      </c>
      <c r="M36" s="164" t="str">
        <f>IF($B36="","",IF(VLOOKUP($B36,Scores!$A$4:$I$102,9,FALSE)=0,"",VLOOKUP($B36,Scores!$A$4:$I$102,9,FALSE)+IF(VLOOKUP($B36,Scores!$A$4:$I$102,9,FALSE)=MAX(Calculations!$T$8),1,0)+$E36))</f>
        <v/>
      </c>
      <c r="N36" s="164">
        <f t="shared" si="38"/>
        <v>29</v>
      </c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200"/>
      <c r="AS36" s="200"/>
      <c r="AT36" s="33"/>
      <c r="AU36" s="33"/>
      <c r="AV36" s="33"/>
      <c r="AW36" s="33"/>
      <c r="AX36" s="33"/>
    </row>
    <row r="37" spans="1:50" x14ac:dyDescent="0.3">
      <c r="A37">
        <v>4</v>
      </c>
      <c r="B37" s="167" t="s">
        <v>25</v>
      </c>
      <c r="C37" s="168" t="str">
        <f>IF(B37="","",VLOOKUP(B37,Lookups!$A$2:$F$108,3,FALSE))</f>
        <v>B</v>
      </c>
      <c r="D37" s="169" t="str">
        <f>IF(B37="","",VLOOKUP(B37,Lookups!$A$2:$F$109,6,FALSE))</f>
        <v>Buccaneers</v>
      </c>
      <c r="E37" s="168">
        <f>IFERROR(VLOOKUP(C37,Lookups!$K$12:$L$18,2,FALSE),"")</f>
        <v>3</v>
      </c>
      <c r="F37" s="164">
        <f>IF($B37="","",IF(VLOOKUP($B37,Scores!$A$4:$I$102,2,FALSE)=0,"",VLOOKUP($B37,Scores!$A$4:$I$102,2,FALSE)+IF(VLOOKUP($B37,Scores!$A$4:$I$102,2,FALSE)=MAX(Calculations!$M$8),1,0)+$E37))</f>
        <v>28</v>
      </c>
      <c r="G37" s="164">
        <f>IF($B37="","",IF(VLOOKUP($B37,Scores!$A$4:$I$102,3,FALSE)=0,"",VLOOKUP($B37,Scores!$A$4:$I$102,3,FALSE)+IF(VLOOKUP($B37,Scores!$A$4:$I$102,3,FALSE)=MAX(Calculations!$N$8),1,0)+$E37))</f>
        <v>19</v>
      </c>
      <c r="H37" s="164" t="str">
        <f>IF($B37="","",IF(VLOOKUP($B37,Scores!$A$4:$I$102,4,FALSE)=0,"",VLOOKUP($B37,Scores!$A$4:$I$102,4,FALSE)+IF(VLOOKUP($B37,Scores!$A$4:$I$102,4,FALSE)=MAX(Calculations!$O$8),1,0)+$E37))</f>
        <v/>
      </c>
      <c r="I37" s="164" t="str">
        <f>IF($B37="","",IF(VLOOKUP($B37,Scores!$A$4:$I$102,5,FALSE)=0,"",VLOOKUP($B37,Scores!$A$4:$I$102,5,FALSE)+IF(VLOOKUP($B37,Scores!$A$4:$I$102,5,FALSE)=MAX(Calculations!$P$8),1,0)+$E37))</f>
        <v/>
      </c>
      <c r="J37" s="164" t="str">
        <f>IF($B37="","",IF(VLOOKUP($B37,Scores!$A$4:$I$102,6,FALSE)=0,"",VLOOKUP($B37,Scores!$A$4:$I$102,6,FALSE)+IF(VLOOKUP($B37,Scores!$A$4:$I$102,6,FALSE)=MAX(Calculations!$Q$8),1,0)+$E37))</f>
        <v/>
      </c>
      <c r="K37" s="164" t="str">
        <f>IF($B37="","",IF(VLOOKUP($B37,Scores!$A$4:$I$102,7,FALSE)=0,"",VLOOKUP($B37,Scores!$A$4:$I$102,7,FALSE)+IF(VLOOKUP($B37,Scores!$A$4:$I$102,7,FALSE)=MAX(Calculations!$R$8),1,0)+$E37))</f>
        <v/>
      </c>
      <c r="L37" s="164" t="str">
        <f>IF($B37="","",IF(VLOOKUP($B37,Scores!$A$4:$I$102,8,FALSE)=0,"",VLOOKUP($B37,Scores!$A$4:$I$102,8,FALSE)+IF(VLOOKUP($B37,Scores!$A$4:$I$102,8,FALSE)=MAX(Calculations!$S$8),1,0)+$E37))</f>
        <v/>
      </c>
      <c r="M37" s="164" t="str">
        <f>IF($B37="","",IF(VLOOKUP($B37,Scores!$A$4:$I$102,9,FALSE)=0,"",VLOOKUP($B37,Scores!$A$4:$I$102,9,FALSE)+IF(VLOOKUP($B37,Scores!$A$4:$I$102,9,FALSE)=MAX(Calculations!$T$8),1,0)+$E37))</f>
        <v/>
      </c>
      <c r="N37" s="164">
        <f t="shared" si="38"/>
        <v>47</v>
      </c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200"/>
      <c r="AS37" s="200"/>
      <c r="AT37" s="33"/>
      <c r="AU37" s="33"/>
      <c r="AV37" s="33"/>
      <c r="AW37" s="33"/>
      <c r="AX37" s="33"/>
    </row>
    <row r="38" spans="1:50" x14ac:dyDescent="0.3">
      <c r="A38">
        <v>5</v>
      </c>
      <c r="B38" s="167"/>
      <c r="C38" s="168" t="str">
        <f>IF(B38="","",VLOOKUP(B38,Lookups!$A$2:$F$108,3,FALSE))</f>
        <v/>
      </c>
      <c r="D38" s="169" t="str">
        <f>IF(B38="","",VLOOKUP(B38,Lookups!$A$2:$F$109,6,FALSE))</f>
        <v/>
      </c>
      <c r="E38" s="168" t="str">
        <f>IFERROR(VLOOKUP(C38,Lookups!$K$12:$L$18,2,FALSE),"")</f>
        <v/>
      </c>
      <c r="F38" s="164" t="str">
        <f>IF($B38="","",IF(VLOOKUP($B38,Scores!$A$4:$I$102,2,FALSE)=0,"",VLOOKUP($B38,Scores!$A$4:$I$102,2,FALSE)+IF(VLOOKUP($B38,Scores!$A$4:$I$102,2,FALSE)=MAX(Calculations!$M$8),1,0)+$E38))</f>
        <v/>
      </c>
      <c r="G38" s="164" t="str">
        <f>IF($B38="","",IF(VLOOKUP($B38,Scores!$A$4:$I$102,3,FALSE)=0,"",VLOOKUP($B38,Scores!$A$4:$I$102,3,FALSE)+IF(VLOOKUP($B38,Scores!$A$4:$I$102,3,FALSE)=MAX(Calculations!$N$8),1,0)+$E38))</f>
        <v/>
      </c>
      <c r="H38" s="164" t="str">
        <f>IF($B38="","",IF(VLOOKUP($B38,Scores!$A$4:$I$102,4,FALSE)=0,"",VLOOKUP($B38,Scores!$A$4:$I$102,4,FALSE)+IF(VLOOKUP($B38,Scores!$A$4:$I$102,4,FALSE)=MAX(Calculations!$O$8),1,0)+$E38))</f>
        <v/>
      </c>
      <c r="I38" s="164" t="str">
        <f>IF($B38="","",IF(VLOOKUP($B38,Scores!$A$4:$I$102,5,FALSE)=0,"",VLOOKUP($B38,Scores!$A$4:$I$102,5,FALSE)+IF(VLOOKUP($B38,Scores!$A$4:$I$102,5,FALSE)=MAX(Calculations!$P$8),1,0)+$E38))</f>
        <v/>
      </c>
      <c r="J38" s="164" t="str">
        <f>IF($B38="","",IF(VLOOKUP($B38,Scores!$A$4:$I$102,6,FALSE)=0,"",VLOOKUP($B38,Scores!$A$4:$I$102,6,FALSE)+IF(VLOOKUP($B38,Scores!$A$4:$I$102,6,FALSE)=MAX(Calculations!$Q$8),1,0)+$E38))</f>
        <v/>
      </c>
      <c r="K38" s="164" t="str">
        <f>IF($B38="","",IF(VLOOKUP($B38,Scores!$A$4:$I$102,7,FALSE)=0,"",VLOOKUP($B38,Scores!$A$4:$I$102,7,FALSE)+IF(VLOOKUP($B38,Scores!$A$4:$I$102,7,FALSE)=MAX(Calculations!$R$8),1,0)+$E38))</f>
        <v/>
      </c>
      <c r="L38" s="164" t="str">
        <f>IF($B38="","",IF(VLOOKUP($B38,Scores!$A$4:$I$102,8,FALSE)=0,"",VLOOKUP($B38,Scores!$A$4:$I$102,8,FALSE)+IF(VLOOKUP($B38,Scores!$A$4:$I$102,8,FALSE)=MAX(Calculations!$S$8),1,0)+$E38))</f>
        <v/>
      </c>
      <c r="M38" s="164" t="str">
        <f>IF($B38="","",IF(VLOOKUP($B38,Scores!$A$4:$I$102,9,FALSE)=0,"",VLOOKUP($B38,Scores!$A$4:$I$102,9,FALSE)+IF(VLOOKUP($B38,Scores!$A$4:$I$102,9,FALSE)=MAX(Calculations!$T$8),1,0)+$E38))</f>
        <v/>
      </c>
      <c r="N38" s="164">
        <f t="shared" si="38"/>
        <v>0</v>
      </c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200"/>
      <c r="AS38" s="200"/>
      <c r="AT38" s="33"/>
      <c r="AU38" s="33"/>
      <c r="AV38" s="33"/>
      <c r="AW38" s="33"/>
      <c r="AX38" s="33"/>
    </row>
    <row r="39" spans="1:50" x14ac:dyDescent="0.3">
      <c r="A39">
        <v>6</v>
      </c>
      <c r="B39" s="167"/>
      <c r="C39" s="168" t="str">
        <f>IF(B39="","",VLOOKUP(B39,Lookups!$A$2:$F$108,3,FALSE))</f>
        <v/>
      </c>
      <c r="D39" s="169" t="str">
        <f>IF(B39="","",VLOOKUP(B39,Lookups!$A$2:$F$109,6,FALSE))</f>
        <v/>
      </c>
      <c r="E39" s="168" t="str">
        <f>IFERROR(VLOOKUP(C39,Lookups!$K$12:$L$18,2,FALSE),"")</f>
        <v/>
      </c>
      <c r="F39" s="164" t="str">
        <f>IF($B39="","",IF(VLOOKUP($B39,Scores!$A$4:$I$102,2,FALSE)=0,"",VLOOKUP($B39,Scores!$A$4:$I$102,2,FALSE)+IF(VLOOKUP($B39,Scores!$A$4:$I$102,2,FALSE)=MAX(Calculations!$M$8),1,0)+$E39))</f>
        <v/>
      </c>
      <c r="G39" s="164" t="str">
        <f>IF($B39="","",IF(VLOOKUP($B39,Scores!$A$4:$I$102,3,FALSE)=0,"",VLOOKUP($B39,Scores!$A$4:$I$102,3,FALSE)+IF(VLOOKUP($B39,Scores!$A$4:$I$102,3,FALSE)=MAX(Calculations!$N$8),1,0)+$E39))</f>
        <v/>
      </c>
      <c r="H39" s="164" t="str">
        <f>IF($B39="","",IF(VLOOKUP($B39,Scores!$A$4:$I$102,4,FALSE)=0,"",VLOOKUP($B39,Scores!$A$4:$I$102,4,FALSE)+IF(VLOOKUP($B39,Scores!$A$4:$I$102,4,FALSE)=MAX(Calculations!$O$8),1,0)+$E39))</f>
        <v/>
      </c>
      <c r="I39" s="164" t="str">
        <f>IF($B39="","",IF(VLOOKUP($B39,Scores!$A$4:$I$102,5,FALSE)=0,"",VLOOKUP($B39,Scores!$A$4:$I$102,5,FALSE)+IF(VLOOKUP($B39,Scores!$A$4:$I$102,5,FALSE)=MAX(Calculations!$P$8),1,0)+$E39))</f>
        <v/>
      </c>
      <c r="J39" s="164" t="str">
        <f>IF($B39="","",IF(VLOOKUP($B39,Scores!$A$4:$I$102,6,FALSE)=0,"",VLOOKUP($B39,Scores!$A$4:$I$102,6,FALSE)+IF(VLOOKUP($B39,Scores!$A$4:$I$102,6,FALSE)=MAX(Calculations!$Q$8),1,0)+$E39))</f>
        <v/>
      </c>
      <c r="K39" s="164" t="str">
        <f>IF($B39="","",IF(VLOOKUP($B39,Scores!$A$4:$I$102,7,FALSE)=0,"",VLOOKUP($B39,Scores!$A$4:$I$102,7,FALSE)+IF(VLOOKUP($B39,Scores!$A$4:$I$102,7,FALSE)=MAX(Calculations!$R$8),1,0)+$E39))</f>
        <v/>
      </c>
      <c r="L39" s="164" t="str">
        <f>IF($B39="","",IF(VLOOKUP($B39,Scores!$A$4:$I$102,8,FALSE)=0,"",VLOOKUP($B39,Scores!$A$4:$I$102,8,FALSE)+IF(VLOOKUP($B39,Scores!$A$4:$I$102,8,FALSE)=MAX(Calculations!$S$8),1,0)+$E39))</f>
        <v/>
      </c>
      <c r="M39" s="164" t="str">
        <f>IF($B39="","",IF(VLOOKUP($B39,Scores!$A$4:$I$102,9,FALSE)=0,"",VLOOKUP($B39,Scores!$A$4:$I$102,9,FALSE)+IF(VLOOKUP($B39,Scores!$A$4:$I$102,9,FALSE)=MAX(Calculations!$T$8),1,0)+$E39))</f>
        <v/>
      </c>
      <c r="N39" s="164">
        <f t="shared" si="38"/>
        <v>0</v>
      </c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200"/>
      <c r="AS39" s="200"/>
      <c r="AT39" s="33"/>
      <c r="AU39" s="33"/>
      <c r="AV39" s="33"/>
      <c r="AW39" s="33"/>
      <c r="AX39" s="33"/>
    </row>
    <row r="40" spans="1:50" ht="15" thickBot="1" x14ac:dyDescent="0.35">
      <c r="C40" s="35"/>
      <c r="E40" s="170" t="s">
        <v>199</v>
      </c>
      <c r="F40" s="181"/>
      <c r="G40" s="181">
        <v>19</v>
      </c>
      <c r="H40" s="181"/>
      <c r="I40" s="181"/>
      <c r="J40" s="181"/>
      <c r="K40" s="181"/>
      <c r="L40" s="181"/>
      <c r="M40" s="181"/>
    </row>
    <row r="41" spans="1:50" ht="15" thickBot="1" x14ac:dyDescent="0.35">
      <c r="E41" s="172" t="s">
        <v>85</v>
      </c>
      <c r="F41" s="171">
        <v>123</v>
      </c>
      <c r="G41" s="171">
        <f>G35+G37+G40</f>
        <v>62</v>
      </c>
      <c r="H41" s="171"/>
      <c r="I41" s="171"/>
      <c r="J41" s="171"/>
      <c r="K41" s="171"/>
      <c r="L41" s="171"/>
      <c r="M41" s="171"/>
      <c r="N41" s="177">
        <f>SUM(F41:M41)</f>
        <v>185</v>
      </c>
    </row>
    <row r="42" spans="1:50" x14ac:dyDescent="0.3">
      <c r="B42" t="s">
        <v>79</v>
      </c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200"/>
      <c r="AS42" s="200"/>
      <c r="AT42" s="33"/>
      <c r="AU42" s="33"/>
      <c r="AV42" s="33"/>
      <c r="AW42" s="33"/>
      <c r="AX42" s="33"/>
    </row>
    <row r="43" spans="1:50" x14ac:dyDescent="0.3">
      <c r="A43">
        <v>1</v>
      </c>
      <c r="B43" s="167" t="s">
        <v>35</v>
      </c>
      <c r="C43" s="168" t="str">
        <f>IF(B43="","",VLOOKUP(B43,Lookups!$A$2:$F$108,3,FALSE))</f>
        <v>AA</v>
      </c>
      <c r="D43" s="169" t="str">
        <f>IF(B43="","",VLOOKUP(B43,Lookups!$A$2:$F$109,6,FALSE))</f>
        <v>Meon</v>
      </c>
      <c r="E43" s="168">
        <f>IFERROR(VLOOKUP(C43,Lookups!$K$12:$L$18,2,FALSE),"")</f>
        <v>0</v>
      </c>
      <c r="F43" s="164">
        <f>IF($B43="","",IF(VLOOKUP($B43,Scores!$A$4:$I$102,2,FALSE)=0,"",VLOOKUP($B43,Scores!$A$4:$I$102,2,FALSE)+IF(VLOOKUP($B43,Scores!$A$4:$I$102,2,FALSE)=MAX(Calculations!$M$8),1,0)+$E43))</f>
        <v>35</v>
      </c>
      <c r="G43" s="164">
        <f>IF($B43="","",IF(VLOOKUP($B43,Scores!$A$4:$I$102,3,FALSE)=0,"",VLOOKUP($B43,Scores!$A$4:$I$102,3,FALSE)+IF(VLOOKUP($B43,Scores!$A$4:$I$102,3,FALSE)=MAX(Calculations!$N$8),1,0)+$E43))</f>
        <v>29</v>
      </c>
      <c r="H43" s="164" t="str">
        <f>IF($B43="","",IF(VLOOKUP($B43,Scores!$A$4:$I$102,4,FALSE)=0,"",VLOOKUP($B43,Scores!$A$4:$I$102,4,FALSE)+IF(VLOOKUP($B43,Scores!$A$4:$I$102,4,FALSE)=MAX(Calculations!$O$8),1,0)+$E43))</f>
        <v/>
      </c>
      <c r="I43" s="164" t="str">
        <f>IF($B43="","",IF(VLOOKUP($B43,Scores!$A$4:$I$102,5,FALSE)=0,"",VLOOKUP($B43,Scores!$A$4:$I$102,5,FALSE)+IF(VLOOKUP($B43,Scores!$A$4:$I$102,5,FALSE)=MAX(Calculations!$P$8),1,0)+$E43))</f>
        <v/>
      </c>
      <c r="J43" s="164" t="str">
        <f>IF($B43="","",IF(VLOOKUP($B43,Scores!$A$4:$I$102,6,FALSE)=0,"",VLOOKUP($B43,Scores!$A$4:$I$102,6,FALSE)+IF(VLOOKUP($B43,Scores!$A$4:$I$102,6,FALSE)=MAX(Calculations!$Q$8),1,0)+$E43))</f>
        <v/>
      </c>
      <c r="K43" s="164" t="str">
        <f>IF($B43="","",IF(VLOOKUP($B43,Scores!$A$4:$I$102,7,FALSE)=0,"",VLOOKUP($B43,Scores!$A$4:$I$102,7,FALSE)+IF(VLOOKUP($B43,Scores!$A$4:$I$102,7,FALSE)=MAX(Calculations!$R$8),1,0)+$E43))</f>
        <v/>
      </c>
      <c r="L43" s="164" t="str">
        <f>IF($B43="","",IF(VLOOKUP($B43,Scores!$A$4:$I$102,8,FALSE)=0,"",VLOOKUP($B43,Scores!$A$4:$I$102,8,FALSE)+IF(VLOOKUP($B43,Scores!$A$4:$I$102,8,FALSE)=MAX(Calculations!$S$8),1,0)+$E43))</f>
        <v/>
      </c>
      <c r="M43" s="164" t="str">
        <f>IF($B43="","",IF(VLOOKUP($B43,Scores!$A$4:$I$102,9,FALSE)=0,"",VLOOKUP($B43,Scores!$A$4:$I$102,9,FALSE)+IF(VLOOKUP($B43,Scores!$A$4:$I$102,9,FALSE)=MAX(Calculations!$T$8),1,0)+$E43))</f>
        <v/>
      </c>
      <c r="N43" s="164">
        <f>SUM(F43:M43)</f>
        <v>64</v>
      </c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200"/>
      <c r="AS43" s="200"/>
      <c r="AT43" s="33"/>
      <c r="AU43" s="33"/>
      <c r="AV43" s="33"/>
      <c r="AW43" s="33"/>
      <c r="AX43" s="33"/>
    </row>
    <row r="44" spans="1:50" x14ac:dyDescent="0.3">
      <c r="A44">
        <v>2</v>
      </c>
      <c r="B44" s="167" t="s">
        <v>34</v>
      </c>
      <c r="C44" s="168" t="str">
        <f>IF(B44="","",VLOOKUP(B44,Lookups!$A$2:$F$108,3,FALSE))</f>
        <v>U/G</v>
      </c>
      <c r="D44" s="169" t="str">
        <f>IF(B44="","",VLOOKUP(B44,Lookups!$A$2:$F$109,6,FALSE))</f>
        <v>Meon</v>
      </c>
      <c r="E44" s="168">
        <f>IFERROR(VLOOKUP(C44,Lookups!$K$12:$L$18,2,FALSE),"")</f>
        <v>0</v>
      </c>
      <c r="F44" s="164">
        <f>IF($B44="","",IF(VLOOKUP($B44,Scores!$A$4:$I$102,2,FALSE)=0,"",VLOOKUP($B44,Scores!$A$4:$I$102,2,FALSE)+IF(VLOOKUP($B44,Scores!$A$4:$I$102,2,FALSE)=MAX(Calculations!$M$8),1,0)+$E44))</f>
        <v>32</v>
      </c>
      <c r="G44" s="164" t="str">
        <f>IF($B44="","",IF(VLOOKUP($B44,Scores!$A$4:$I$102,3,FALSE)=0,"",VLOOKUP($B44,Scores!$A$4:$I$102,3,FALSE)+IF(VLOOKUP($B44,Scores!$A$4:$I$102,3,FALSE)=MAX(Calculations!$N$8),1,0)+$E44))</f>
        <v/>
      </c>
      <c r="H44" s="164" t="str">
        <f>IF($B44="","",IF(VLOOKUP($B44,Scores!$A$4:$I$102,4,FALSE)=0,"",VLOOKUP($B44,Scores!$A$4:$I$102,4,FALSE)+IF(VLOOKUP($B44,Scores!$A$4:$I$102,4,FALSE)=MAX(Calculations!$O$8),1,0)+$E44))</f>
        <v/>
      </c>
      <c r="I44" s="164" t="str">
        <f>IF($B44="","",IF(VLOOKUP($B44,Scores!$A$4:$I$102,5,FALSE)=0,"",VLOOKUP($B44,Scores!$A$4:$I$102,5,FALSE)+IF(VLOOKUP($B44,Scores!$A$4:$I$102,5,FALSE)=MAX(Calculations!$P$8),1,0)+$E44))</f>
        <v/>
      </c>
      <c r="J44" s="164" t="str">
        <f>IF($B44="","",IF(VLOOKUP($B44,Scores!$A$4:$I$102,6,FALSE)=0,"",VLOOKUP($B44,Scores!$A$4:$I$102,6,FALSE)+IF(VLOOKUP($B44,Scores!$A$4:$I$102,6,FALSE)=MAX(Calculations!$Q$8),1,0)+$E44))</f>
        <v/>
      </c>
      <c r="K44" s="164" t="str">
        <f>IF($B44="","",IF(VLOOKUP($B44,Scores!$A$4:$I$102,7,FALSE)=0,"",VLOOKUP($B44,Scores!$A$4:$I$102,7,FALSE)+IF(VLOOKUP($B44,Scores!$A$4:$I$102,7,FALSE)=MAX(Calculations!$R$8),1,0)+$E44))</f>
        <v/>
      </c>
      <c r="L44" s="164" t="str">
        <f>IF($B44="","",IF(VLOOKUP($B44,Scores!$A$4:$I$102,8,FALSE)=0,"",VLOOKUP($B44,Scores!$A$4:$I$102,8,FALSE)+IF(VLOOKUP($B44,Scores!$A$4:$I$102,8,FALSE)=MAX(Calculations!$S$8),1,0)+$E44))</f>
        <v/>
      </c>
      <c r="M44" s="164" t="str">
        <f>IF($B44="","",IF(VLOOKUP($B44,Scores!$A$4:$I$102,9,FALSE)=0,"",VLOOKUP($B44,Scores!$A$4:$I$102,9,FALSE)+IF(VLOOKUP($B44,Scores!$A$4:$I$102,9,FALSE)=MAX(Calculations!$T$8),1,0)+$E44))</f>
        <v/>
      </c>
      <c r="N44" s="164">
        <f t="shared" ref="N44:N48" si="39">SUM(F44:M44)</f>
        <v>32</v>
      </c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200"/>
      <c r="AS44" s="200"/>
      <c r="AT44" s="33"/>
      <c r="AU44" s="33"/>
      <c r="AV44" s="33"/>
      <c r="AW44" s="33"/>
      <c r="AX44" s="33"/>
    </row>
    <row r="45" spans="1:50" x14ac:dyDescent="0.3">
      <c r="A45">
        <v>3</v>
      </c>
      <c r="B45" s="167" t="s">
        <v>53</v>
      </c>
      <c r="C45" s="168" t="str">
        <f>IF(B45="","",VLOOKUP(B45,Lookups!$A$2:$F$108,3,FALSE))</f>
        <v>A</v>
      </c>
      <c r="D45" s="169" t="str">
        <f>IF(B45="","",VLOOKUP(B45,Lookups!$A$2:$F$109,6,FALSE))</f>
        <v>Meon</v>
      </c>
      <c r="E45" s="168">
        <f>IFERROR(VLOOKUP(C45,Lookups!$K$12:$L$18,2,FALSE),"")</f>
        <v>1</v>
      </c>
      <c r="F45" s="164" t="str">
        <f>IF($B45="","",IF(VLOOKUP($B45,Scores!$A$4:$I$102,2,FALSE)=0,"",VLOOKUP($B45,Scores!$A$4:$I$102,2,FALSE)+IF(VLOOKUP($B45,Scores!$A$4:$I$102,2,FALSE)=MAX(Calculations!$M$8),1,0)+$E45))</f>
        <v/>
      </c>
      <c r="G45" s="164">
        <f>IF($B45="","",IF(VLOOKUP($B45,Scores!$A$4:$I$102,3,FALSE)=0,"",VLOOKUP($B45,Scores!$A$4:$I$102,3,FALSE)+IF(VLOOKUP($B45,Scores!$A$4:$I$102,3,FALSE)=MAX(Calculations!$N$8),1,0)+$E45))</f>
        <v>23</v>
      </c>
      <c r="H45" s="164" t="str">
        <f>IF($B45="","",IF(VLOOKUP($B45,Scores!$A$4:$I$102,4,FALSE)=0,"",VLOOKUP($B45,Scores!$A$4:$I$102,4,FALSE)+IF(VLOOKUP($B45,Scores!$A$4:$I$102,4,FALSE)=MAX(Calculations!$O$8),1,0)+$E45))</f>
        <v/>
      </c>
      <c r="I45" s="164" t="str">
        <f>IF($B45="","",IF(VLOOKUP($B45,Scores!$A$4:$I$102,5,FALSE)=0,"",VLOOKUP($B45,Scores!$A$4:$I$102,5,FALSE)+IF(VLOOKUP($B45,Scores!$A$4:$I$102,5,FALSE)=MAX(Calculations!$P$8),1,0)+$E45))</f>
        <v/>
      </c>
      <c r="J45" s="164" t="str">
        <f>IF($B45="","",IF(VLOOKUP($B45,Scores!$A$4:$I$102,6,FALSE)=0,"",VLOOKUP($B45,Scores!$A$4:$I$102,6,FALSE)+IF(VLOOKUP($B45,Scores!$A$4:$I$102,6,FALSE)=MAX(Calculations!$Q$8),1,0)+$E45))</f>
        <v/>
      </c>
      <c r="K45" s="164" t="str">
        <f>IF($B45="","",IF(VLOOKUP($B45,Scores!$A$4:$I$102,7,FALSE)=0,"",VLOOKUP($B45,Scores!$A$4:$I$102,7,FALSE)+IF(VLOOKUP($B45,Scores!$A$4:$I$102,7,FALSE)=MAX(Calculations!$R$8),1,0)+$E45))</f>
        <v/>
      </c>
      <c r="L45" s="164" t="str">
        <f>IF($B45="","",IF(VLOOKUP($B45,Scores!$A$4:$I$102,8,FALSE)=0,"",VLOOKUP($B45,Scores!$A$4:$I$102,8,FALSE)+IF(VLOOKUP($B45,Scores!$A$4:$I$102,8,FALSE)=MAX(Calculations!$S$8),1,0)+$E45))</f>
        <v/>
      </c>
      <c r="M45" s="164" t="str">
        <f>IF($B45="","",IF(VLOOKUP($B45,Scores!$A$4:$I$102,9,FALSE)=0,"",VLOOKUP($B45,Scores!$A$4:$I$102,9,FALSE)+IF(VLOOKUP($B45,Scores!$A$4:$I$102,9,FALSE)=MAX(Calculations!$T$8),1,0)+$E45))</f>
        <v/>
      </c>
      <c r="N45" s="164">
        <f t="shared" si="39"/>
        <v>23</v>
      </c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200"/>
      <c r="AS45" s="200"/>
      <c r="AT45" s="33"/>
      <c r="AU45" s="33"/>
      <c r="AV45" s="33"/>
      <c r="AW45" s="33"/>
      <c r="AX45" s="33"/>
    </row>
    <row r="46" spans="1:50" x14ac:dyDescent="0.3">
      <c r="A46">
        <v>4</v>
      </c>
      <c r="B46" s="167" t="s">
        <v>44</v>
      </c>
      <c r="C46" s="168" t="str">
        <f>IF(B46="","",VLOOKUP(B46,Lookups!$A$2:$F$108,3,FALSE))</f>
        <v>B</v>
      </c>
      <c r="D46" s="169" t="str">
        <f>IF(B46="","",VLOOKUP(B46,Lookups!$A$2:$F$109,6,FALSE))</f>
        <v>Meon</v>
      </c>
      <c r="E46" s="168">
        <f>IFERROR(VLOOKUP(C46,Lookups!$K$12:$L$18,2,FALSE),"")</f>
        <v>3</v>
      </c>
      <c r="F46" s="164">
        <f>IF($B46="","",IF(VLOOKUP($B46,Scores!$A$4:$I$102,2,FALSE)=0,"",VLOOKUP($B46,Scores!$A$4:$I$102,2,FALSE)+IF(VLOOKUP($B46,Scores!$A$4:$I$102,2,FALSE)=MAX(Calculations!$M$8),1,0)+$E46))</f>
        <v>18</v>
      </c>
      <c r="G46" s="164">
        <f>IF($B46="","",IF(VLOOKUP($B46,Scores!$A$4:$I$102,3,FALSE)=0,"",VLOOKUP($B46,Scores!$A$4:$I$102,3,FALSE)+IF(VLOOKUP($B46,Scores!$A$4:$I$102,3,FALSE)=MAX(Calculations!$N$8),1,0)+$E46))</f>
        <v>13</v>
      </c>
      <c r="H46" s="164" t="str">
        <f>IF($B46="","",IF(VLOOKUP($B46,Scores!$A$4:$I$102,4,FALSE)=0,"",VLOOKUP($B46,Scores!$A$4:$I$102,4,FALSE)+IF(VLOOKUP($B46,Scores!$A$4:$I$102,4,FALSE)=MAX(Calculations!$O$8),1,0)+$E46))</f>
        <v/>
      </c>
      <c r="I46" s="164" t="str">
        <f>IF($B46="","",IF(VLOOKUP($B46,Scores!$A$4:$I$102,5,FALSE)=0,"",VLOOKUP($B46,Scores!$A$4:$I$102,5,FALSE)+IF(VLOOKUP($B46,Scores!$A$4:$I$102,5,FALSE)=MAX(Calculations!$P$8),1,0)+$E46))</f>
        <v/>
      </c>
      <c r="J46" s="164" t="str">
        <f>IF($B46="","",IF(VLOOKUP($B46,Scores!$A$4:$I$102,6,FALSE)=0,"",VLOOKUP($B46,Scores!$A$4:$I$102,6,FALSE)+IF(VLOOKUP($B46,Scores!$A$4:$I$102,6,FALSE)=MAX(Calculations!$Q$8),1,0)+$E46))</f>
        <v/>
      </c>
      <c r="K46" s="164" t="str">
        <f>IF($B46="","",IF(VLOOKUP($B46,Scores!$A$4:$I$102,7,FALSE)=0,"",VLOOKUP($B46,Scores!$A$4:$I$102,7,FALSE)+IF(VLOOKUP($B46,Scores!$A$4:$I$102,7,FALSE)=MAX(Calculations!$R$8),1,0)+$E46))</f>
        <v/>
      </c>
      <c r="L46" s="164" t="str">
        <f>IF($B46="","",IF(VLOOKUP($B46,Scores!$A$4:$I$102,8,FALSE)=0,"",VLOOKUP($B46,Scores!$A$4:$I$102,8,FALSE)+IF(VLOOKUP($B46,Scores!$A$4:$I$102,8,FALSE)=MAX(Calculations!$S$8),1,0)+$E46))</f>
        <v/>
      </c>
      <c r="M46" s="164" t="str">
        <f>IF($B46="","",IF(VLOOKUP($B46,Scores!$A$4:$I$102,9,FALSE)=0,"",VLOOKUP($B46,Scores!$A$4:$I$102,9,FALSE)+IF(VLOOKUP($B46,Scores!$A$4:$I$102,9,FALSE)=MAX(Calculations!$T$8),1,0)+$E46))</f>
        <v/>
      </c>
      <c r="N46" s="164">
        <f t="shared" si="39"/>
        <v>31</v>
      </c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200"/>
      <c r="AS46" s="200"/>
      <c r="AT46" s="33"/>
      <c r="AU46" s="33"/>
      <c r="AV46" s="33"/>
      <c r="AW46" s="33"/>
      <c r="AX46" s="33"/>
    </row>
    <row r="47" spans="1:50" x14ac:dyDescent="0.3">
      <c r="A47">
        <v>5</v>
      </c>
      <c r="B47" s="167"/>
      <c r="C47" s="168" t="str">
        <f>IF(B47="","",VLOOKUP(B47,Lookups!$A$2:$F$108,3,FALSE))</f>
        <v/>
      </c>
      <c r="D47" s="169" t="str">
        <f>IF(B47="","",VLOOKUP(B47,Lookups!$A$2:$F$109,6,FALSE))</f>
        <v/>
      </c>
      <c r="E47" s="168" t="str">
        <f>IFERROR(VLOOKUP(C47,Lookups!$K$12:$L$18,2,FALSE),"")</f>
        <v/>
      </c>
      <c r="F47" s="164" t="str">
        <f>IF($B47="","",IF(VLOOKUP($B47,Scores!$A$4:$I$102,2,FALSE)=0,"",VLOOKUP($B47,Scores!$A$4:$I$102,2,FALSE)+IF(VLOOKUP($B47,Scores!$A$4:$I$102,2,FALSE)=MAX(Calculations!$M$8),1,0)+$E47))</f>
        <v/>
      </c>
      <c r="G47" s="164" t="str">
        <f>IF($B47="","",IF(VLOOKUP($B47,Scores!$A$4:$I$102,3,FALSE)=0,"",VLOOKUP($B47,Scores!$A$4:$I$102,3,FALSE)+IF(VLOOKUP($B47,Scores!$A$4:$I$102,3,FALSE)=MAX(Calculations!$N$8),1,0)+$E47))</f>
        <v/>
      </c>
      <c r="H47" s="164" t="str">
        <f>IF($B47="","",IF(VLOOKUP($B47,Scores!$A$4:$I$102,4,FALSE)=0,"",VLOOKUP($B47,Scores!$A$4:$I$102,4,FALSE)+IF(VLOOKUP($B47,Scores!$A$4:$I$102,4,FALSE)=MAX(Calculations!$O$8),1,0)+$E47))</f>
        <v/>
      </c>
      <c r="I47" s="164" t="str">
        <f>IF($B47="","",IF(VLOOKUP($B47,Scores!$A$4:$I$102,5,FALSE)=0,"",VLOOKUP($B47,Scores!$A$4:$I$102,5,FALSE)+IF(VLOOKUP($B47,Scores!$A$4:$I$102,5,FALSE)=MAX(Calculations!$P$8),1,0)+$E47))</f>
        <v/>
      </c>
      <c r="J47" s="164" t="str">
        <f>IF($B47="","",IF(VLOOKUP($B47,Scores!$A$4:$I$102,6,FALSE)=0,"",VLOOKUP($B47,Scores!$A$4:$I$102,6,FALSE)+IF(VLOOKUP($B47,Scores!$A$4:$I$102,6,FALSE)=MAX(Calculations!$Q$8),1,0)+$E47))</f>
        <v/>
      </c>
      <c r="K47" s="164" t="str">
        <f>IF($B47="","",IF(VLOOKUP($B47,Scores!$A$4:$I$102,7,FALSE)=0,"",VLOOKUP($B47,Scores!$A$4:$I$102,7,FALSE)+IF(VLOOKUP($B47,Scores!$A$4:$I$102,7,FALSE)=MAX(Calculations!$R$8),1,0)+$E47))</f>
        <v/>
      </c>
      <c r="L47" s="164" t="str">
        <f>IF($B47="","",IF(VLOOKUP($B47,Scores!$A$4:$I$102,8,FALSE)=0,"",VLOOKUP($B47,Scores!$A$4:$I$102,8,FALSE)+IF(VLOOKUP($B47,Scores!$A$4:$I$102,8,FALSE)=MAX(Calculations!$S$8),1,0)+$E47))</f>
        <v/>
      </c>
      <c r="M47" s="164" t="str">
        <f>IF($B47="","",IF(VLOOKUP($B47,Scores!$A$4:$I$102,9,FALSE)=0,"",VLOOKUP($B47,Scores!$A$4:$I$102,9,FALSE)+IF(VLOOKUP($B47,Scores!$A$4:$I$102,9,FALSE)=MAX(Calculations!$T$8),1,0)+$E47))</f>
        <v/>
      </c>
      <c r="N47" s="164">
        <f t="shared" si="39"/>
        <v>0</v>
      </c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200"/>
      <c r="AS47" s="200"/>
      <c r="AT47" s="33"/>
      <c r="AU47" s="33"/>
      <c r="AV47" s="33"/>
      <c r="AW47" s="33"/>
      <c r="AX47" s="33"/>
    </row>
    <row r="48" spans="1:50" x14ac:dyDescent="0.3">
      <c r="A48">
        <v>6</v>
      </c>
      <c r="B48" s="167"/>
      <c r="C48" s="168" t="str">
        <f>IF(B48="","",VLOOKUP(B48,Lookups!$A$2:$F$108,3,FALSE))</f>
        <v/>
      </c>
      <c r="D48" s="169" t="str">
        <f>IF(B48="","",VLOOKUP(B48,Lookups!$A$2:$F$109,6,FALSE))</f>
        <v/>
      </c>
      <c r="E48" s="168" t="str">
        <f>IFERROR(VLOOKUP(C48,Lookups!$K$12:$L$18,2,FALSE),"")</f>
        <v/>
      </c>
      <c r="F48" s="164" t="str">
        <f>IF($B48="","",IF(VLOOKUP($B48,Scores!$A$4:$I$102,2,FALSE)=0,"",VLOOKUP($B48,Scores!$A$4:$I$102,2,FALSE)+IF(VLOOKUP($B48,Scores!$A$4:$I$102,2,FALSE)=MAX(Calculations!$M$8),1,0)+$E48))</f>
        <v/>
      </c>
      <c r="G48" s="164" t="str">
        <f>IF($B48="","",IF(VLOOKUP($B48,Scores!$A$4:$I$102,3,FALSE)=0,"",VLOOKUP($B48,Scores!$A$4:$I$102,3,FALSE)+IF(VLOOKUP($B48,Scores!$A$4:$I$102,3,FALSE)=MAX(Calculations!$N$8),1,0)+$E48))</f>
        <v/>
      </c>
      <c r="H48" s="164" t="str">
        <f>IF($B48="","",IF(VLOOKUP($B48,Scores!$A$4:$I$102,4,FALSE)=0,"",VLOOKUP($B48,Scores!$A$4:$I$102,4,FALSE)+IF(VLOOKUP($B48,Scores!$A$4:$I$102,4,FALSE)=MAX(Calculations!$O$8),1,0)+$E48))</f>
        <v/>
      </c>
      <c r="I48" s="164" t="str">
        <f>IF($B48="","",IF(VLOOKUP($B48,Scores!$A$4:$I$102,5,FALSE)=0,"",VLOOKUP($B48,Scores!$A$4:$I$102,5,FALSE)+IF(VLOOKUP($B48,Scores!$A$4:$I$102,5,FALSE)=MAX(Calculations!$P$8),1,0)+$E48))</f>
        <v/>
      </c>
      <c r="J48" s="164" t="str">
        <f>IF($B48="","",IF(VLOOKUP($B48,Scores!$A$4:$I$102,6,FALSE)=0,"",VLOOKUP($B48,Scores!$A$4:$I$102,6,FALSE)+IF(VLOOKUP($B48,Scores!$A$4:$I$102,6,FALSE)=MAX(Calculations!$Q$8),1,0)+$E48))</f>
        <v/>
      </c>
      <c r="K48" s="164" t="str">
        <f>IF($B48="","",IF(VLOOKUP($B48,Scores!$A$4:$I$102,7,FALSE)=0,"",VLOOKUP($B48,Scores!$A$4:$I$102,7,FALSE)+IF(VLOOKUP($B48,Scores!$A$4:$I$102,7,FALSE)=MAX(Calculations!$R$8),1,0)+$E48))</f>
        <v/>
      </c>
      <c r="L48" s="164" t="str">
        <f>IF($B48="","",IF(VLOOKUP($B48,Scores!$A$4:$I$102,8,FALSE)=0,"",VLOOKUP($B48,Scores!$A$4:$I$102,8,FALSE)+IF(VLOOKUP($B48,Scores!$A$4:$I$102,8,FALSE)=MAX(Calculations!$S$8),1,0)+$E48))</f>
        <v/>
      </c>
      <c r="M48" s="164" t="str">
        <f>IF($B48="","",IF(VLOOKUP($B48,Scores!$A$4:$I$102,9,FALSE)=0,"",VLOOKUP($B48,Scores!$A$4:$I$102,9,FALSE)+IF(VLOOKUP($B48,Scores!$A$4:$I$102,9,FALSE)=MAX(Calculations!$T$8),1,0)+$E48))</f>
        <v/>
      </c>
      <c r="N48" s="164">
        <f t="shared" si="39"/>
        <v>0</v>
      </c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200"/>
      <c r="AS48" s="200"/>
      <c r="AT48" s="33"/>
      <c r="AU48" s="33"/>
      <c r="AV48" s="33"/>
      <c r="AW48" s="33"/>
      <c r="AX48" s="33"/>
    </row>
    <row r="49" spans="1:50" ht="15" thickBot="1" x14ac:dyDescent="0.35">
      <c r="C49" s="35"/>
      <c r="E49" s="170" t="s">
        <v>199</v>
      </c>
      <c r="F49" s="181">
        <v>18</v>
      </c>
      <c r="G49" s="181">
        <v>13</v>
      </c>
      <c r="H49" s="181"/>
      <c r="I49" s="181"/>
      <c r="J49" s="181"/>
      <c r="K49" s="181"/>
      <c r="L49" s="181"/>
      <c r="M49" s="181"/>
    </row>
    <row r="50" spans="1:50" ht="15" thickBot="1" x14ac:dyDescent="0.35">
      <c r="E50" s="172" t="s">
        <v>79</v>
      </c>
      <c r="F50" s="171">
        <f>F43+F44+F46+F49</f>
        <v>103</v>
      </c>
      <c r="G50" s="171">
        <f>G43+G45+G46+G49</f>
        <v>78</v>
      </c>
      <c r="H50" s="171"/>
      <c r="I50" s="171"/>
      <c r="J50" s="171"/>
      <c r="K50" s="171"/>
      <c r="L50" s="171"/>
      <c r="M50" s="171"/>
      <c r="N50" s="177">
        <f>SUM(F50:M50)</f>
        <v>181</v>
      </c>
    </row>
    <row r="51" spans="1:50" x14ac:dyDescent="0.3">
      <c r="B51" t="s">
        <v>80</v>
      </c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200"/>
      <c r="AS51" s="200"/>
      <c r="AT51" s="33"/>
      <c r="AU51" s="33"/>
      <c r="AV51" s="33"/>
      <c r="AW51" s="33"/>
      <c r="AX51" s="33"/>
    </row>
    <row r="52" spans="1:50" x14ac:dyDescent="0.3">
      <c r="A52">
        <v>1</v>
      </c>
      <c r="B52" s="167" t="s">
        <v>39</v>
      </c>
      <c r="C52" s="168" t="str">
        <f>IF(B52="","",VLOOKUP(B52,Lookups!$A$2:$F$108,3,FALSE))</f>
        <v>AA</v>
      </c>
      <c r="D52" s="169" t="str">
        <f>IF(B52="","",VLOOKUP(B52,Lookups!$A$2:$F$109,6,FALSE))</f>
        <v>Frobury</v>
      </c>
      <c r="E52" s="168">
        <f>IFERROR(VLOOKUP(C52,Lookups!$K$12:$L$18,2,FALSE),"")</f>
        <v>0</v>
      </c>
      <c r="F52" s="164">
        <f>IF($B52="","",IF(VLOOKUP($B52,Scores!$A$4:$I$102,2,FALSE)=0,"",VLOOKUP($B52,Scores!$A$4:$I$102,2,FALSE)+IF(VLOOKUP($B52,Scores!$A$4:$I$102,2,FALSE)=MAX(Calculations!$M$8),1,0)+$E52))</f>
        <v>33</v>
      </c>
      <c r="G52" s="164">
        <f>IF($B52="","",IF(VLOOKUP($B52,Scores!$A$4:$I$102,3,FALSE)=0,"",VLOOKUP($B52,Scores!$A$4:$I$102,3,FALSE)+IF(VLOOKUP($B52,Scores!$A$4:$I$102,3,FALSE)=MAX(Calculations!$N$8),1,0)+$E52))</f>
        <v>23</v>
      </c>
      <c r="H52" s="164" t="str">
        <f>IF($B52="","",IF(VLOOKUP($B52,Scores!$A$4:$I$102,4,FALSE)=0,"",VLOOKUP($B52,Scores!$A$4:$I$102,4,FALSE)+IF(VLOOKUP($B52,Scores!$A$4:$I$102,4,FALSE)=MAX(Calculations!$O$8),1,0)+$E52))</f>
        <v/>
      </c>
      <c r="I52" s="164" t="str">
        <f>IF($B52="","",IF(VLOOKUP($B52,Scores!$A$4:$I$102,5,FALSE)=0,"",VLOOKUP($B52,Scores!$A$4:$I$102,5,FALSE)+IF(VLOOKUP($B52,Scores!$A$4:$I$102,5,FALSE)=MAX(Calculations!$P$8),1,0)+$E52))</f>
        <v/>
      </c>
      <c r="J52" s="164" t="str">
        <f>IF($B52="","",IF(VLOOKUP($B52,Scores!$A$4:$I$102,6,FALSE)=0,"",VLOOKUP($B52,Scores!$A$4:$I$102,6,FALSE)+IF(VLOOKUP($B52,Scores!$A$4:$I$102,6,FALSE)=MAX(Calculations!$Q$8),1,0)+$E52))</f>
        <v/>
      </c>
      <c r="K52" s="164" t="str">
        <f>IF($B52="","",IF(VLOOKUP($B52,Scores!$A$4:$I$102,7,FALSE)=0,"",VLOOKUP($B52,Scores!$A$4:$I$102,7,FALSE)+IF(VLOOKUP($B52,Scores!$A$4:$I$102,7,FALSE)=MAX(Calculations!$R$8),1,0)+$E52))</f>
        <v/>
      </c>
      <c r="L52" s="164" t="str">
        <f>IF($B52="","",IF(VLOOKUP($B52,Scores!$A$4:$I$102,8,FALSE)=0,"",VLOOKUP($B52,Scores!$A$4:$I$102,8,FALSE)+IF(VLOOKUP($B52,Scores!$A$4:$I$102,8,FALSE)=MAX(Calculations!$S$8),1,0)+$E52))</f>
        <v/>
      </c>
      <c r="M52" s="164" t="str">
        <f>IF($B52="","",IF(VLOOKUP($B52,Scores!$A$4:$I$102,9,FALSE)=0,"",VLOOKUP($B52,Scores!$A$4:$I$102,9,FALSE)+IF(VLOOKUP($B52,Scores!$A$4:$I$102,9,FALSE)=MAX(Calculations!$T$8),1,0)+$E52))</f>
        <v/>
      </c>
      <c r="N52" s="164">
        <f>SUM(F52:M52)</f>
        <v>56</v>
      </c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200"/>
      <c r="AS52" s="200"/>
      <c r="AT52" s="33"/>
      <c r="AU52" s="33"/>
      <c r="AV52" s="33"/>
      <c r="AW52" s="33"/>
      <c r="AX52" s="33"/>
    </row>
    <row r="53" spans="1:50" x14ac:dyDescent="0.3">
      <c r="A53">
        <v>2</v>
      </c>
      <c r="B53" s="167" t="s">
        <v>57</v>
      </c>
      <c r="C53" s="168" t="str">
        <f>IF(B53="","",VLOOKUP(B53,Lookups!$A$2:$F$108,3,FALSE))</f>
        <v>AA</v>
      </c>
      <c r="D53" s="169" t="str">
        <f>IF(B53="","",VLOOKUP(B53,Lookups!$A$2:$F$109,6,FALSE))</f>
        <v>Frobury</v>
      </c>
      <c r="E53" s="168">
        <f>IFERROR(VLOOKUP(C53,Lookups!$K$12:$L$18,2,FALSE),"")</f>
        <v>0</v>
      </c>
      <c r="F53" s="164">
        <f>IF($B53="","",IF(VLOOKUP($B53,Scores!$A$4:$I$102,2,FALSE)=0,"",VLOOKUP($B53,Scores!$A$4:$I$102,2,FALSE)+IF(VLOOKUP($B53,Scores!$A$4:$I$102,2,FALSE)=MAX(Calculations!$M$8),1,0)+$E53))</f>
        <v>36</v>
      </c>
      <c r="G53" s="164">
        <f>IF($B53="","",IF(VLOOKUP($B53,Scores!$A$4:$I$102,3,FALSE)=0,"",VLOOKUP($B53,Scores!$A$4:$I$102,3,FALSE)+IF(VLOOKUP($B53,Scores!$A$4:$I$102,3,FALSE)=MAX(Calculations!$N$8),1,0)+$E53))</f>
        <v>33</v>
      </c>
      <c r="H53" s="164" t="str">
        <f>IF($B53="","",IF(VLOOKUP($B53,Scores!$A$4:$I$102,4,FALSE)=0,"",VLOOKUP($B53,Scores!$A$4:$I$102,4,FALSE)+IF(VLOOKUP($B53,Scores!$A$4:$I$102,4,FALSE)=MAX(Calculations!$O$8),1,0)+$E53))</f>
        <v/>
      </c>
      <c r="I53" s="164" t="str">
        <f>IF($B53="","",IF(VLOOKUP($B53,Scores!$A$4:$I$102,5,FALSE)=0,"",VLOOKUP($B53,Scores!$A$4:$I$102,5,FALSE)+IF(VLOOKUP($B53,Scores!$A$4:$I$102,5,FALSE)=MAX(Calculations!$P$8),1,0)+$E53))</f>
        <v/>
      </c>
      <c r="J53" s="164" t="str">
        <f>IF($B53="","",IF(VLOOKUP($B53,Scores!$A$4:$I$102,6,FALSE)=0,"",VLOOKUP($B53,Scores!$A$4:$I$102,6,FALSE)+IF(VLOOKUP($B53,Scores!$A$4:$I$102,6,FALSE)=MAX(Calculations!$Q$8),1,0)+$E53))</f>
        <v/>
      </c>
      <c r="K53" s="164" t="str">
        <f>IF($B53="","",IF(VLOOKUP($B53,Scores!$A$4:$I$102,7,FALSE)=0,"",VLOOKUP($B53,Scores!$A$4:$I$102,7,FALSE)+IF(VLOOKUP($B53,Scores!$A$4:$I$102,7,FALSE)=MAX(Calculations!$R$8),1,0)+$E53))</f>
        <v/>
      </c>
      <c r="L53" s="164" t="str">
        <f>IF($B53="","",IF(VLOOKUP($B53,Scores!$A$4:$I$102,8,FALSE)=0,"",VLOOKUP($B53,Scores!$A$4:$I$102,8,FALSE)+IF(VLOOKUP($B53,Scores!$A$4:$I$102,8,FALSE)=MAX(Calculations!$S$8),1,0)+$E53))</f>
        <v/>
      </c>
      <c r="M53" s="164" t="str">
        <f>IF($B53="","",IF(VLOOKUP($B53,Scores!$A$4:$I$102,9,FALSE)=0,"",VLOOKUP($B53,Scores!$A$4:$I$102,9,FALSE)+IF(VLOOKUP($B53,Scores!$A$4:$I$102,9,FALSE)=MAX(Calculations!$T$8),1,0)+$E53))</f>
        <v/>
      </c>
      <c r="N53" s="164">
        <f t="shared" ref="N53:N57" si="40">SUM(F53:M53)</f>
        <v>69</v>
      </c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200"/>
      <c r="AS53" s="200"/>
      <c r="AT53" s="33"/>
      <c r="AU53" s="33"/>
      <c r="AV53" s="33"/>
      <c r="AW53" s="33"/>
      <c r="AX53" s="33"/>
    </row>
    <row r="54" spans="1:50" x14ac:dyDescent="0.3">
      <c r="A54">
        <v>3</v>
      </c>
      <c r="B54" s="167" t="s">
        <v>41</v>
      </c>
      <c r="C54" s="168" t="str">
        <f>IF(B54="","",VLOOKUP(B54,Lookups!$A$2:$F$108,3,FALSE))</f>
        <v>B</v>
      </c>
      <c r="D54" s="169" t="str">
        <f>IF(B54="","",VLOOKUP(B54,Lookups!$A$2:$F$109,6,FALSE))</f>
        <v>Frobury</v>
      </c>
      <c r="E54" s="168">
        <f>IFERROR(VLOOKUP(C54,Lookups!$K$12:$L$18,2,FALSE),"")</f>
        <v>3</v>
      </c>
      <c r="F54" s="164">
        <f>IF($B54="","",IF(VLOOKUP($B54,Scores!$A$4:$I$102,2,FALSE)=0,"",VLOOKUP($B54,Scores!$A$4:$I$102,2,FALSE)+IF(VLOOKUP($B54,Scores!$A$4:$I$102,2,FALSE)=MAX(Calculations!$M$8),1,0)+$E54))</f>
        <v>30</v>
      </c>
      <c r="G54" s="164">
        <f>IF($B54="","",IF(VLOOKUP($B54,Scores!$A$4:$I$102,3,FALSE)=0,"",VLOOKUP($B54,Scores!$A$4:$I$102,3,FALSE)+IF(VLOOKUP($B54,Scores!$A$4:$I$102,3,FALSE)=MAX(Calculations!$N$8),1,0)+$E54))</f>
        <v>19</v>
      </c>
      <c r="H54" s="164" t="str">
        <f>IF($B54="","",IF(VLOOKUP($B54,Scores!$A$4:$I$102,4,FALSE)=0,"",VLOOKUP($B54,Scores!$A$4:$I$102,4,FALSE)+IF(VLOOKUP($B54,Scores!$A$4:$I$102,4,FALSE)=MAX(Calculations!$O$8),1,0)+$E54))</f>
        <v/>
      </c>
      <c r="I54" s="164" t="str">
        <f>IF($B54="","",IF(VLOOKUP($B54,Scores!$A$4:$I$102,5,FALSE)=0,"",VLOOKUP($B54,Scores!$A$4:$I$102,5,FALSE)+IF(VLOOKUP($B54,Scores!$A$4:$I$102,5,FALSE)=MAX(Calculations!$P$8),1,0)+$E54))</f>
        <v/>
      </c>
      <c r="J54" s="164" t="str">
        <f>IF($B54="","",IF(VLOOKUP($B54,Scores!$A$4:$I$102,6,FALSE)=0,"",VLOOKUP($B54,Scores!$A$4:$I$102,6,FALSE)+IF(VLOOKUP($B54,Scores!$A$4:$I$102,6,FALSE)=MAX(Calculations!$Q$8),1,0)+$E54))</f>
        <v/>
      </c>
      <c r="K54" s="164" t="str">
        <f>IF($B54="","",IF(VLOOKUP($B54,Scores!$A$4:$I$102,7,FALSE)=0,"",VLOOKUP($B54,Scores!$A$4:$I$102,7,FALSE)+IF(VLOOKUP($B54,Scores!$A$4:$I$102,7,FALSE)=MAX(Calculations!$R$8),1,0)+$E54))</f>
        <v/>
      </c>
      <c r="L54" s="164" t="str">
        <f>IF($B54="","",IF(VLOOKUP($B54,Scores!$A$4:$I$102,8,FALSE)=0,"",VLOOKUP($B54,Scores!$A$4:$I$102,8,FALSE)+IF(VLOOKUP($B54,Scores!$A$4:$I$102,8,FALSE)=MAX(Calculations!$S$8),1,0)+$E54))</f>
        <v/>
      </c>
      <c r="M54" s="164" t="str">
        <f>IF($B54="","",IF(VLOOKUP($B54,Scores!$A$4:$I$102,9,FALSE)=0,"",VLOOKUP($B54,Scores!$A$4:$I$102,9,FALSE)+IF(VLOOKUP($B54,Scores!$A$4:$I$102,9,FALSE)=MAX(Calculations!$T$8),1,0)+$E54))</f>
        <v/>
      </c>
      <c r="N54" s="164">
        <f t="shared" si="40"/>
        <v>49</v>
      </c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200"/>
      <c r="AS54" s="200"/>
      <c r="AT54" s="33"/>
      <c r="AU54" s="33"/>
      <c r="AV54" s="33"/>
      <c r="AW54" s="33"/>
      <c r="AX54" s="33"/>
    </row>
    <row r="55" spans="1:50" x14ac:dyDescent="0.3">
      <c r="A55">
        <v>4</v>
      </c>
      <c r="B55" s="167" t="s">
        <v>56</v>
      </c>
      <c r="C55" s="168" t="str">
        <f>IF(B55="","",VLOOKUP(B55,Lookups!$A$2:$F$108,3,FALSE))</f>
        <v>AA</v>
      </c>
      <c r="D55" s="169" t="str">
        <f>IF(B55="","",VLOOKUP(B55,Lookups!$A$2:$F$109,6,FALSE))</f>
        <v>Frobury</v>
      </c>
      <c r="E55" s="168">
        <f>IFERROR(VLOOKUP(C55,Lookups!$K$12:$L$18,2,FALSE),"")</f>
        <v>0</v>
      </c>
      <c r="F55" s="164">
        <f>IF($B55="","",IF(VLOOKUP($B55,Scores!$A$4:$I$102,2,FALSE)=0,"",VLOOKUP($B55,Scores!$A$4:$I$102,2,FALSE)+IF(VLOOKUP($B55,Scores!$A$4:$I$102,2,FALSE)=MAX(Calculations!$M$8),1,0)+$E55))</f>
        <v>33</v>
      </c>
      <c r="G55" s="164">
        <f>IF($B55="","",IF(VLOOKUP($B55,Scores!$A$4:$I$102,3,FALSE)=0,"",VLOOKUP($B55,Scores!$A$4:$I$102,3,FALSE)+IF(VLOOKUP($B55,Scores!$A$4:$I$102,3,FALSE)=MAX(Calculations!$N$8),1,0)+$E55))</f>
        <v>23</v>
      </c>
      <c r="H55" s="164" t="str">
        <f>IF($B55="","",IF(VLOOKUP($B55,Scores!$A$4:$I$102,4,FALSE)=0,"",VLOOKUP($B55,Scores!$A$4:$I$102,4,FALSE)+IF(VLOOKUP($B55,Scores!$A$4:$I$102,4,FALSE)=MAX(Calculations!$O$8),1,0)+$E55))</f>
        <v/>
      </c>
      <c r="I55" s="164" t="str">
        <f>IF($B55="","",IF(VLOOKUP($B55,Scores!$A$4:$I$102,5,FALSE)=0,"",VLOOKUP($B55,Scores!$A$4:$I$102,5,FALSE)+IF(VLOOKUP($B55,Scores!$A$4:$I$102,5,FALSE)=MAX(Calculations!$P$8),1,0)+$E55))</f>
        <v/>
      </c>
      <c r="J55" s="164" t="str">
        <f>IF($B55="","",IF(VLOOKUP($B55,Scores!$A$4:$I$102,6,FALSE)=0,"",VLOOKUP($B55,Scores!$A$4:$I$102,6,FALSE)+IF(VLOOKUP($B55,Scores!$A$4:$I$102,6,FALSE)=MAX(Calculations!$Q$8),1,0)+$E55))</f>
        <v/>
      </c>
      <c r="K55" s="164" t="str">
        <f>IF($B55="","",IF(VLOOKUP($B55,Scores!$A$4:$I$102,7,FALSE)=0,"",VLOOKUP($B55,Scores!$A$4:$I$102,7,FALSE)+IF(VLOOKUP($B55,Scores!$A$4:$I$102,7,FALSE)=MAX(Calculations!$R$8),1,0)+$E55))</f>
        <v/>
      </c>
      <c r="L55" s="164" t="str">
        <f>IF($B55="","",IF(VLOOKUP($B55,Scores!$A$4:$I$102,8,FALSE)=0,"",VLOOKUP($B55,Scores!$A$4:$I$102,8,FALSE)+IF(VLOOKUP($B55,Scores!$A$4:$I$102,8,FALSE)=MAX(Calculations!$S$8),1,0)+$E55))</f>
        <v/>
      </c>
      <c r="M55" s="164" t="str">
        <f>IF($B55="","",IF(VLOOKUP($B55,Scores!$A$4:$I$102,9,FALSE)=0,"",VLOOKUP($B55,Scores!$A$4:$I$102,9,FALSE)+IF(VLOOKUP($B55,Scores!$A$4:$I$102,9,FALSE)=MAX(Calculations!$T$8),1,0)+$E55))</f>
        <v/>
      </c>
      <c r="N55" s="164">
        <f t="shared" si="40"/>
        <v>56</v>
      </c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200"/>
      <c r="AS55" s="200"/>
      <c r="AT55" s="33"/>
      <c r="AU55" s="33"/>
      <c r="AV55" s="33"/>
      <c r="AW55" s="33"/>
      <c r="AX55" s="33"/>
    </row>
    <row r="56" spans="1:50" x14ac:dyDescent="0.3">
      <c r="A56">
        <v>5</v>
      </c>
      <c r="B56" s="167"/>
      <c r="C56" s="168" t="str">
        <f>IF(B56="","",VLOOKUP(B56,Lookups!$A$2:$F$108,3,FALSE))</f>
        <v/>
      </c>
      <c r="D56" s="169" t="str">
        <f>IF(B56="","",VLOOKUP(B56,Lookups!$A$2:$F$109,6,FALSE))</f>
        <v/>
      </c>
      <c r="E56" s="168" t="str">
        <f>IFERROR(VLOOKUP(C56,Lookups!$K$12:$L$18,2,FALSE),"")</f>
        <v/>
      </c>
      <c r="F56" s="164" t="str">
        <f>IF($B56="","",IF(VLOOKUP($B56,Scores!$A$4:$I$102,2,FALSE)=0,"",VLOOKUP($B56,Scores!$A$4:$I$102,2,FALSE)+IF(VLOOKUP($B56,Scores!$A$4:$I$102,2,FALSE)=MAX(Calculations!$M$8),1,0)+$E56))</f>
        <v/>
      </c>
      <c r="G56" s="164" t="str">
        <f>IF($B56="","",IF(VLOOKUP($B56,Scores!$A$4:$I$102,3,FALSE)=0,"",VLOOKUP($B56,Scores!$A$4:$I$102,3,FALSE)+IF(VLOOKUP($B56,Scores!$A$4:$I$102,3,FALSE)=MAX(Calculations!$N$8),1,0)+$E56))</f>
        <v/>
      </c>
      <c r="H56" s="164" t="str">
        <f>IF($B56="","",IF(VLOOKUP($B56,Scores!$A$4:$I$102,4,FALSE)=0,"",VLOOKUP($B56,Scores!$A$4:$I$102,4,FALSE)+IF(VLOOKUP($B56,Scores!$A$4:$I$102,4,FALSE)=MAX(Calculations!$O$8),1,0)+$E56))</f>
        <v/>
      </c>
      <c r="I56" s="164" t="str">
        <f>IF($B56="","",IF(VLOOKUP($B56,Scores!$A$4:$I$102,5,FALSE)=0,"",VLOOKUP($B56,Scores!$A$4:$I$102,5,FALSE)+IF(VLOOKUP($B56,Scores!$A$4:$I$102,5,FALSE)=MAX(Calculations!$P$8),1,0)+$E56))</f>
        <v/>
      </c>
      <c r="J56" s="164" t="str">
        <f>IF($B56="","",IF(VLOOKUP($B56,Scores!$A$4:$I$102,6,FALSE)=0,"",VLOOKUP($B56,Scores!$A$4:$I$102,6,FALSE)+IF(VLOOKUP($B56,Scores!$A$4:$I$102,6,FALSE)=MAX(Calculations!$Q$8),1,0)+$E56))</f>
        <v/>
      </c>
      <c r="K56" s="164" t="str">
        <f>IF($B56="","",IF(VLOOKUP($B56,Scores!$A$4:$I$102,7,FALSE)=0,"",VLOOKUP($B56,Scores!$A$4:$I$102,7,FALSE)+IF(VLOOKUP($B56,Scores!$A$4:$I$102,7,FALSE)=MAX(Calculations!$R$8),1,0)+$E56))</f>
        <v/>
      </c>
      <c r="L56" s="164" t="str">
        <f>IF($B56="","",IF(VLOOKUP($B56,Scores!$A$4:$I$102,8,FALSE)=0,"",VLOOKUP($B56,Scores!$A$4:$I$102,8,FALSE)+IF(VLOOKUP($B56,Scores!$A$4:$I$102,8,FALSE)=MAX(Calculations!$S$8),1,0)+$E56))</f>
        <v/>
      </c>
      <c r="M56" s="164" t="str">
        <f>IF($B56="","",IF(VLOOKUP($B56,Scores!$A$4:$I$102,9,FALSE)=0,"",VLOOKUP($B56,Scores!$A$4:$I$102,9,FALSE)+IF(VLOOKUP($B56,Scores!$A$4:$I$102,9,FALSE)=MAX(Calculations!$T$8),1,0)+$E56))</f>
        <v/>
      </c>
      <c r="N56" s="164">
        <f t="shared" si="40"/>
        <v>0</v>
      </c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200"/>
      <c r="AS56" s="200"/>
      <c r="AT56" s="33"/>
      <c r="AU56" s="33"/>
      <c r="AV56" s="33"/>
      <c r="AW56" s="33"/>
      <c r="AX56" s="33"/>
    </row>
    <row r="57" spans="1:50" x14ac:dyDescent="0.3">
      <c r="A57">
        <v>6</v>
      </c>
      <c r="B57" s="167"/>
      <c r="C57" s="168" t="str">
        <f>IF(B57="","",VLOOKUP(B57,Lookups!$A$2:$F$108,3,FALSE))</f>
        <v/>
      </c>
      <c r="D57" s="169" t="str">
        <f>IF(B57="","",VLOOKUP(B57,Lookups!$A$2:$F$109,6,FALSE))</f>
        <v/>
      </c>
      <c r="E57" s="168" t="str">
        <f>IFERROR(VLOOKUP(C57,Lookups!$K$12:$L$18,2,FALSE),"")</f>
        <v/>
      </c>
      <c r="F57" s="164" t="str">
        <f>IF($B57="","",IF(VLOOKUP($B57,Scores!$A$4:$I$102,2,FALSE)=0,"",VLOOKUP($B57,Scores!$A$4:$I$102,2,FALSE)+IF(VLOOKUP($B57,Scores!$A$4:$I$102,2,FALSE)=MAX(Calculations!$M$8),1,0)+$E57))</f>
        <v/>
      </c>
      <c r="G57" s="164" t="str">
        <f>IF($B57="","",IF(VLOOKUP($B57,Scores!$A$4:$I$102,3,FALSE)=0,"",VLOOKUP($B57,Scores!$A$4:$I$102,3,FALSE)+IF(VLOOKUP($B57,Scores!$A$4:$I$102,3,FALSE)=MAX(Calculations!$N$8),1,0)+$E57))</f>
        <v/>
      </c>
      <c r="H57" s="164" t="str">
        <f>IF($B57="","",IF(VLOOKUP($B57,Scores!$A$4:$I$102,4,FALSE)=0,"",VLOOKUP($B57,Scores!$A$4:$I$102,4,FALSE)+IF(VLOOKUP($B57,Scores!$A$4:$I$102,4,FALSE)=MAX(Calculations!$O$8),1,0)+$E57))</f>
        <v/>
      </c>
      <c r="I57" s="164" t="str">
        <f>IF($B57="","",IF(VLOOKUP($B57,Scores!$A$4:$I$102,5,FALSE)=0,"",VLOOKUP($B57,Scores!$A$4:$I$102,5,FALSE)+IF(VLOOKUP($B57,Scores!$A$4:$I$102,5,FALSE)=MAX(Calculations!$P$8),1,0)+$E57))</f>
        <v/>
      </c>
      <c r="J57" s="164" t="str">
        <f>IF($B57="","",IF(VLOOKUP($B57,Scores!$A$4:$I$102,6,FALSE)=0,"",VLOOKUP($B57,Scores!$A$4:$I$102,6,FALSE)+IF(VLOOKUP($B57,Scores!$A$4:$I$102,6,FALSE)=MAX(Calculations!$Q$8),1,0)+$E57))</f>
        <v/>
      </c>
      <c r="K57" s="164" t="str">
        <f>IF($B57="","",IF(VLOOKUP($B57,Scores!$A$4:$I$102,7,FALSE)=0,"",VLOOKUP($B57,Scores!$A$4:$I$102,7,FALSE)+IF(VLOOKUP($B57,Scores!$A$4:$I$102,7,FALSE)=MAX(Calculations!$R$8),1,0)+$E57))</f>
        <v/>
      </c>
      <c r="L57" s="164" t="str">
        <f>IF($B57="","",IF(VLOOKUP($B57,Scores!$A$4:$I$102,8,FALSE)=0,"",VLOOKUP($B57,Scores!$A$4:$I$102,8,FALSE)+IF(VLOOKUP($B57,Scores!$A$4:$I$102,8,FALSE)=MAX(Calculations!$S$8),1,0)+$E57))</f>
        <v/>
      </c>
      <c r="M57" s="164" t="str">
        <f>IF($B57="","",IF(VLOOKUP($B57,Scores!$A$4:$I$102,9,FALSE)=0,"",VLOOKUP($B57,Scores!$A$4:$I$102,9,FALSE)+IF(VLOOKUP($B57,Scores!$A$4:$I$102,9,FALSE)=MAX(Calculations!$T$8),1,0)+$E57))</f>
        <v/>
      </c>
      <c r="N57" s="164">
        <f t="shared" si="40"/>
        <v>0</v>
      </c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200"/>
      <c r="AS57" s="200"/>
      <c r="AT57" s="33"/>
      <c r="AU57" s="33"/>
      <c r="AV57" s="33"/>
      <c r="AW57" s="33"/>
      <c r="AX57" s="33"/>
    </row>
    <row r="58" spans="1:50" ht="15" thickBot="1" x14ac:dyDescent="0.35">
      <c r="C58" s="35"/>
      <c r="E58" s="170" t="s">
        <v>199</v>
      </c>
      <c r="F58" s="181"/>
      <c r="G58" s="181"/>
      <c r="H58" s="181"/>
      <c r="I58" s="181"/>
      <c r="J58" s="181"/>
      <c r="K58" s="181"/>
      <c r="L58" s="181"/>
      <c r="M58" s="181"/>
    </row>
    <row r="59" spans="1:50" ht="15" thickBot="1" x14ac:dyDescent="0.35">
      <c r="E59" s="172" t="s">
        <v>80</v>
      </c>
      <c r="F59" s="171">
        <f>F52+F53+F54+F55</f>
        <v>132</v>
      </c>
      <c r="G59" s="171">
        <f>G52+G53+G54+G55</f>
        <v>98</v>
      </c>
      <c r="H59" s="171"/>
      <c r="I59" s="171"/>
      <c r="J59" s="171"/>
      <c r="K59" s="171"/>
      <c r="L59" s="171"/>
      <c r="M59" s="171"/>
      <c r="N59" s="177">
        <f>SUM(F59:M59)</f>
        <v>230</v>
      </c>
    </row>
    <row r="60" spans="1:50" x14ac:dyDescent="0.3">
      <c r="B60" t="s">
        <v>210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200"/>
      <c r="AS60" s="200"/>
      <c r="AT60" s="33"/>
      <c r="AU60" s="33"/>
      <c r="AV60" s="33"/>
      <c r="AW60" s="33"/>
      <c r="AX60" s="33"/>
    </row>
    <row r="61" spans="1:50" x14ac:dyDescent="0.3">
      <c r="A61">
        <v>1</v>
      </c>
      <c r="B61" s="167" t="s">
        <v>12</v>
      </c>
      <c r="C61" s="168" t="str">
        <f>IF(B61="","",VLOOKUP(B61,Lookups!$A$2:$F$108,3,FALSE))</f>
        <v>O</v>
      </c>
      <c r="D61" s="169" t="str">
        <f>IF(B61="","",VLOOKUP(B61,Lookups!$A$2:$F$109,6,FALSE))</f>
        <v>Newbury 1</v>
      </c>
      <c r="E61" s="168">
        <f>IFERROR(VLOOKUP(C61,Lookups!$K$12:$L$18,2,FALSE),"")</f>
        <v>-5</v>
      </c>
      <c r="F61" s="201">
        <f>IF($B61="","",IF(VLOOKUP($B61,Scores!$A$4:$I$102,2,FALSE)=0,"",VLOOKUP($B61,Scores!$A$4:$I$102,2,FALSE)+IF(VLOOKUP($B61,Scores!$A$4:$I$102,2,FALSE)=MAX(Calculations!$M$8),1,0)+$E61))</f>
        <v>28</v>
      </c>
      <c r="G61" s="164">
        <f>IF($B61="","",IF(VLOOKUP($B61,Scores!$A$4:$I$102,3,FALSE)=0,"",VLOOKUP($B61,Scores!$A$4:$I$102,3,FALSE)+IF(VLOOKUP($B61,Scores!$A$4:$I$102,3,FALSE)=MAX(Calculations!$N$8),1,0)+$E61))</f>
        <v>15</v>
      </c>
      <c r="H61" s="164" t="str">
        <f>IF($B61="","",IF(VLOOKUP($B61,Scores!$A$4:$I$102,4,FALSE)=0,"",VLOOKUP($B61,Scores!$A$4:$I$102,4,FALSE)+IF(VLOOKUP($B61,Scores!$A$4:$I$102,4,FALSE)=MAX(Calculations!$O$8),1,0)+$E61))</f>
        <v/>
      </c>
      <c r="I61" s="164" t="str">
        <f>IF($B61="","",IF(VLOOKUP($B61,Scores!$A$4:$I$102,5,FALSE)=0,"",VLOOKUP($B61,Scores!$A$4:$I$102,5,FALSE)+IF(VLOOKUP($B61,Scores!$A$4:$I$102,5,FALSE)=MAX(Calculations!$P$8),1,0)+$E61))</f>
        <v/>
      </c>
      <c r="J61" s="164" t="str">
        <f>IF($B61="","",IF(VLOOKUP($B61,Scores!$A$4:$I$102,6,FALSE)=0,"",VLOOKUP($B61,Scores!$A$4:$I$102,6,FALSE)+IF(VLOOKUP($B61,Scores!$A$4:$I$102,6,FALSE)=MAX(Calculations!$Q$8),1,0)+$E61))</f>
        <v/>
      </c>
      <c r="K61" s="164" t="str">
        <f>IF($B61="","",IF(VLOOKUP($B61,Scores!$A$4:$I$102,7,FALSE)=0,"",VLOOKUP($B61,Scores!$A$4:$I$102,7,FALSE)+IF(VLOOKUP($B61,Scores!$A$4:$I$102,7,FALSE)=MAX(Calculations!$R$8),1,0)+$E61))</f>
        <v/>
      </c>
      <c r="L61" s="164" t="str">
        <f>IF($B61="","",IF(VLOOKUP($B61,Scores!$A$4:$I$102,8,FALSE)=0,"",VLOOKUP($B61,Scores!$A$4:$I$102,8,FALSE)+IF(VLOOKUP($B61,Scores!$A$4:$I$102,8,FALSE)=MAX(Calculations!$S$8),1,0)+$E61))</f>
        <v/>
      </c>
      <c r="M61" s="164" t="str">
        <f>IF($B61="","",IF(VLOOKUP($B61,Scores!$A$4:$I$102,9,FALSE)=0,"",VLOOKUP($B61,Scores!$A$4:$I$102,9,FALSE)+IF(VLOOKUP($B61,Scores!$A$4:$I$102,9,FALSE)=MAX(Calculations!$T$8),1,0)+$E61))</f>
        <v/>
      </c>
      <c r="N61" s="164">
        <f>SUM(F61:M61)</f>
        <v>43</v>
      </c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200"/>
      <c r="AS61" s="200"/>
      <c r="AT61" s="33"/>
      <c r="AU61" s="33"/>
      <c r="AV61" s="33"/>
      <c r="AW61" s="33"/>
      <c r="AX61" s="33"/>
    </row>
    <row r="62" spans="1:50" x14ac:dyDescent="0.3">
      <c r="A62">
        <v>2</v>
      </c>
      <c r="B62" s="167" t="s">
        <v>47</v>
      </c>
      <c r="C62" s="168" t="str">
        <f>IF(B62="","",VLOOKUP(B62,Lookups!$A$2:$F$108,3,FALSE))</f>
        <v>S</v>
      </c>
      <c r="D62" s="169" t="str">
        <f>IF(B62="","",VLOOKUP(B62,Lookups!$A$2:$F$109,6,FALSE))</f>
        <v>Newbury 1</v>
      </c>
      <c r="E62" s="168">
        <f>IFERROR(VLOOKUP(C62,Lookups!$K$12:$L$18,2,FALSE),"")</f>
        <v>-5</v>
      </c>
      <c r="F62" s="201">
        <f>IF($B62="","",IF(VLOOKUP($B62,Scores!$A$4:$I$102,2,FALSE)=0,"",VLOOKUP($B62,Scores!$A$4:$I$102,2,FALSE)+IF(VLOOKUP($B62,Scores!$A$4:$I$102,2,FALSE)=MAX(Calculations!$M$8),1,0)+$E62))</f>
        <v>23</v>
      </c>
      <c r="G62" s="164" t="str">
        <f>IF($B62="","",IF(VLOOKUP($B62,Scores!$A$4:$I$102,3,FALSE)=0,"",VLOOKUP($B62,Scores!$A$4:$I$102,3,FALSE)+IF(VLOOKUP($B62,Scores!$A$4:$I$102,3,FALSE)=MAX(Calculations!$N$8),1,0)+$E62))</f>
        <v/>
      </c>
      <c r="H62" s="164" t="str">
        <f>IF($B62="","",IF(VLOOKUP($B62,Scores!$A$4:$I$102,4,FALSE)=0,"",VLOOKUP($B62,Scores!$A$4:$I$102,4,FALSE)+IF(VLOOKUP($B62,Scores!$A$4:$I$102,4,FALSE)=MAX(Calculations!$O$8),1,0)+$E62))</f>
        <v/>
      </c>
      <c r="I62" s="164" t="str">
        <f>IF($B62="","",IF(VLOOKUP($B62,Scores!$A$4:$I$102,5,FALSE)=0,"",VLOOKUP($B62,Scores!$A$4:$I$102,5,FALSE)+IF(VLOOKUP($B62,Scores!$A$4:$I$102,5,FALSE)=MAX(Calculations!$P$8),1,0)+$E62))</f>
        <v/>
      </c>
      <c r="J62" s="164" t="str">
        <f>IF($B62="","",IF(VLOOKUP($B62,Scores!$A$4:$I$102,6,FALSE)=0,"",VLOOKUP($B62,Scores!$A$4:$I$102,6,FALSE)+IF(VLOOKUP($B62,Scores!$A$4:$I$102,6,FALSE)=MAX(Calculations!$Q$8),1,0)+$E62))</f>
        <v/>
      </c>
      <c r="K62" s="164" t="str">
        <f>IF($B62="","",IF(VLOOKUP($B62,Scores!$A$4:$I$102,7,FALSE)=0,"",VLOOKUP($B62,Scores!$A$4:$I$102,7,FALSE)+IF(VLOOKUP($B62,Scores!$A$4:$I$102,7,FALSE)=MAX(Calculations!$R$8),1,0)+$E62))</f>
        <v/>
      </c>
      <c r="L62" s="164" t="str">
        <f>IF($B62="","",IF(VLOOKUP($B62,Scores!$A$4:$I$102,8,FALSE)=0,"",VLOOKUP($B62,Scores!$A$4:$I$102,8,FALSE)+IF(VLOOKUP($B62,Scores!$A$4:$I$102,8,FALSE)=MAX(Calculations!$S$8),1,0)+$E62))</f>
        <v/>
      </c>
      <c r="M62" s="164" t="str">
        <f>IF($B62="","",IF(VLOOKUP($B62,Scores!$A$4:$I$102,9,FALSE)=0,"",VLOOKUP($B62,Scores!$A$4:$I$102,9,FALSE)+IF(VLOOKUP($B62,Scores!$A$4:$I$102,9,FALSE)=MAX(Calculations!$T$8),1,0)+$E62))</f>
        <v/>
      </c>
      <c r="N62" s="164">
        <f t="shared" ref="N62:N66" si="41">SUM(F62:M62)</f>
        <v>23</v>
      </c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200"/>
      <c r="AS62" s="200"/>
      <c r="AT62" s="33"/>
      <c r="AU62" s="33"/>
      <c r="AV62" s="33"/>
      <c r="AW62" s="33"/>
      <c r="AX62" s="33"/>
    </row>
    <row r="63" spans="1:50" x14ac:dyDescent="0.3">
      <c r="A63">
        <v>3</v>
      </c>
      <c r="B63" s="167" t="s">
        <v>33</v>
      </c>
      <c r="C63" s="168" t="str">
        <f>IF(B63="","",VLOOKUP(B63,Lookups!$A$2:$F$108,3,FALSE))</f>
        <v>C</v>
      </c>
      <c r="D63" s="169" t="str">
        <f>IF(B63="","",VLOOKUP(B63,Lookups!$A$2:$F$109,6,FALSE))</f>
        <v>Newbury 1</v>
      </c>
      <c r="E63" s="168">
        <f>IFERROR(VLOOKUP(C63,Lookups!$K$12:$L$18,2,FALSE),"")</f>
        <v>4</v>
      </c>
      <c r="F63" s="201">
        <f>IF($B63="","",IF(VLOOKUP($B63,Scores!$A$4:$I$102,2,FALSE)=0,"",VLOOKUP($B63,Scores!$A$4:$I$102,2,FALSE)+IF(VLOOKUP($B63,Scores!$A$4:$I$102,2,FALSE)=MAX(Calculations!$M$8),1,0)+$E63))</f>
        <v>32</v>
      </c>
      <c r="G63" s="164">
        <f>IF($B63="","",IF(VLOOKUP($B63,Scores!$A$4:$I$102,3,FALSE)=0,"",VLOOKUP($B63,Scores!$A$4:$I$102,3,FALSE)+IF(VLOOKUP($B63,Scores!$A$4:$I$102,3,FALSE)=MAX(Calculations!$N$8),1,0)+$E63))</f>
        <v>23</v>
      </c>
      <c r="H63" s="164" t="str">
        <f>IF($B63="","",IF(VLOOKUP($B63,Scores!$A$4:$I$102,4,FALSE)=0,"",VLOOKUP($B63,Scores!$A$4:$I$102,4,FALSE)+IF(VLOOKUP($B63,Scores!$A$4:$I$102,4,FALSE)=MAX(Calculations!$O$8),1,0)+$E63))</f>
        <v/>
      </c>
      <c r="I63" s="164" t="str">
        <f>IF($B63="","",IF(VLOOKUP($B63,Scores!$A$4:$I$102,5,FALSE)=0,"",VLOOKUP($B63,Scores!$A$4:$I$102,5,FALSE)+IF(VLOOKUP($B63,Scores!$A$4:$I$102,5,FALSE)=MAX(Calculations!$P$8),1,0)+$E63))</f>
        <v/>
      </c>
      <c r="J63" s="164" t="str">
        <f>IF($B63="","",IF(VLOOKUP($B63,Scores!$A$4:$I$102,6,FALSE)=0,"",VLOOKUP($B63,Scores!$A$4:$I$102,6,FALSE)+IF(VLOOKUP($B63,Scores!$A$4:$I$102,6,FALSE)=MAX(Calculations!$Q$8),1,0)+$E63))</f>
        <v/>
      </c>
      <c r="K63" s="164" t="str">
        <f>IF($B63="","",IF(VLOOKUP($B63,Scores!$A$4:$I$102,7,FALSE)=0,"",VLOOKUP($B63,Scores!$A$4:$I$102,7,FALSE)+IF(VLOOKUP($B63,Scores!$A$4:$I$102,7,FALSE)=MAX(Calculations!$R$8),1,0)+$E63))</f>
        <v/>
      </c>
      <c r="L63" s="164" t="str">
        <f>IF($B63="","",IF(VLOOKUP($B63,Scores!$A$4:$I$102,8,FALSE)=0,"",VLOOKUP($B63,Scores!$A$4:$I$102,8,FALSE)+IF(VLOOKUP($B63,Scores!$A$4:$I$102,8,FALSE)=MAX(Calculations!$S$8),1,0)+$E63))</f>
        <v/>
      </c>
      <c r="M63" s="164" t="str">
        <f>IF($B63="","",IF(VLOOKUP($B63,Scores!$A$4:$I$102,9,FALSE)=0,"",VLOOKUP($B63,Scores!$A$4:$I$102,9,FALSE)+IF(VLOOKUP($B63,Scores!$A$4:$I$102,9,FALSE)=MAX(Calculations!$T$8),1,0)+$E63))</f>
        <v/>
      </c>
      <c r="N63" s="164">
        <f t="shared" si="41"/>
        <v>55</v>
      </c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200"/>
      <c r="AS63" s="200"/>
      <c r="AT63" s="33"/>
      <c r="AU63" s="33"/>
      <c r="AV63" s="33"/>
      <c r="AW63" s="33"/>
      <c r="AX63" s="33"/>
    </row>
    <row r="64" spans="1:50" x14ac:dyDescent="0.3">
      <c r="A64">
        <v>4</v>
      </c>
      <c r="B64" s="167" t="s">
        <v>48</v>
      </c>
      <c r="C64" s="168" t="str">
        <f>IF(B64="","",VLOOKUP(B64,Lookups!$A$2:$F$108,3,FALSE))</f>
        <v>O</v>
      </c>
      <c r="D64" s="169" t="str">
        <f>IF(B64="","",VLOOKUP(B64,Lookups!$A$2:$F$109,6,FALSE))</f>
        <v>Newbury 1</v>
      </c>
      <c r="E64" s="168">
        <f>IFERROR(VLOOKUP(C64,Lookups!$K$12:$L$18,2,FALSE),"")</f>
        <v>-5</v>
      </c>
      <c r="F64" s="164">
        <f>IF($B64="","",IF(VLOOKUP($B64,Scores!$A$4:$I$102,2,FALSE)=0,"",VLOOKUP($B64,Scores!$A$4:$I$102,2,FALSE)+IF(VLOOKUP($B64,Scores!$A$4:$I$102,2,FALSE)=MAX(Calculations!$M$8),1,0)+$E64))</f>
        <v>16</v>
      </c>
      <c r="G64" s="164">
        <f>IF($B64="","",IF(VLOOKUP($B64,Scores!$A$4:$I$102,3,FALSE)=0,"",VLOOKUP($B64,Scores!$A$4:$I$102,3,FALSE)+IF(VLOOKUP($B64,Scores!$A$4:$I$102,3,FALSE)=MAX(Calculations!$N$8),1,0)+$E64))</f>
        <v>15</v>
      </c>
      <c r="H64" s="164" t="str">
        <f>IF($B64="","",IF(VLOOKUP($B64,Scores!$A$4:$I$102,4,FALSE)=0,"",VLOOKUP($B64,Scores!$A$4:$I$102,4,FALSE)+IF(VLOOKUP($B64,Scores!$A$4:$I$102,4,FALSE)=MAX(Calculations!$O$8),1,0)+$E64))</f>
        <v/>
      </c>
      <c r="I64" s="164" t="str">
        <f>IF($B64="","",IF(VLOOKUP($B64,Scores!$A$4:$I$102,5,FALSE)=0,"",VLOOKUP($B64,Scores!$A$4:$I$102,5,FALSE)+IF(VLOOKUP($B64,Scores!$A$4:$I$102,5,FALSE)=MAX(Calculations!$P$8),1,0)+$E64))</f>
        <v/>
      </c>
      <c r="J64" s="164" t="str">
        <f>IF($B64="","",IF(VLOOKUP($B64,Scores!$A$4:$I$102,6,FALSE)=0,"",VLOOKUP($B64,Scores!$A$4:$I$102,6,FALSE)+IF(VLOOKUP($B64,Scores!$A$4:$I$102,6,FALSE)=MAX(Calculations!$Q$8),1,0)+$E64))</f>
        <v/>
      </c>
      <c r="K64" s="164" t="str">
        <f>IF($B64="","",IF(VLOOKUP($B64,Scores!$A$4:$I$102,7,FALSE)=0,"",VLOOKUP($B64,Scores!$A$4:$I$102,7,FALSE)+IF(VLOOKUP($B64,Scores!$A$4:$I$102,7,FALSE)=MAX(Calculations!$R$8),1,0)+$E64))</f>
        <v/>
      </c>
      <c r="L64" s="164" t="str">
        <f>IF($B64="","",IF(VLOOKUP($B64,Scores!$A$4:$I$102,8,FALSE)=0,"",VLOOKUP($B64,Scores!$A$4:$I$102,8,FALSE)+IF(VLOOKUP($B64,Scores!$A$4:$I$102,8,FALSE)=MAX(Calculations!$S$8),1,0)+$E64))</f>
        <v/>
      </c>
      <c r="M64" s="164" t="str">
        <f>IF($B64="","",IF(VLOOKUP($B64,Scores!$A$4:$I$102,9,FALSE)=0,"",VLOOKUP($B64,Scores!$A$4:$I$102,9,FALSE)+IF(VLOOKUP($B64,Scores!$A$4:$I$102,9,FALSE)=MAX(Calculations!$T$8),1,0)+$E64))</f>
        <v/>
      </c>
      <c r="N64" s="164">
        <f t="shared" si="41"/>
        <v>31</v>
      </c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200"/>
      <c r="AS64" s="200"/>
      <c r="AT64" s="33"/>
      <c r="AU64" s="33"/>
      <c r="AV64" s="33"/>
      <c r="AW64" s="33"/>
      <c r="AX64" s="33"/>
    </row>
    <row r="65" spans="1:56" x14ac:dyDescent="0.3">
      <c r="A65">
        <v>5</v>
      </c>
      <c r="B65" s="167" t="s">
        <v>37</v>
      </c>
      <c r="C65" s="168" t="s">
        <v>117</v>
      </c>
      <c r="D65" s="169" t="str">
        <f>IF(B65="","",VLOOKUP(B65,Lookups!$A$2:$F$109,6,FALSE))</f>
        <v>Newbury 1</v>
      </c>
      <c r="E65" s="168">
        <v>3</v>
      </c>
      <c r="F65" s="201">
        <f>IF($B65="","",IF(VLOOKUP($B65,Scores!$A$4:$I$102,2,FALSE)=0,"",VLOOKUP($B65,Scores!$A$4:$I$102,2,FALSE)+IF(VLOOKUP($B65,Scores!$A$4:$I$102,2,FALSE)=MAX(Calculations!$M$8),1,0)+$E65))</f>
        <v>28</v>
      </c>
      <c r="G65" s="164">
        <f>IF($B65="","",IF(VLOOKUP($B65,Scores!$A$4:$I$102,3,FALSE)=0,"",VLOOKUP($B65,Scores!$A$4:$I$102,3,FALSE)+IF(VLOOKUP($B65,Scores!$A$4:$I$102,3,FALSE)=MAX(Calculations!$N$8),1,0)+$E65))</f>
        <v>19</v>
      </c>
      <c r="H65" s="164" t="str">
        <f>IF($B65="","",IF(VLOOKUP($B65,Scores!$A$4:$I$102,4,FALSE)=0,"",VLOOKUP($B65,Scores!$A$4:$I$102,4,FALSE)+IF(VLOOKUP($B65,Scores!$A$4:$I$102,4,FALSE)=MAX(Calculations!$O$8),1,0)+$E65))</f>
        <v/>
      </c>
      <c r="I65" s="164" t="str">
        <f>IF($B65="","",IF(VLOOKUP($B65,Scores!$A$4:$I$102,5,FALSE)=0,"",VLOOKUP($B65,Scores!$A$4:$I$102,5,FALSE)+IF(VLOOKUP($B65,Scores!$A$4:$I$102,5,FALSE)=MAX(Calculations!$P$8),1,0)+$E65))</f>
        <v/>
      </c>
      <c r="J65" s="164" t="str">
        <f>IF($B65="","",IF(VLOOKUP($B65,Scores!$A$4:$I$102,6,FALSE)=0,"",VLOOKUP($B65,Scores!$A$4:$I$102,6,FALSE)+IF(VLOOKUP($B65,Scores!$A$4:$I$102,6,FALSE)=MAX(Calculations!$Q$8),1,0)+$E65))</f>
        <v/>
      </c>
      <c r="K65" s="164" t="str">
        <f>IF($B65="","",IF(VLOOKUP($B65,Scores!$A$4:$I$102,7,FALSE)=0,"",VLOOKUP($B65,Scores!$A$4:$I$102,7,FALSE)+IF(VLOOKUP($B65,Scores!$A$4:$I$102,7,FALSE)=MAX(Calculations!$R$8),1,0)+$E65))</f>
        <v/>
      </c>
      <c r="L65" s="164" t="str">
        <f>IF($B65="","",IF(VLOOKUP($B65,Scores!$A$4:$I$102,8,FALSE)=0,"",VLOOKUP($B65,Scores!$A$4:$I$102,8,FALSE)+IF(VLOOKUP($B65,Scores!$A$4:$I$102,8,FALSE)=MAX(Calculations!$S$8),1,0)+$E65))</f>
        <v/>
      </c>
      <c r="M65" s="164" t="str">
        <f>IF($B65="","",IF(VLOOKUP($B65,Scores!$A$4:$I$102,9,FALSE)=0,"",VLOOKUP($B65,Scores!$A$4:$I$102,9,FALSE)+IF(VLOOKUP($B65,Scores!$A$4:$I$102,9,FALSE)=MAX(Calculations!$T$8),1,0)+$E65))</f>
        <v/>
      </c>
      <c r="N65" s="164">
        <f t="shared" si="41"/>
        <v>47</v>
      </c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200"/>
      <c r="AS65" s="200"/>
      <c r="AT65" s="33"/>
      <c r="AU65" s="33"/>
      <c r="AV65" s="33"/>
      <c r="AW65" s="33"/>
      <c r="AX65" s="33"/>
    </row>
    <row r="66" spans="1:56" x14ac:dyDescent="0.3">
      <c r="A66">
        <v>6</v>
      </c>
      <c r="B66" s="167"/>
      <c r="C66" s="168" t="str">
        <f>IF(B66="","",VLOOKUP(B66,Lookups!$A$2:$F$108,3,FALSE))</f>
        <v/>
      </c>
      <c r="D66" s="169" t="str">
        <f>IF(B66="","",VLOOKUP(B66,Lookups!$A$2:$F$109,6,FALSE))</f>
        <v/>
      </c>
      <c r="E66" s="168" t="str">
        <f>IFERROR(VLOOKUP(C66,Lookups!$K$12:$L$18,2,FALSE),"")</f>
        <v/>
      </c>
      <c r="F66" s="164" t="str">
        <f>IF($B66="","",IF(VLOOKUP($B66,Scores!$A$4:$I$102,2,FALSE)=0,"",VLOOKUP($B66,Scores!$A$4:$I$102,2,FALSE)+IF(VLOOKUP($B66,Scores!$A$4:$I$102,2,FALSE)=MAX(Calculations!$M$8),1,0)+$E66))</f>
        <v/>
      </c>
      <c r="G66" s="164" t="str">
        <f>IF($B66="","",IF(VLOOKUP($B66,Scores!$A$4:$I$102,3,FALSE)=0,"",VLOOKUP($B66,Scores!$A$4:$I$102,3,FALSE)+IF(VLOOKUP($B66,Scores!$A$4:$I$102,3,FALSE)=MAX(Calculations!$N$8),1,0)+$E66))</f>
        <v/>
      </c>
      <c r="H66" s="164" t="str">
        <f>IF($B66="","",IF(VLOOKUP($B66,Scores!$A$4:$I$102,4,FALSE)=0,"",VLOOKUP($B66,Scores!$A$4:$I$102,4,FALSE)+IF(VLOOKUP($B66,Scores!$A$4:$I$102,4,FALSE)=MAX(Calculations!$O$8),1,0)+$E66))</f>
        <v/>
      </c>
      <c r="I66" s="164" t="str">
        <f>IF($B66="","",IF(VLOOKUP($B66,Scores!$A$4:$I$102,5,FALSE)=0,"",VLOOKUP($B66,Scores!$A$4:$I$102,5,FALSE)+IF(VLOOKUP($B66,Scores!$A$4:$I$102,5,FALSE)=MAX(Calculations!$P$8),1,0)+$E66))</f>
        <v/>
      </c>
      <c r="J66" s="164" t="str">
        <f>IF($B66="","",IF(VLOOKUP($B66,Scores!$A$4:$I$102,6,FALSE)=0,"",VLOOKUP($B66,Scores!$A$4:$I$102,6,FALSE)+IF(VLOOKUP($B66,Scores!$A$4:$I$102,6,FALSE)=MAX(Calculations!$Q$8),1,0)+$E66))</f>
        <v/>
      </c>
      <c r="K66" s="164" t="str">
        <f>IF($B66="","",IF(VLOOKUP($B66,Scores!$A$4:$I$102,7,FALSE)=0,"",VLOOKUP($B66,Scores!$A$4:$I$102,7,FALSE)+IF(VLOOKUP($B66,Scores!$A$4:$I$102,7,FALSE)=MAX(Calculations!$R$8),1,0)+$E66))</f>
        <v/>
      </c>
      <c r="L66" s="164" t="str">
        <f>IF($B66="","",IF(VLOOKUP($B66,Scores!$A$4:$I$102,8,FALSE)=0,"",VLOOKUP($B66,Scores!$A$4:$I$102,8,FALSE)+IF(VLOOKUP($B66,Scores!$A$4:$I$102,8,FALSE)=MAX(Calculations!$S$8),1,0)+$E66))</f>
        <v/>
      </c>
      <c r="M66" s="164" t="str">
        <f>IF($B66="","",IF(VLOOKUP($B66,Scores!$A$4:$I$102,9,FALSE)=0,"",VLOOKUP($B66,Scores!$A$4:$I$102,9,FALSE)+IF(VLOOKUP($B66,Scores!$A$4:$I$102,9,FALSE)=MAX(Calculations!$T$8),1,0)+$E66))</f>
        <v/>
      </c>
      <c r="N66" s="164">
        <f t="shared" si="41"/>
        <v>0</v>
      </c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200"/>
      <c r="AS66" s="200"/>
      <c r="AT66" s="33"/>
      <c r="AU66" s="33"/>
      <c r="AV66" s="33"/>
      <c r="AW66" s="33"/>
      <c r="AX66" s="33"/>
    </row>
    <row r="67" spans="1:56" ht="15" thickBot="1" x14ac:dyDescent="0.35">
      <c r="C67" s="35"/>
      <c r="E67" s="170" t="s">
        <v>199</v>
      </c>
      <c r="F67" s="181"/>
      <c r="G67" s="181"/>
      <c r="H67" s="181"/>
      <c r="I67" s="181"/>
      <c r="J67" s="181"/>
      <c r="K67" s="181"/>
      <c r="L67" s="181"/>
      <c r="M67" s="181"/>
    </row>
    <row r="68" spans="1:56" ht="15" thickBot="1" x14ac:dyDescent="0.35">
      <c r="E68" s="172" t="s">
        <v>210</v>
      </c>
      <c r="F68" s="171">
        <f>F63+F61+F65+F62</f>
        <v>111</v>
      </c>
      <c r="G68" s="171">
        <f>G63+G64+G65+G61</f>
        <v>72</v>
      </c>
      <c r="H68" s="171"/>
      <c r="I68" s="171"/>
      <c r="J68" s="171"/>
      <c r="K68" s="171"/>
      <c r="L68" s="171"/>
      <c r="M68" s="171"/>
      <c r="N68" s="177">
        <f>SUM(F68:M68)</f>
        <v>183</v>
      </c>
    </row>
    <row r="69" spans="1:56" x14ac:dyDescent="0.3">
      <c r="B69" t="s">
        <v>211</v>
      </c>
      <c r="W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200"/>
      <c r="AS69" s="200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</row>
    <row r="70" spans="1:56" x14ac:dyDescent="0.3">
      <c r="A70">
        <v>1</v>
      </c>
      <c r="B70" s="167" t="s">
        <v>29</v>
      </c>
      <c r="C70" s="168" t="str">
        <f>IF(B70="","",VLOOKUP(B70,Lookups!$A$2:$F$108,3,FALSE))</f>
        <v>C</v>
      </c>
      <c r="D70" s="169" t="str">
        <f>IF(B70="","",VLOOKUP(B70,Lookups!$A$2:$F$109,6,FALSE))</f>
        <v>Newbury 2</v>
      </c>
      <c r="E70" s="168">
        <f>IFERROR(VLOOKUP(C70,Lookups!$K$12:$L$18,2,FALSE),"")</f>
        <v>4</v>
      </c>
      <c r="F70" s="164" t="str">
        <f>IF($B70="","",IF(VLOOKUP($B70,Scores!$A$4:$I$102,2,FALSE)=0,"",VLOOKUP($B70,Scores!$A$4:$I$102,2,FALSE)+IF(VLOOKUP($B70,Scores!$A$4:$I$102,2,FALSE)=MAX(Calculations!$M$8),1,0)+$E70))</f>
        <v/>
      </c>
      <c r="G70" s="164" t="str">
        <f>IF($B70="","",IF(VLOOKUP($B70,Scores!$A$4:$I$102,3,FALSE)=0,"",VLOOKUP($B70,Scores!$A$4:$I$102,3,FALSE)+IF(VLOOKUP($B70,Scores!$A$4:$I$102,3,FALSE)=MAX(Calculations!$N$8),1,0)+$E70))</f>
        <v/>
      </c>
      <c r="H70" s="164" t="str">
        <f>IF($B70="","",IF(VLOOKUP($B70,Scores!$A$4:$I$102,4,FALSE)=0,"",VLOOKUP($B70,Scores!$A$4:$I$102,4,FALSE)+IF(VLOOKUP($B70,Scores!$A$4:$I$102,4,FALSE)=MAX(Calculations!$O$8),1,0)+$E70))</f>
        <v/>
      </c>
      <c r="I70" s="164" t="str">
        <f>IF($B70="","",IF(VLOOKUP($B70,Scores!$A$4:$I$102,5,FALSE)=0,"",VLOOKUP($B70,Scores!$A$4:$I$102,5,FALSE)+IF(VLOOKUP($B70,Scores!$A$4:$I$102,5,FALSE)=MAX(Calculations!$P$8),1,0)+$E70))</f>
        <v/>
      </c>
      <c r="J70" s="164" t="str">
        <f>IF($B70="","",IF(VLOOKUP($B70,Scores!$A$4:$I$102,6,FALSE)=0,"",VLOOKUP($B70,Scores!$A$4:$I$102,6,FALSE)+IF(VLOOKUP($B70,Scores!$A$4:$I$102,6,FALSE)=MAX(Calculations!$Q$8),1,0)+$E70))</f>
        <v/>
      </c>
      <c r="K70" s="164" t="str">
        <f>IF($B70="","",IF(VLOOKUP($B70,Scores!$A$4:$I$102,7,FALSE)=0,"",VLOOKUP($B70,Scores!$A$4:$I$102,7,FALSE)+IF(VLOOKUP($B70,Scores!$A$4:$I$102,7,FALSE)=MAX(Calculations!$R$8),1,0)+$E70))</f>
        <v/>
      </c>
      <c r="L70" s="164" t="str">
        <f>IF($B70="","",IF(VLOOKUP($B70,Scores!$A$4:$I$102,8,FALSE)=0,"",VLOOKUP($B70,Scores!$A$4:$I$102,8,FALSE)+IF(VLOOKUP($B70,Scores!$A$4:$I$102,8,FALSE)=MAX(Calculations!$S$8),1,0)+$E70))</f>
        <v/>
      </c>
      <c r="M70" s="164" t="str">
        <f>IF($B70="","",IF(VLOOKUP($B70,Scores!$A$4:$I$102,9,FALSE)=0,"",VLOOKUP($B70,Scores!$A$4:$I$102,9,FALSE)+IF(VLOOKUP($B70,Scores!$A$4:$I$102,9,FALSE)=MAX(Calculations!$T$8),1,0)+$E70))</f>
        <v/>
      </c>
      <c r="N70" s="164">
        <f>SUM(F70:M70)</f>
        <v>0</v>
      </c>
      <c r="W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200"/>
      <c r="AS70" s="200"/>
      <c r="AT70" s="33"/>
      <c r="AU70" s="33"/>
      <c r="AV70" s="33"/>
      <c r="AW70" s="33"/>
      <c r="AX70" s="33"/>
    </row>
    <row r="71" spans="1:56" x14ac:dyDescent="0.3">
      <c r="A71">
        <v>2</v>
      </c>
      <c r="B71" s="167" t="s">
        <v>43</v>
      </c>
      <c r="C71" s="168" t="str">
        <f>IF(B71="","",VLOOKUP(B71,Lookups!$A$2:$F$108,3,FALSE))</f>
        <v>U/G</v>
      </c>
      <c r="D71" s="169" t="str">
        <f>IF(B71="","",VLOOKUP(B71,Lookups!$A$2:$F$109,6,FALSE))</f>
        <v>Newbury 2</v>
      </c>
      <c r="E71" s="168">
        <f>IFERROR(VLOOKUP(C71,Lookups!$K$12:$L$18,2,FALSE),"")</f>
        <v>0</v>
      </c>
      <c r="F71" s="164" t="str">
        <f>IF($B71="","",IF(VLOOKUP($B71,Scores!$A$4:$I$102,2,FALSE)=0,"",VLOOKUP($B71,Scores!$A$4:$I$102,2,FALSE)+IF(VLOOKUP($B71,Scores!$A$4:$I$102,2,FALSE)=MAX(Calculations!$M$8),1,0)+$E71))</f>
        <v/>
      </c>
      <c r="G71" s="164" t="str">
        <f>IF($B71="","",IF(VLOOKUP($B71,Scores!$A$4:$I$102,3,FALSE)=0,"",VLOOKUP($B71,Scores!$A$4:$I$102,3,FALSE)+IF(VLOOKUP($B71,Scores!$A$4:$I$102,3,FALSE)=MAX(Calculations!$N$8),1,0)+$E71))</f>
        <v/>
      </c>
      <c r="H71" s="164" t="str">
        <f>IF($B71="","",IF(VLOOKUP($B71,Scores!$A$4:$I$102,4,FALSE)=0,"",VLOOKUP($B71,Scores!$A$4:$I$102,4,FALSE)+IF(VLOOKUP($B71,Scores!$A$4:$I$102,4,FALSE)=MAX(Calculations!$O$8),1,0)+$E71))</f>
        <v/>
      </c>
      <c r="I71" s="164" t="str">
        <f>IF($B71="","",IF(VLOOKUP($B71,Scores!$A$4:$I$102,5,FALSE)=0,"",VLOOKUP($B71,Scores!$A$4:$I$102,5,FALSE)+IF(VLOOKUP($B71,Scores!$A$4:$I$102,5,FALSE)=MAX(Calculations!$P$8),1,0)+$E71))</f>
        <v/>
      </c>
      <c r="J71" s="164" t="str">
        <f>IF($B71="","",IF(VLOOKUP($B71,Scores!$A$4:$I$102,6,FALSE)=0,"",VLOOKUP($B71,Scores!$A$4:$I$102,6,FALSE)+IF(VLOOKUP($B71,Scores!$A$4:$I$102,6,FALSE)=MAX(Calculations!$Q$8),1,0)+$E71))</f>
        <v/>
      </c>
      <c r="K71" s="164" t="str">
        <f>IF($B71="","",IF(VLOOKUP($B71,Scores!$A$4:$I$102,7,FALSE)=0,"",VLOOKUP($B71,Scores!$A$4:$I$102,7,FALSE)+IF(VLOOKUP($B71,Scores!$A$4:$I$102,7,FALSE)=MAX(Calculations!$R$8),1,0)+$E71))</f>
        <v/>
      </c>
      <c r="L71" s="164" t="str">
        <f>IF($B71="","",IF(VLOOKUP($B71,Scores!$A$4:$I$102,8,FALSE)=0,"",VLOOKUP($B71,Scores!$A$4:$I$102,8,FALSE)+IF(VLOOKUP($B71,Scores!$A$4:$I$102,8,FALSE)=MAX(Calculations!$S$8),1,0)+$E71))</f>
        <v/>
      </c>
      <c r="M71" s="164" t="str">
        <f>IF($B71="","",IF(VLOOKUP($B71,Scores!$A$4:$I$102,9,FALSE)=0,"",VLOOKUP($B71,Scores!$A$4:$I$102,9,FALSE)+IF(VLOOKUP($B71,Scores!$A$4:$I$102,9,FALSE)=MAX(Calculations!$T$8),1,0)+$E71))</f>
        <v/>
      </c>
      <c r="N71" s="164">
        <f t="shared" ref="N71:N75" si="42">SUM(F71:M71)</f>
        <v>0</v>
      </c>
      <c r="W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200"/>
      <c r="AS71" s="200"/>
      <c r="AT71" s="33"/>
      <c r="AU71" s="33"/>
      <c r="AV71" s="33"/>
      <c r="AW71" s="33"/>
      <c r="AX71" s="33"/>
    </row>
    <row r="72" spans="1:56" x14ac:dyDescent="0.3">
      <c r="A72">
        <v>3</v>
      </c>
      <c r="B72" s="167" t="s">
        <v>32</v>
      </c>
      <c r="C72" s="168" t="str">
        <f>IF(B72="","",VLOOKUP(B72,Lookups!$A$2:$F$108,3,FALSE))</f>
        <v>O</v>
      </c>
      <c r="D72" s="169" t="str">
        <f>IF(B72="","",VLOOKUP(B72,Lookups!$A$2:$F$109,6,FALSE))</f>
        <v>Newbury 2</v>
      </c>
      <c r="E72" s="168">
        <f>IFERROR(VLOOKUP(C72,Lookups!$K$12:$L$18,2,FALSE),"")</f>
        <v>-5</v>
      </c>
      <c r="F72" s="164">
        <f>IF($B72="","",IF(VLOOKUP($B72,Scores!$A$4:$I$102,2,FALSE)=0,"",VLOOKUP($B72,Scores!$A$4:$I$102,2,FALSE)+IF(VLOOKUP($B72,Scores!$A$4:$I$102,2,FALSE)=MAX(Calculations!$M$8),1,0)+$E72))</f>
        <v>18</v>
      </c>
      <c r="G72" s="164">
        <f>IF($B72="","",IF(VLOOKUP($B72,Scores!$A$4:$I$102,3,FALSE)=0,"",VLOOKUP($B72,Scores!$A$4:$I$102,3,FALSE)+IF(VLOOKUP($B72,Scores!$A$4:$I$102,3,FALSE)=MAX(Calculations!$N$8),1,0)+$E72))</f>
        <v>10</v>
      </c>
      <c r="H72" s="164" t="str">
        <f>IF($B72="","",IF(VLOOKUP($B72,Scores!$A$4:$I$102,4,FALSE)=0,"",VLOOKUP($B72,Scores!$A$4:$I$102,4,FALSE)+IF(VLOOKUP($B72,Scores!$A$4:$I$102,4,FALSE)=MAX(Calculations!$O$8),1,0)+$E72))</f>
        <v/>
      </c>
      <c r="I72" s="164" t="str">
        <f>IF($B72="","",IF(VLOOKUP($B72,Scores!$A$4:$I$102,5,FALSE)=0,"",VLOOKUP($B72,Scores!$A$4:$I$102,5,FALSE)+IF(VLOOKUP($B72,Scores!$A$4:$I$102,5,FALSE)=MAX(Calculations!$P$8),1,0)+$E72))</f>
        <v/>
      </c>
      <c r="J72" s="164" t="str">
        <f>IF($B72="","",IF(VLOOKUP($B72,Scores!$A$4:$I$102,6,FALSE)=0,"",VLOOKUP($B72,Scores!$A$4:$I$102,6,FALSE)+IF(VLOOKUP($B72,Scores!$A$4:$I$102,6,FALSE)=MAX(Calculations!$Q$8),1,0)+$E72))</f>
        <v/>
      </c>
      <c r="K72" s="164" t="str">
        <f>IF($B72="","",IF(VLOOKUP($B72,Scores!$A$4:$I$102,7,FALSE)=0,"",VLOOKUP($B72,Scores!$A$4:$I$102,7,FALSE)+IF(VLOOKUP($B72,Scores!$A$4:$I$102,7,FALSE)=MAX(Calculations!$R$8),1,0)+$E72))</f>
        <v/>
      </c>
      <c r="L72" s="164" t="str">
        <f>IF($B72="","",IF(VLOOKUP($B72,Scores!$A$4:$I$102,8,FALSE)=0,"",VLOOKUP($B72,Scores!$A$4:$I$102,8,FALSE)+IF(VLOOKUP($B72,Scores!$A$4:$I$102,8,FALSE)=MAX(Calculations!$S$8),1,0)+$E72))</f>
        <v/>
      </c>
      <c r="M72" s="164" t="str">
        <f>IF($B72="","",IF(VLOOKUP($B72,Scores!$A$4:$I$102,9,FALSE)=0,"",VLOOKUP($B72,Scores!$A$4:$I$102,9,FALSE)+IF(VLOOKUP($B72,Scores!$A$4:$I$102,9,FALSE)=MAX(Calculations!$T$8),1,0)+$E72))</f>
        <v/>
      </c>
      <c r="N72" s="164">
        <f t="shared" si="42"/>
        <v>28</v>
      </c>
      <c r="W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200"/>
      <c r="AS72" s="200"/>
      <c r="AT72" s="33"/>
      <c r="AU72" s="33"/>
      <c r="AV72" s="33"/>
      <c r="AW72" s="33"/>
      <c r="AX72" s="33"/>
    </row>
    <row r="73" spans="1:56" x14ac:dyDescent="0.3">
      <c r="A73">
        <v>4</v>
      </c>
      <c r="B73" s="167" t="s">
        <v>36</v>
      </c>
      <c r="C73" s="168" t="str">
        <f>IF(B73="","",VLOOKUP(B73,Lookups!$A$2:$F$108,3,FALSE))</f>
        <v>B</v>
      </c>
      <c r="D73" s="169" t="str">
        <f>IF(B73="","",VLOOKUP(B73,Lookups!$A$2:$F$109,6,FALSE))</f>
        <v>Newbury 2</v>
      </c>
      <c r="E73" s="168">
        <f>IFERROR(VLOOKUP(C73,Lookups!$K$12:$L$18,2,FALSE),"")</f>
        <v>3</v>
      </c>
      <c r="F73" s="164" t="str">
        <f>IF($B73="","",IF(VLOOKUP($B73,Scores!$A$4:$I$102,2,FALSE)=0,"",VLOOKUP($B73,Scores!$A$4:$I$102,2,FALSE)+IF(VLOOKUP($B73,Scores!$A$4:$I$102,2,FALSE)=MAX(Calculations!$M$8),1,0)+$E73))</f>
        <v/>
      </c>
      <c r="G73" s="164">
        <f>IF($B73="","",IF(VLOOKUP($B73,Scores!$A$4:$I$102,3,FALSE)=0,"",VLOOKUP($B73,Scores!$A$4:$I$102,3,FALSE)+IF(VLOOKUP($B73,Scores!$A$4:$I$102,3,FALSE)=MAX(Calculations!$N$8),1,0)+$E73))</f>
        <v>24</v>
      </c>
      <c r="H73" s="164" t="str">
        <f>IF($B73="","",IF(VLOOKUP($B73,Scores!$A$4:$I$102,4,FALSE)=0,"",VLOOKUP($B73,Scores!$A$4:$I$102,4,FALSE)+IF(VLOOKUP($B73,Scores!$A$4:$I$102,4,FALSE)=MAX(Calculations!$O$8),1,0)+$E73))</f>
        <v/>
      </c>
      <c r="I73" s="164" t="str">
        <f>IF($B73="","",IF(VLOOKUP($B73,Scores!$A$4:$I$102,5,FALSE)=0,"",VLOOKUP($B73,Scores!$A$4:$I$102,5,FALSE)+IF(VLOOKUP($B73,Scores!$A$4:$I$102,5,FALSE)=MAX(Calculations!$P$8),1,0)+$E73))</f>
        <v/>
      </c>
      <c r="J73" s="164" t="str">
        <f>IF($B73="","",IF(VLOOKUP($B73,Scores!$A$4:$I$102,6,FALSE)=0,"",VLOOKUP($B73,Scores!$A$4:$I$102,6,FALSE)+IF(VLOOKUP($B73,Scores!$A$4:$I$102,6,FALSE)=MAX(Calculations!$Q$8),1,0)+$E73))</f>
        <v/>
      </c>
      <c r="K73" s="164" t="str">
        <f>IF($B73="","",IF(VLOOKUP($B73,Scores!$A$4:$I$102,7,FALSE)=0,"",VLOOKUP($B73,Scores!$A$4:$I$102,7,FALSE)+IF(VLOOKUP($B73,Scores!$A$4:$I$102,7,FALSE)=MAX(Calculations!$R$8),1,0)+$E73))</f>
        <v/>
      </c>
      <c r="L73" s="164" t="str">
        <f>IF($B73="","",IF(VLOOKUP($B73,Scores!$A$4:$I$102,8,FALSE)=0,"",VLOOKUP($B73,Scores!$A$4:$I$102,8,FALSE)+IF(VLOOKUP($B73,Scores!$A$4:$I$102,8,FALSE)=MAX(Calculations!$S$8),1,0)+$E73))</f>
        <v/>
      </c>
      <c r="M73" s="164" t="str">
        <f>IF($B73="","",IF(VLOOKUP($B73,Scores!$A$4:$I$102,9,FALSE)=0,"",VLOOKUP($B73,Scores!$A$4:$I$102,9,FALSE)+IF(VLOOKUP($B73,Scores!$A$4:$I$102,9,FALSE)=MAX(Calculations!$T$8),1,0)+$E73))</f>
        <v/>
      </c>
      <c r="N73" s="164">
        <f t="shared" si="42"/>
        <v>24</v>
      </c>
      <c r="W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200"/>
      <c r="AS73" s="200"/>
      <c r="AT73" s="33"/>
      <c r="AU73" s="33"/>
      <c r="AV73" s="33"/>
      <c r="AW73" s="33"/>
      <c r="AX73" s="33"/>
    </row>
    <row r="74" spans="1:56" x14ac:dyDescent="0.3">
      <c r="A74">
        <v>5</v>
      </c>
      <c r="B74" s="167" t="s">
        <v>26</v>
      </c>
      <c r="C74" s="168" t="str">
        <f>IF(B74="","",VLOOKUP(B74,Lookups!$A$2:$F$108,3,FALSE))</f>
        <v>O</v>
      </c>
      <c r="D74" s="169" t="str">
        <f>IF(B74="","",VLOOKUP(B74,Lookups!$A$2:$F$109,6,FALSE))</f>
        <v>Newbury 2</v>
      </c>
      <c r="E74" s="168">
        <f>IFERROR(VLOOKUP(C74,Lookups!$K$12:$L$18,2,FALSE),"")</f>
        <v>-5</v>
      </c>
      <c r="F74" s="164">
        <f>IF($B74="","",IF(VLOOKUP($B74,Scores!$A$4:$I$102,2,FALSE)=0,"",VLOOKUP($B74,Scores!$A$4:$I$102,2,FALSE)+IF(VLOOKUP($B74,Scores!$A$4:$I$102,2,FALSE)=MAX(Calculations!$M$8),1,0)+$E74))</f>
        <v>15</v>
      </c>
      <c r="G74" s="164">
        <f>IF($B74="","",IF(VLOOKUP($B74,Scores!$A$4:$I$102,3,FALSE)=0,"",VLOOKUP($B74,Scores!$A$4:$I$102,3,FALSE)+IF(VLOOKUP($B74,Scores!$A$4:$I$102,3,FALSE)=MAX(Calculations!$N$8),1,0)+$E74))</f>
        <v>15</v>
      </c>
      <c r="H74" s="164" t="str">
        <f>IF($B74="","",IF(VLOOKUP($B74,Scores!$A$4:$I$102,4,FALSE)=0,"",VLOOKUP($B74,Scores!$A$4:$I$102,4,FALSE)+IF(VLOOKUP($B74,Scores!$A$4:$I$102,4,FALSE)=MAX(Calculations!$O$8),1,0)+$E74))</f>
        <v/>
      </c>
      <c r="I74" s="164" t="str">
        <f>IF($B74="","",IF(VLOOKUP($B74,Scores!$A$4:$I$102,5,FALSE)=0,"",VLOOKUP($B74,Scores!$A$4:$I$102,5,FALSE)+IF(VLOOKUP($B74,Scores!$A$4:$I$102,5,FALSE)=MAX(Calculations!$P$8),1,0)+$E74))</f>
        <v/>
      </c>
      <c r="J74" s="164" t="str">
        <f>IF($B74="","",IF(VLOOKUP($B74,Scores!$A$4:$I$102,6,FALSE)=0,"",VLOOKUP($B74,Scores!$A$4:$I$102,6,FALSE)+IF(VLOOKUP($B74,Scores!$A$4:$I$102,6,FALSE)=MAX(Calculations!$Q$8),1,0)+$E74))</f>
        <v/>
      </c>
      <c r="K74" s="164" t="str">
        <f>IF($B74="","",IF(VLOOKUP($B74,Scores!$A$4:$I$102,7,FALSE)=0,"",VLOOKUP($B74,Scores!$A$4:$I$102,7,FALSE)+IF(VLOOKUP($B74,Scores!$A$4:$I$102,7,FALSE)=MAX(Calculations!$R$8),1,0)+$E74))</f>
        <v/>
      </c>
      <c r="L74" s="164" t="str">
        <f>IF($B74="","",IF(VLOOKUP($B74,Scores!$A$4:$I$102,8,FALSE)=0,"",VLOOKUP($B74,Scores!$A$4:$I$102,8,FALSE)+IF(VLOOKUP($B74,Scores!$A$4:$I$102,8,FALSE)=MAX(Calculations!$S$8),1,0)+$E74))</f>
        <v/>
      </c>
      <c r="M74" s="164" t="str">
        <f>IF($B74="","",IF(VLOOKUP($B74,Scores!$A$4:$I$102,9,FALSE)=0,"",VLOOKUP($B74,Scores!$A$4:$I$102,9,FALSE)+IF(VLOOKUP($B74,Scores!$A$4:$I$102,9,FALSE)=MAX(Calculations!$T$8),1,0)+$E74))</f>
        <v/>
      </c>
      <c r="N74" s="164">
        <f t="shared" si="42"/>
        <v>30</v>
      </c>
      <c r="W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200"/>
      <c r="AS74" s="200"/>
      <c r="AT74" s="33"/>
      <c r="AU74" s="33"/>
      <c r="AV74" s="33"/>
      <c r="AW74" s="33"/>
      <c r="AX74" s="33"/>
    </row>
    <row r="75" spans="1:56" x14ac:dyDescent="0.3">
      <c r="A75">
        <v>6</v>
      </c>
      <c r="B75" s="167"/>
      <c r="C75" s="168" t="str">
        <f>IF(B75="","",VLOOKUP(B75,Lookups!$A$2:$F$108,3,FALSE))</f>
        <v/>
      </c>
      <c r="D75" s="169" t="str">
        <f>IF(B75="","",VLOOKUP(B75,Lookups!$A$2:$F$109,6,FALSE))</f>
        <v/>
      </c>
      <c r="E75" s="168" t="str">
        <f>IFERROR(VLOOKUP(C75,Lookups!$K$12:$L$18,2,FALSE),"")</f>
        <v/>
      </c>
      <c r="F75" s="164" t="str">
        <f>IF($B75="","",IF(VLOOKUP($B75,Scores!$A$4:$I$102,2,FALSE)=0,"",VLOOKUP($B75,Scores!$A$4:$I$102,2,FALSE)+IF(VLOOKUP($B75,Scores!$A$4:$I$102,2,FALSE)=MAX(Calculations!$M$8),1,0)+$E75))</f>
        <v/>
      </c>
      <c r="G75" s="164" t="str">
        <f>IF($B75="","",IF(VLOOKUP($B75,Scores!$A$4:$I$102,3,FALSE)=0,"",VLOOKUP($B75,Scores!$A$4:$I$102,3,FALSE)+IF(VLOOKUP($B75,Scores!$A$4:$I$102,3,FALSE)=MAX(Calculations!$N$8),1,0)+$E75))</f>
        <v/>
      </c>
      <c r="H75" s="164" t="str">
        <f>IF($B75="","",IF(VLOOKUP($B75,Scores!$A$4:$I$102,4,FALSE)=0,"",VLOOKUP($B75,Scores!$A$4:$I$102,4,FALSE)+IF(VLOOKUP($B75,Scores!$A$4:$I$102,4,FALSE)=MAX(Calculations!$O$8),1,0)+$E75))</f>
        <v/>
      </c>
      <c r="I75" s="164" t="str">
        <f>IF($B75="","",IF(VLOOKUP($B75,Scores!$A$4:$I$102,5,FALSE)=0,"",VLOOKUP($B75,Scores!$A$4:$I$102,5,FALSE)+IF(VLOOKUP($B75,Scores!$A$4:$I$102,5,FALSE)=MAX(Calculations!$P$8),1,0)+$E75))</f>
        <v/>
      </c>
      <c r="J75" s="164" t="str">
        <f>IF($B75="","",IF(VLOOKUP($B75,Scores!$A$4:$I$102,6,FALSE)=0,"",VLOOKUP($B75,Scores!$A$4:$I$102,6,FALSE)+IF(VLOOKUP($B75,Scores!$A$4:$I$102,6,FALSE)=MAX(Calculations!$Q$8),1,0)+$E75))</f>
        <v/>
      </c>
      <c r="K75" s="164" t="str">
        <f>IF($B75="","",IF(VLOOKUP($B75,Scores!$A$4:$I$102,7,FALSE)=0,"",VLOOKUP($B75,Scores!$A$4:$I$102,7,FALSE)+IF(VLOOKUP($B75,Scores!$A$4:$I$102,7,FALSE)=MAX(Calculations!$R$8),1,0)+$E75))</f>
        <v/>
      </c>
      <c r="L75" s="164" t="str">
        <f>IF($B75="","",IF(VLOOKUP($B75,Scores!$A$4:$I$102,8,FALSE)=0,"",VLOOKUP($B75,Scores!$A$4:$I$102,8,FALSE)+IF(VLOOKUP($B75,Scores!$A$4:$I$102,8,FALSE)=MAX(Calculations!$S$8),1,0)+$E75))</f>
        <v/>
      </c>
      <c r="M75" s="164" t="str">
        <f>IF($B75="","",IF(VLOOKUP($B75,Scores!$A$4:$I$102,9,FALSE)=0,"",VLOOKUP($B75,Scores!$A$4:$I$102,9,FALSE)+IF(VLOOKUP($B75,Scores!$A$4:$I$102,9,FALSE)=MAX(Calculations!$T$8),1,0)+$E75))</f>
        <v/>
      </c>
      <c r="N75" s="164">
        <f t="shared" si="42"/>
        <v>0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200"/>
      <c r="AS75" s="200"/>
      <c r="AT75" s="33"/>
      <c r="AU75" s="33"/>
      <c r="AV75" s="33"/>
      <c r="AW75" s="33"/>
      <c r="AX75" s="33"/>
    </row>
    <row r="76" spans="1:56" ht="15" thickBot="1" x14ac:dyDescent="0.35">
      <c r="C76" s="35"/>
      <c r="E76" s="170" t="s">
        <v>199</v>
      </c>
      <c r="F76" s="181">
        <v>15</v>
      </c>
      <c r="G76" s="181">
        <v>10</v>
      </c>
      <c r="H76" s="181"/>
      <c r="I76" s="181"/>
      <c r="J76" s="181"/>
      <c r="K76" s="181"/>
      <c r="L76" s="181"/>
      <c r="M76" s="181"/>
    </row>
    <row r="77" spans="1:56" ht="15" thickBot="1" x14ac:dyDescent="0.35">
      <c r="E77" s="172" t="s">
        <v>211</v>
      </c>
      <c r="F77" s="171">
        <v>48</v>
      </c>
      <c r="G77" s="171">
        <f>G72+G73+G74+G76</f>
        <v>59</v>
      </c>
      <c r="H77" s="171"/>
      <c r="I77" s="171"/>
      <c r="J77" s="171"/>
      <c r="K77" s="171"/>
      <c r="L77" s="171"/>
      <c r="M77" s="171"/>
      <c r="N77" s="177">
        <f>SUM(F77:M77)</f>
        <v>107</v>
      </c>
    </row>
    <row r="78" spans="1:56" x14ac:dyDescent="0.3">
      <c r="B78" t="s">
        <v>87</v>
      </c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200"/>
      <c r="AS78" s="200"/>
      <c r="AT78" s="33"/>
      <c r="AU78" s="33"/>
      <c r="AV78" s="33"/>
      <c r="AW78" s="33"/>
      <c r="AX78" s="33"/>
    </row>
    <row r="79" spans="1:56" x14ac:dyDescent="0.3">
      <c r="A79">
        <v>1</v>
      </c>
      <c r="B79" s="167" t="s">
        <v>15</v>
      </c>
      <c r="C79" s="168" t="str">
        <f>IF(B79="","",VLOOKUP(B79,Lookups!$A$2:$F$108,3,FALSE))</f>
        <v>AA</v>
      </c>
      <c r="D79" s="169">
        <f>IF(B79="","",VLOOKUP(B79,Lookups!$A$2:$F$109,6,FALSE))</f>
        <v>0</v>
      </c>
      <c r="E79" s="168">
        <f>IFERROR(VLOOKUP(C79,Lookups!$K$12:$L$18,2,FALSE),"")</f>
        <v>0</v>
      </c>
      <c r="F79" s="164">
        <f>IF($B79="","",IF(VLOOKUP($B79,Scores!$A$4:$I$102,2,FALSE)=0,"",VLOOKUP($B79,Scores!$A$4:$I$102,2,FALSE)+IF(VLOOKUP($B79,Scores!$A$4:$I$102,2,FALSE)=MAX(Calculations!$M$8),1,0)+$E79))</f>
        <v>36</v>
      </c>
      <c r="G79" s="164">
        <f>IF($B79="","",IF(VLOOKUP($B79,Scores!$A$4:$I$102,3,FALSE)=0,"",VLOOKUP($B79,Scores!$A$4:$I$102,3,FALSE)+IF(VLOOKUP($B79,Scores!$A$4:$I$102,3,FALSE)=MAX(Calculations!$N$8),1,0)+$E79))</f>
        <v>20</v>
      </c>
      <c r="H79" s="164" t="str">
        <f>IF($B79="","",IF(VLOOKUP($B79,Scores!$A$4:$I$102,4,FALSE)=0,"",VLOOKUP($B79,Scores!$A$4:$I$102,4,FALSE)+IF(VLOOKUP($B79,Scores!$A$4:$I$102,4,FALSE)=MAX(Calculations!$O$8),1,0)+$E79))</f>
        <v/>
      </c>
      <c r="I79" s="164" t="str">
        <f>IF($B79="","",IF(VLOOKUP($B79,Scores!$A$4:$I$102,5,FALSE)=0,"",VLOOKUP($B79,Scores!$A$4:$I$102,5,FALSE)+IF(VLOOKUP($B79,Scores!$A$4:$I$102,5,FALSE)=MAX(Calculations!$P$8),1,0)+$E79))</f>
        <v/>
      </c>
      <c r="J79" s="164" t="str">
        <f>IF($B79="","",IF(VLOOKUP($B79,Scores!$A$4:$I$102,6,FALSE)=0,"",VLOOKUP($B79,Scores!$A$4:$I$102,6,FALSE)+IF(VLOOKUP($B79,Scores!$A$4:$I$102,6,FALSE)=MAX(Calculations!$Q$8),1,0)+$E79))</f>
        <v/>
      </c>
      <c r="K79" s="164" t="str">
        <f>IF($B79="","",IF(VLOOKUP($B79,Scores!$A$4:$I$102,7,FALSE)=0,"",VLOOKUP($B79,Scores!$A$4:$I$102,7,FALSE)+IF(VLOOKUP($B79,Scores!$A$4:$I$102,7,FALSE)=MAX(Calculations!$R$8),1,0)+$E79))</f>
        <v/>
      </c>
      <c r="L79" s="164" t="str">
        <f>IF($B79="","",IF(VLOOKUP($B79,Scores!$A$4:$I$102,8,FALSE)=0,"",VLOOKUP($B79,Scores!$A$4:$I$102,8,FALSE)+IF(VLOOKUP($B79,Scores!$A$4:$I$102,8,FALSE)=MAX(Calculations!$S$8),1,0)+$E79))</f>
        <v/>
      </c>
      <c r="M79" s="164" t="str">
        <f>IF($B79="","",IF(VLOOKUP($B79,Scores!$A$4:$I$102,9,FALSE)=0,"",VLOOKUP($B79,Scores!$A$4:$I$102,9,FALSE)+IF(VLOOKUP($B79,Scores!$A$4:$I$102,9,FALSE)=MAX(Calculations!$T$8),1,0)+$E79))</f>
        <v/>
      </c>
      <c r="N79" s="164">
        <f>SUM(F79:M79)</f>
        <v>56</v>
      </c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200"/>
      <c r="AS79" s="200"/>
      <c r="AT79" s="33"/>
      <c r="AU79" s="33"/>
      <c r="AV79" s="33"/>
      <c r="AW79" s="33"/>
      <c r="AX79" s="33"/>
    </row>
    <row r="80" spans="1:56" x14ac:dyDescent="0.3">
      <c r="A80">
        <v>2</v>
      </c>
      <c r="B80" s="167" t="s">
        <v>28</v>
      </c>
      <c r="C80" s="168" t="str">
        <f>IF(B80="","",VLOOKUP(B80,Lookups!$A$2:$F$108,3,FALSE))</f>
        <v>AA</v>
      </c>
      <c r="D80" s="169">
        <f>IF(B80="","",VLOOKUP(B80,Lookups!$A$2:$F$109,6,FALSE))</f>
        <v>0</v>
      </c>
      <c r="E80" s="168">
        <f>IFERROR(VLOOKUP(C80,Lookups!$K$12:$L$18,2,FALSE),"")</f>
        <v>0</v>
      </c>
      <c r="F80" s="164" t="str">
        <f>IF($B80="","",IF(VLOOKUP($B80,Scores!$A$4:$I$102,2,FALSE)=0,"",VLOOKUP($B80,Scores!$A$4:$I$102,2,FALSE)+IF(VLOOKUP($B80,Scores!$A$4:$I$102,2,FALSE)=MAX(Calculations!$M$8),1,0)+$E80))</f>
        <v/>
      </c>
      <c r="G80" s="201">
        <f>IF($B80="","",IF(VLOOKUP($B80,Scores!$A$4:$I$102,3,FALSE)=0,"",VLOOKUP($B80,Scores!$A$4:$I$102,3,FALSE)+IF(VLOOKUP($B80,Scores!$A$4:$I$102,3,FALSE)=MAX(Calculations!$N$8),1,0)+$E80))</f>
        <v>30</v>
      </c>
      <c r="H80" s="164" t="str">
        <f>IF($B80="","",IF(VLOOKUP($B80,Scores!$A$4:$I$102,4,FALSE)=0,"",VLOOKUP($B80,Scores!$A$4:$I$102,4,FALSE)+IF(VLOOKUP($B80,Scores!$A$4:$I$102,4,FALSE)=MAX(Calculations!$O$8),1,0)+$E80))</f>
        <v/>
      </c>
      <c r="I80" s="164" t="str">
        <f>IF($B80="","",IF(VLOOKUP($B80,Scores!$A$4:$I$102,5,FALSE)=0,"",VLOOKUP($B80,Scores!$A$4:$I$102,5,FALSE)+IF(VLOOKUP($B80,Scores!$A$4:$I$102,5,FALSE)=MAX(Calculations!$P$8),1,0)+$E80))</f>
        <v/>
      </c>
      <c r="J80" s="164" t="str">
        <f>IF($B80="","",IF(VLOOKUP($B80,Scores!$A$4:$I$102,6,FALSE)=0,"",VLOOKUP($B80,Scores!$A$4:$I$102,6,FALSE)+IF(VLOOKUP($B80,Scores!$A$4:$I$102,6,FALSE)=MAX(Calculations!$Q$8),1,0)+$E80))</f>
        <v/>
      </c>
      <c r="K80" s="164" t="str">
        <f>IF($B80="","",IF(VLOOKUP($B80,Scores!$A$4:$I$102,7,FALSE)=0,"",VLOOKUP($B80,Scores!$A$4:$I$102,7,FALSE)+IF(VLOOKUP($B80,Scores!$A$4:$I$102,7,FALSE)=MAX(Calculations!$R$8),1,0)+$E80))</f>
        <v/>
      </c>
      <c r="L80" s="164" t="str">
        <f>IF($B80="","",IF(VLOOKUP($B80,Scores!$A$4:$I$102,8,FALSE)=0,"",VLOOKUP($B80,Scores!$A$4:$I$102,8,FALSE)+IF(VLOOKUP($B80,Scores!$A$4:$I$102,8,FALSE)=MAX(Calculations!$S$8),1,0)+$E80))</f>
        <v/>
      </c>
      <c r="M80" s="164" t="str">
        <f>IF($B80="","",IF(VLOOKUP($B80,Scores!$A$4:$I$102,9,FALSE)=0,"",VLOOKUP($B80,Scores!$A$4:$I$102,9,FALSE)+IF(VLOOKUP($B80,Scores!$A$4:$I$102,9,FALSE)=MAX(Calculations!$T$8),1,0)+$E80))</f>
        <v/>
      </c>
      <c r="N80" s="164">
        <f t="shared" ref="N80:N84" si="43">SUM(F80:M80)</f>
        <v>30</v>
      </c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200"/>
      <c r="AS80" s="200"/>
      <c r="AT80" s="33"/>
      <c r="AU80" s="33"/>
      <c r="AV80" s="33"/>
      <c r="AW80" s="33"/>
      <c r="AX80" s="33"/>
    </row>
    <row r="81" spans="1:50" x14ac:dyDescent="0.3">
      <c r="A81">
        <v>3</v>
      </c>
      <c r="B81" s="167" t="s">
        <v>19</v>
      </c>
      <c r="C81" s="168" t="str">
        <f>IF(B81="","",VLOOKUP(B81,Lookups!$A$2:$F$108,3,FALSE))</f>
        <v>A</v>
      </c>
      <c r="D81" s="169">
        <f>IF(B81="","",VLOOKUP(B81,Lookups!$A$2:$F$109,6,FALSE))</f>
        <v>0</v>
      </c>
      <c r="E81" s="168">
        <f>IFERROR(VLOOKUP(C81,Lookups!$K$12:$L$18,2,FALSE),"")</f>
        <v>1</v>
      </c>
      <c r="F81" s="164">
        <f>IF($B81="","",IF(VLOOKUP($B81,Scores!$A$4:$I$102,2,FALSE)=0,"",VLOOKUP($B81,Scores!$A$4:$I$102,2,FALSE)+IF(VLOOKUP($B81,Scores!$A$4:$I$102,2,FALSE)=MAX(Calculations!$M$8),1,0)+$E81))</f>
        <v>28</v>
      </c>
      <c r="G81" s="164">
        <f>IF($B81="","",IF(VLOOKUP($B81,Scores!$A$4:$I$102,3,FALSE)=0,"",VLOOKUP($B81,Scores!$A$4:$I$102,3,FALSE)+IF(VLOOKUP($B81,Scores!$A$4:$I$102,3,FALSE)=MAX(Calculations!$N$8),1,0)+$E81))</f>
        <v>23</v>
      </c>
      <c r="H81" s="164" t="str">
        <f>IF($B81="","",IF(VLOOKUP($B81,Scores!$A$4:$I$102,4,FALSE)=0,"",VLOOKUP($B81,Scores!$A$4:$I$102,4,FALSE)+IF(VLOOKUP($B81,Scores!$A$4:$I$102,4,FALSE)=MAX(Calculations!$O$8),1,0)+$E81))</f>
        <v/>
      </c>
      <c r="I81" s="164" t="str">
        <f>IF($B81="","",IF(VLOOKUP($B81,Scores!$A$4:$I$102,5,FALSE)=0,"",VLOOKUP($B81,Scores!$A$4:$I$102,5,FALSE)+IF(VLOOKUP($B81,Scores!$A$4:$I$102,5,FALSE)=MAX(Calculations!$P$8),1,0)+$E81))</f>
        <v/>
      </c>
      <c r="J81" s="164" t="str">
        <f>IF($B81="","",IF(VLOOKUP($B81,Scores!$A$4:$I$102,6,FALSE)=0,"",VLOOKUP($B81,Scores!$A$4:$I$102,6,FALSE)+IF(VLOOKUP($B81,Scores!$A$4:$I$102,6,FALSE)=MAX(Calculations!$Q$8),1,0)+$E81))</f>
        <v/>
      </c>
      <c r="K81" s="164" t="str">
        <f>IF($B81="","",IF(VLOOKUP($B81,Scores!$A$4:$I$102,7,FALSE)=0,"",VLOOKUP($B81,Scores!$A$4:$I$102,7,FALSE)+IF(VLOOKUP($B81,Scores!$A$4:$I$102,7,FALSE)=MAX(Calculations!$R$8),1,0)+$E81))</f>
        <v/>
      </c>
      <c r="L81" s="164" t="str">
        <f>IF($B81="","",IF(VLOOKUP($B81,Scores!$A$4:$I$102,8,FALSE)=0,"",VLOOKUP($B81,Scores!$A$4:$I$102,8,FALSE)+IF(VLOOKUP($B81,Scores!$A$4:$I$102,8,FALSE)=MAX(Calculations!$S$8),1,0)+$E81))</f>
        <v/>
      </c>
      <c r="M81" s="164" t="str">
        <f>IF($B81="","",IF(VLOOKUP($B81,Scores!$A$4:$I$102,9,FALSE)=0,"",VLOOKUP($B81,Scores!$A$4:$I$102,9,FALSE)+IF(VLOOKUP($B81,Scores!$A$4:$I$102,9,FALSE)=MAX(Calculations!$T$8),1,0)+$E81))</f>
        <v/>
      </c>
      <c r="N81" s="164">
        <f t="shared" si="43"/>
        <v>51</v>
      </c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200"/>
      <c r="AS81" s="200"/>
      <c r="AT81" s="33"/>
      <c r="AU81" s="33"/>
      <c r="AV81" s="33"/>
      <c r="AW81" s="33"/>
      <c r="AX81" s="33"/>
    </row>
    <row r="82" spans="1:50" x14ac:dyDescent="0.3">
      <c r="A82">
        <v>4</v>
      </c>
      <c r="B82" s="167" t="s">
        <v>22</v>
      </c>
      <c r="C82" s="168" t="str">
        <f>IF(B82="","",VLOOKUP(B82,Lookups!$A$2:$F$108,3,FALSE))</f>
        <v>AA</v>
      </c>
      <c r="D82" s="169">
        <f>IF(B82="","",VLOOKUP(B82,Lookups!$A$2:$F$109,6,FALSE))</f>
        <v>0</v>
      </c>
      <c r="E82" s="168">
        <f>IFERROR(VLOOKUP(C82,Lookups!$K$12:$L$18,2,FALSE),"")</f>
        <v>0</v>
      </c>
      <c r="F82" s="164" t="str">
        <f>IF($B82="","",IF(VLOOKUP($B82,Scores!$A$4:$I$102,2,FALSE)=0,"",VLOOKUP($B82,Scores!$A$4:$I$102,2,FALSE)+IF(VLOOKUP($B82,Scores!$A$4:$I$102,2,FALSE)=MAX(Calculations!$M$8),1,0)+$E82))</f>
        <v/>
      </c>
      <c r="G82" s="201">
        <f>IF($B82="","",IF(VLOOKUP($B82,Scores!$A$4:$I$102,3,FALSE)=0,"",VLOOKUP($B82,Scores!$A$4:$I$102,3,FALSE)+IF(VLOOKUP($B82,Scores!$A$4:$I$102,3,FALSE)=MAX(Calculations!$N$8),1,0)+$E82))</f>
        <v>29</v>
      </c>
      <c r="H82" s="164" t="str">
        <f>IF($B82="","",IF(VLOOKUP($B82,Scores!$A$4:$I$102,4,FALSE)=0,"",VLOOKUP($B82,Scores!$A$4:$I$102,4,FALSE)+IF(VLOOKUP($B82,Scores!$A$4:$I$102,4,FALSE)=MAX(Calculations!$O$8),1,0)+$E82))</f>
        <v/>
      </c>
      <c r="I82" s="164" t="str">
        <f>IF($B82="","",IF(VLOOKUP($B82,Scores!$A$4:$I$102,5,FALSE)=0,"",VLOOKUP($B82,Scores!$A$4:$I$102,5,FALSE)+IF(VLOOKUP($B82,Scores!$A$4:$I$102,5,FALSE)=MAX(Calculations!$P$8),1,0)+$E82))</f>
        <v/>
      </c>
      <c r="J82" s="164" t="str">
        <f>IF($B82="","",IF(VLOOKUP($B82,Scores!$A$4:$I$102,6,FALSE)=0,"",VLOOKUP($B82,Scores!$A$4:$I$102,6,FALSE)+IF(VLOOKUP($B82,Scores!$A$4:$I$102,6,FALSE)=MAX(Calculations!$Q$8),1,0)+$E82))</f>
        <v/>
      </c>
      <c r="K82" s="164" t="str">
        <f>IF($B82="","",IF(VLOOKUP($B82,Scores!$A$4:$I$102,7,FALSE)=0,"",VLOOKUP($B82,Scores!$A$4:$I$102,7,FALSE)+IF(VLOOKUP($B82,Scores!$A$4:$I$102,7,FALSE)=MAX(Calculations!$R$8),1,0)+$E82))</f>
        <v/>
      </c>
      <c r="L82" s="164" t="str">
        <f>IF($B82="","",IF(VLOOKUP($B82,Scores!$A$4:$I$102,8,FALSE)=0,"",VLOOKUP($B82,Scores!$A$4:$I$102,8,FALSE)+IF(VLOOKUP($B82,Scores!$A$4:$I$102,8,FALSE)=MAX(Calculations!$S$8),1,0)+$E82))</f>
        <v/>
      </c>
      <c r="M82" s="164" t="str">
        <f>IF($B82="","",IF(VLOOKUP($B82,Scores!$A$4:$I$102,9,FALSE)=0,"",VLOOKUP($B82,Scores!$A$4:$I$102,9,FALSE)+IF(VLOOKUP($B82,Scores!$A$4:$I$102,9,FALSE)=MAX(Calculations!$T$8),1,0)+$E82))</f>
        <v/>
      </c>
      <c r="N82" s="164">
        <f t="shared" si="43"/>
        <v>29</v>
      </c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200"/>
      <c r="AS82" s="200"/>
      <c r="AT82" s="33"/>
      <c r="AU82" s="33"/>
      <c r="AV82" s="33"/>
      <c r="AW82" s="33"/>
      <c r="AX82" s="33"/>
    </row>
    <row r="83" spans="1:50" x14ac:dyDescent="0.3">
      <c r="A83">
        <v>5</v>
      </c>
      <c r="B83" s="167" t="s">
        <v>20</v>
      </c>
      <c r="C83" s="168" t="str">
        <f>IF(B83="","",VLOOKUP(B83,Lookups!$A$2:$F$108,3,FALSE))</f>
        <v>P</v>
      </c>
      <c r="D83" s="169">
        <f>IF(B83="","",VLOOKUP(B83,Lookups!$A$2:$F$109,6,FALSE))</f>
        <v>0</v>
      </c>
      <c r="E83" s="168">
        <v>0</v>
      </c>
      <c r="F83" s="164" t="str">
        <f>IF($B83="","",IF(VLOOKUP($B83,Scores!$A$4:$I$102,2,FALSE)=0,"",VLOOKUP($B83,Scores!$A$4:$I$102,2,FALSE)+IF(VLOOKUP($B83,Scores!$A$4:$I$102,2,FALSE)=MAX(Calculations!$M$8),1,0)+$E83))</f>
        <v/>
      </c>
      <c r="G83" s="201">
        <f>IF($B83="","",IF(VLOOKUP($B83,Scores!$A$4:$I$102,3,FALSE)=0,"",VLOOKUP($B83,Scores!$A$4:$I$102,3,FALSE)+IF(VLOOKUP($B83,Scores!$A$4:$I$102,3,FALSE)=MAX(Calculations!$N$8),1,0)+$E83))</f>
        <v>26</v>
      </c>
      <c r="H83" s="164" t="str">
        <f>IF($B83="","",IF(VLOOKUP($B83,Scores!$A$4:$I$102,4,FALSE)=0,"",VLOOKUP($B83,Scores!$A$4:$I$102,4,FALSE)+IF(VLOOKUP($B83,Scores!$A$4:$I$102,4,FALSE)=MAX(Calculations!$O$8),1,0)+$E83))</f>
        <v/>
      </c>
      <c r="I83" s="164" t="str">
        <f>IF($B83="","",IF(VLOOKUP($B83,Scores!$A$4:$I$102,5,FALSE)=0,"",VLOOKUP($B83,Scores!$A$4:$I$102,5,FALSE)+IF(VLOOKUP($B83,Scores!$A$4:$I$102,5,FALSE)=MAX(Calculations!$P$8),1,0)+$E83))</f>
        <v/>
      </c>
      <c r="J83" s="164" t="str">
        <f>IF($B83="","",IF(VLOOKUP($B83,Scores!$A$4:$I$102,6,FALSE)=0,"",VLOOKUP($B83,Scores!$A$4:$I$102,6,FALSE)+IF(VLOOKUP($B83,Scores!$A$4:$I$102,6,FALSE)=MAX(Calculations!$Q$8),1,0)+$E83))</f>
        <v/>
      </c>
      <c r="K83" s="164" t="str">
        <f>IF($B83="","",IF(VLOOKUP($B83,Scores!$A$4:$I$102,7,FALSE)=0,"",VLOOKUP($B83,Scores!$A$4:$I$102,7,FALSE)+IF(VLOOKUP($B83,Scores!$A$4:$I$102,7,FALSE)=MAX(Calculations!$R$8),1,0)+$E83))</f>
        <v/>
      </c>
      <c r="L83" s="164" t="str">
        <f>IF($B83="","",IF(VLOOKUP($B83,Scores!$A$4:$I$102,8,FALSE)=0,"",VLOOKUP($B83,Scores!$A$4:$I$102,8,FALSE)+IF(VLOOKUP($B83,Scores!$A$4:$I$102,8,FALSE)=MAX(Calculations!$S$8),1,0)+$E83))</f>
        <v/>
      </c>
      <c r="M83" s="164" t="str">
        <f>IF($B83="","",IF(VLOOKUP($B83,Scores!$A$4:$I$102,9,FALSE)=0,"",VLOOKUP($B83,Scores!$A$4:$I$102,9,FALSE)+IF(VLOOKUP($B83,Scores!$A$4:$I$102,9,FALSE)=MAX(Calculations!$T$8),1,0)+$E83))</f>
        <v/>
      </c>
      <c r="N83" s="164">
        <f t="shared" si="43"/>
        <v>26</v>
      </c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200"/>
      <c r="AS83" s="200"/>
      <c r="AT83" s="33"/>
      <c r="AU83" s="33"/>
      <c r="AV83" s="33"/>
      <c r="AW83" s="33"/>
      <c r="AX83" s="33"/>
    </row>
    <row r="84" spans="1:50" x14ac:dyDescent="0.3">
      <c r="A84">
        <v>6</v>
      </c>
      <c r="B84" s="167" t="s">
        <v>120</v>
      </c>
      <c r="C84" s="168" t="str">
        <f>IF(B84="","",VLOOKUP(B84,Lookups!$A$2:$F$108,3,FALSE))</f>
        <v>S</v>
      </c>
      <c r="D84" s="169">
        <f>IF(B84="","",VLOOKUP(B84,Lookups!$A$2:$F$109,6,FALSE))</f>
        <v>0</v>
      </c>
      <c r="E84" s="168">
        <f>IFERROR(VLOOKUP(C84,Lookups!$K$12:$L$18,2,FALSE),"")</f>
        <v>-5</v>
      </c>
      <c r="F84" s="164" t="str">
        <f>IF($B84="","",IF(VLOOKUP($B84,Scores!$A$4:$I$102,2,FALSE)=0,"",VLOOKUP($B84,Scores!$A$4:$I$102,2,FALSE)+IF(VLOOKUP($B84,Scores!$A$4:$I$102,2,FALSE)=MAX(Calculations!$M$8),1,0)+$E84))</f>
        <v/>
      </c>
      <c r="G84" s="164">
        <f>IF($B84="","",IF(VLOOKUP($B84,Scores!$A$4:$I$102,3,FALSE)=0,"",VLOOKUP($B84,Scores!$A$4:$I$102,3,FALSE)+IF(VLOOKUP($B84,Scores!$A$4:$I$102,3,FALSE)=MAX(Calculations!$N$8),1,0)+$E84))</f>
        <v>13</v>
      </c>
      <c r="H84" s="164" t="str">
        <f>IF($B84="","",IF(VLOOKUP($B84,Scores!$A$4:$I$102,4,FALSE)=0,"",VLOOKUP($B84,Scores!$A$4:$I$102,4,FALSE)+IF(VLOOKUP($B84,Scores!$A$4:$I$102,4,FALSE)=MAX(Calculations!$O$8),1,0)+$E84))</f>
        <v/>
      </c>
      <c r="I84" s="164" t="str">
        <f>IF($B84="","",IF(VLOOKUP($B84,Scores!$A$4:$I$102,5,FALSE)=0,"",VLOOKUP($B84,Scores!$A$4:$I$102,5,FALSE)+IF(VLOOKUP($B84,Scores!$A$4:$I$102,5,FALSE)=MAX(Calculations!$P$8),1,0)+$E84))</f>
        <v/>
      </c>
      <c r="J84" s="164" t="str">
        <f>IF($B84="","",IF(VLOOKUP($B84,Scores!$A$4:$I$102,6,FALSE)=0,"",VLOOKUP($B84,Scores!$A$4:$I$102,6,FALSE)+IF(VLOOKUP($B84,Scores!$A$4:$I$102,6,FALSE)=MAX(Calculations!$Q$8),1,0)+$E84))</f>
        <v/>
      </c>
      <c r="K84" s="164" t="str">
        <f>IF($B84="","",IF(VLOOKUP($B84,Scores!$A$4:$I$102,7,FALSE)=0,"",VLOOKUP($B84,Scores!$A$4:$I$102,7,FALSE)+IF(VLOOKUP($B84,Scores!$A$4:$I$102,7,FALSE)=MAX(Calculations!$R$8),1,0)+$E84))</f>
        <v/>
      </c>
      <c r="L84" s="164" t="str">
        <f>IF($B84="","",IF(VLOOKUP($B84,Scores!$A$4:$I$102,8,FALSE)=0,"",VLOOKUP($B84,Scores!$A$4:$I$102,8,FALSE)+IF(VLOOKUP($B84,Scores!$A$4:$I$102,8,FALSE)=MAX(Calculations!$S$8),1,0)+$E84))</f>
        <v/>
      </c>
      <c r="M84" s="164" t="str">
        <f>IF($B84="","",IF(VLOOKUP($B84,Scores!$A$4:$I$102,9,FALSE)=0,"",VLOOKUP($B84,Scores!$A$4:$I$102,9,FALSE)+IF(VLOOKUP($B84,Scores!$A$4:$I$102,9,FALSE)=MAX(Calculations!$T$8),1,0)+$E84))</f>
        <v/>
      </c>
      <c r="N84" s="164">
        <f t="shared" si="43"/>
        <v>13</v>
      </c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200"/>
      <c r="AS84" s="200"/>
      <c r="AT84" s="33"/>
      <c r="AU84" s="33"/>
      <c r="AV84" s="33"/>
      <c r="AW84" s="33"/>
      <c r="AX84" s="33"/>
    </row>
    <row r="85" spans="1:50" ht="15" thickBot="1" x14ac:dyDescent="0.35">
      <c r="C85" s="35"/>
      <c r="E85" s="170" t="s">
        <v>199</v>
      </c>
      <c r="F85" s="181">
        <v>22</v>
      </c>
      <c r="G85" s="202" t="s">
        <v>232</v>
      </c>
      <c r="H85" s="181"/>
      <c r="I85" s="181"/>
      <c r="J85" s="181"/>
      <c r="K85" s="181"/>
      <c r="L85" s="181"/>
      <c r="M85" s="181"/>
    </row>
    <row r="86" spans="1:50" ht="15" thickBot="1" x14ac:dyDescent="0.35">
      <c r="E86" s="172" t="s">
        <v>206</v>
      </c>
      <c r="F86" s="171">
        <f>F79+F81+F85</f>
        <v>86</v>
      </c>
      <c r="G86" s="171">
        <v>101</v>
      </c>
      <c r="H86" s="171"/>
      <c r="I86" s="171"/>
      <c r="J86" s="171"/>
      <c r="K86" s="171"/>
      <c r="L86" s="171"/>
      <c r="M86" s="171"/>
      <c r="N86" s="177">
        <f>SUM(F86:M86)</f>
        <v>187</v>
      </c>
    </row>
    <row r="87" spans="1:50" hidden="1" x14ac:dyDescent="0.3">
      <c r="B87" t="s">
        <v>200</v>
      </c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200"/>
      <c r="AS87" s="200"/>
      <c r="AT87" s="33"/>
      <c r="AU87" s="33"/>
      <c r="AV87" s="33"/>
      <c r="AW87" s="33"/>
      <c r="AX87" s="33"/>
    </row>
    <row r="88" spans="1:50" hidden="1" x14ac:dyDescent="0.3">
      <c r="A88">
        <v>1</v>
      </c>
      <c r="B88" s="167"/>
      <c r="C88" s="168" t="str">
        <f>IF(B88="","",VLOOKUP(B88,Lookups!$A$2:$F$108,3,FALSE))</f>
        <v/>
      </c>
      <c r="D88" s="169" t="str">
        <f>IF(B88="","",VLOOKUP(B88,Lookups!$A$2:$F$109,6,FALSE))</f>
        <v/>
      </c>
      <c r="E88" s="168" t="str">
        <f>IFERROR(VLOOKUP(C88,Lookups!$K$12:$L$18,2,FALSE),"")</f>
        <v/>
      </c>
      <c r="F88" s="164" t="str">
        <f>IF($B88="","",IF(VLOOKUP($B88,Scores!$A$4:$I$102,2,FALSE)=0,"",VLOOKUP($B88,Scores!$A$4:$I$102,2,FALSE)+IF(VLOOKUP($B88,Scores!$A$4:$I$102,2,FALSE)=MAX(Calculations!$M$11:$M$158),1,0)+$E88))</f>
        <v/>
      </c>
      <c r="G88" s="164" t="str">
        <f>IF($B88="","",IF(VLOOKUP($B88,Scores!$A$4:$I$102,3,FALSE)=0,"",VLOOKUP($B88,Scores!$A$4:$I$102,3,FALSE)+IF(VLOOKUP($B88,Scores!$A$4:$I$102,3,FALSE)=MAX(Calculations!$N$11:$N$158),1,0)+$E88))</f>
        <v/>
      </c>
      <c r="H88" s="164" t="str">
        <f>IF($B88="","",IF(VLOOKUP($B88,Scores!$A$4:$I$102,4,FALSE)=0,"",VLOOKUP($B88,Scores!$A$4:$I$102,4,FALSE)+IF(VLOOKUP($B88,Scores!$A$4:$I$102,4,FALSE)=MAX(Calculations!$O$11:$O$158),1,0)+$E88))</f>
        <v/>
      </c>
      <c r="I88" s="164" t="str">
        <f>IF($B88="","",IF(VLOOKUP($B88,Scores!$A$4:$I$102,5,FALSE)=0,"",VLOOKUP($B88,Scores!$A$4:$I$102,5,FALSE)+IF(VLOOKUP($B88,Scores!$A$4:$I$102,5,FALSE)=MAX(Calculations!$P$11:$P$158),1,0)+$E88))</f>
        <v/>
      </c>
      <c r="J88" s="164" t="str">
        <f>IF($B88="","",IF(VLOOKUP($B88,Scores!$A$4:$I$102,6,FALSE)=0,"",VLOOKUP($B88,Scores!$A$4:$I$102,6,FALSE)+IF(VLOOKUP($B88,Scores!$A$4:$I$102,6,FALSE)=MAX(Calculations!$Q$11:$Q$158),1,0)+$E88))</f>
        <v/>
      </c>
      <c r="K88" s="164" t="str">
        <f>IF($B88="","",IF(VLOOKUP($B88,Scores!$A$4:$I$102,7,FALSE)=0,"",VLOOKUP($B88,Scores!$A$4:$I$102,7,FALSE)+IF(VLOOKUP($B88,Scores!$A$4:$I$102,7,FALSE)=MAX(Calculations!$R$11:$R$158),1,0)+$E88))</f>
        <v/>
      </c>
      <c r="L88" s="164" t="str">
        <f>IF($B88="","",IF(VLOOKUP($B88,Scores!$A$4:$I$102,8,FALSE)=0,"",VLOOKUP($B88,Scores!$A$4:$I$102,8,FALSE)+IF(VLOOKUP($B88,Scores!$A$4:$I$102,8,FALSE)=MAX(Calculations!$S$11:$S$158),1,0)+$E88))</f>
        <v/>
      </c>
      <c r="M88" s="164" t="str">
        <f>IF($B88="","",IF(VLOOKUP($B88,Scores!$A$4:$I$102,9,FALSE)=0,"",VLOOKUP($B88,Scores!$A$4:$I$102,9,FALSE)+IF(VLOOKUP($B88,Scores!$A$4:$I$102,9,FALSE)=MAX(Calculations!$T$11:$T$158),1,0)+$E88))</f>
        <v/>
      </c>
      <c r="N88" s="164">
        <f>SUM(F88:M88)</f>
        <v>0</v>
      </c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200"/>
      <c r="AS88" s="200"/>
      <c r="AT88" s="33"/>
      <c r="AU88" s="33"/>
      <c r="AV88" s="33"/>
      <c r="AW88" s="33"/>
      <c r="AX88" s="33"/>
    </row>
    <row r="89" spans="1:50" hidden="1" x14ac:dyDescent="0.3">
      <c r="A89">
        <v>2</v>
      </c>
      <c r="B89" s="167"/>
      <c r="C89" s="168" t="str">
        <f>IF(B89="","",VLOOKUP(B89,Lookups!$A$2:$F$108,3,FALSE))</f>
        <v/>
      </c>
      <c r="D89" s="169" t="str">
        <f>IF(B89="","",VLOOKUP(B89,Lookups!$A$2:$F$109,6,FALSE))</f>
        <v/>
      </c>
      <c r="E89" s="168" t="str">
        <f>IFERROR(VLOOKUP(C89,Lookups!$K$12:$L$18,2,FALSE),"")</f>
        <v/>
      </c>
      <c r="F89" s="164" t="str">
        <f>IF($B89="","",IF(VLOOKUP($B89,Scores!$A$4:$I$102,2,FALSE)=0,"",VLOOKUP($B89,Scores!$A$4:$I$102,2,FALSE)+IF(VLOOKUP($B89,Scores!$A$4:$I$102,2,FALSE)=MAX(Calculations!$M$11:$M$158),1,0)+$E89))</f>
        <v/>
      </c>
      <c r="G89" s="164" t="str">
        <f>IF($B89="","",IF(VLOOKUP($B89,Scores!$A$4:$I$102,3,FALSE)=0,"",VLOOKUP($B89,Scores!$A$4:$I$102,3,FALSE)+IF(VLOOKUP($B89,Scores!$A$4:$I$102,3,FALSE)=MAX(Calculations!$N$11:$N$158),1,0)+$E89))</f>
        <v/>
      </c>
      <c r="H89" s="164" t="str">
        <f>IF($B89="","",IF(VLOOKUP($B89,Scores!$A$4:$I$102,4,FALSE)=0,"",VLOOKUP($B89,Scores!$A$4:$I$102,4,FALSE)+IF(VLOOKUP($B89,Scores!$A$4:$I$102,4,FALSE)=MAX(Calculations!$O$11:$O$158),1,0)+$E89))</f>
        <v/>
      </c>
      <c r="I89" s="164" t="str">
        <f>IF($B89="","",IF(VLOOKUP($B89,Scores!$A$4:$I$102,5,FALSE)=0,"",VLOOKUP($B89,Scores!$A$4:$I$102,5,FALSE)+IF(VLOOKUP($B89,Scores!$A$4:$I$102,5,FALSE)=MAX(Calculations!$P$11:$P$158),1,0)+$E89))</f>
        <v/>
      </c>
      <c r="J89" s="164" t="str">
        <f>IF($B89="","",IF(VLOOKUP($B89,Scores!$A$4:$I$102,6,FALSE)=0,"",VLOOKUP($B89,Scores!$A$4:$I$102,6,FALSE)+IF(VLOOKUP($B89,Scores!$A$4:$I$102,6,FALSE)=MAX(Calculations!$Q$11:$Q$158),1,0)+$E89))</f>
        <v/>
      </c>
      <c r="K89" s="164" t="str">
        <f>IF($B89="","",IF(VLOOKUP($B89,Scores!$A$4:$I$102,7,FALSE)=0,"",VLOOKUP($B89,Scores!$A$4:$I$102,7,FALSE)+IF(VLOOKUP($B89,Scores!$A$4:$I$102,7,FALSE)=MAX(Calculations!$R$11:$R$158),1,0)+$E89))</f>
        <v/>
      </c>
      <c r="L89" s="164" t="str">
        <f>IF($B89="","",IF(VLOOKUP($B89,Scores!$A$4:$I$102,8,FALSE)=0,"",VLOOKUP($B89,Scores!$A$4:$I$102,8,FALSE)+IF(VLOOKUP($B89,Scores!$A$4:$I$102,8,FALSE)=MAX(Calculations!$S$11:$S$158),1,0)+$E89))</f>
        <v/>
      </c>
      <c r="M89" s="164" t="str">
        <f>IF($B89="","",IF(VLOOKUP($B89,Scores!$A$4:$I$102,9,FALSE)=0,"",VLOOKUP($B89,Scores!$A$4:$I$102,9,FALSE)+IF(VLOOKUP($B89,Scores!$A$4:$I$102,9,FALSE)=MAX(Calculations!$T$11:$T$158),1,0)+$E89))</f>
        <v/>
      </c>
      <c r="N89" s="164">
        <f t="shared" ref="N89:N93" si="44">SUM(F89:M89)</f>
        <v>0</v>
      </c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200"/>
      <c r="AS89" s="200"/>
      <c r="AT89" s="33"/>
      <c r="AU89" s="33"/>
      <c r="AV89" s="33"/>
      <c r="AW89" s="33"/>
      <c r="AX89" s="33"/>
    </row>
    <row r="90" spans="1:50" hidden="1" x14ac:dyDescent="0.3">
      <c r="A90">
        <v>3</v>
      </c>
      <c r="B90" s="167"/>
      <c r="C90" s="168" t="str">
        <f>IF(B90="","",VLOOKUP(B90,Lookups!$A$2:$F$108,3,FALSE))</f>
        <v/>
      </c>
      <c r="D90" s="169" t="str">
        <f>IF(B90="","",VLOOKUP(B90,Lookups!$A$2:$F$109,6,FALSE))</f>
        <v/>
      </c>
      <c r="E90" s="168" t="str">
        <f>IFERROR(VLOOKUP(C90,Lookups!$K$12:$L$18,2,FALSE),"")</f>
        <v/>
      </c>
      <c r="F90" s="164" t="str">
        <f>IF($B90="","",IF(VLOOKUP($B90,Scores!$A$4:$I$102,2,FALSE)=0,"",VLOOKUP($B90,Scores!$A$4:$I$102,2,FALSE)+IF(VLOOKUP($B90,Scores!$A$4:$I$102,2,FALSE)=MAX(Calculations!$M$11:$M$158),1,0)+$E90))</f>
        <v/>
      </c>
      <c r="G90" s="164" t="str">
        <f>IF($B90="","",IF(VLOOKUP($B90,Scores!$A$4:$I$102,3,FALSE)=0,"",VLOOKUP($B90,Scores!$A$4:$I$102,3,FALSE)+IF(VLOOKUP($B90,Scores!$A$4:$I$102,3,FALSE)=MAX(Calculations!$N$11:$N$158),1,0)+$E90))</f>
        <v/>
      </c>
      <c r="H90" s="164" t="str">
        <f>IF($B90="","",IF(VLOOKUP($B90,Scores!$A$4:$I$102,4,FALSE)=0,"",VLOOKUP($B90,Scores!$A$4:$I$102,4,FALSE)+IF(VLOOKUP($B90,Scores!$A$4:$I$102,4,FALSE)=MAX(Calculations!$O$11:$O$158),1,0)+$E90))</f>
        <v/>
      </c>
      <c r="I90" s="164" t="str">
        <f>IF($B90="","",IF(VLOOKUP($B90,Scores!$A$4:$I$102,5,FALSE)=0,"",VLOOKUP($B90,Scores!$A$4:$I$102,5,FALSE)+IF(VLOOKUP($B90,Scores!$A$4:$I$102,5,FALSE)=MAX(Calculations!$P$11:$P$158),1,0)+$E90))</f>
        <v/>
      </c>
      <c r="J90" s="164" t="str">
        <f>IF($B90="","",IF(VLOOKUP($B90,Scores!$A$4:$I$102,6,FALSE)=0,"",VLOOKUP($B90,Scores!$A$4:$I$102,6,FALSE)+IF(VLOOKUP($B90,Scores!$A$4:$I$102,6,FALSE)=MAX(Calculations!$Q$11:$Q$158),1,0)+$E90))</f>
        <v/>
      </c>
      <c r="K90" s="164" t="str">
        <f>IF($B90="","",IF(VLOOKUP($B90,Scores!$A$4:$I$102,7,FALSE)=0,"",VLOOKUP($B90,Scores!$A$4:$I$102,7,FALSE)+IF(VLOOKUP($B90,Scores!$A$4:$I$102,7,FALSE)=MAX(Calculations!$R$11:$R$158),1,0)+$E90))</f>
        <v/>
      </c>
      <c r="L90" s="164" t="str">
        <f>IF($B90="","",IF(VLOOKUP($B90,Scores!$A$4:$I$102,8,FALSE)=0,"",VLOOKUP($B90,Scores!$A$4:$I$102,8,FALSE)+IF(VLOOKUP($B90,Scores!$A$4:$I$102,8,FALSE)=MAX(Calculations!$S$11:$S$158),1,0)+$E90))</f>
        <v/>
      </c>
      <c r="M90" s="164" t="str">
        <f>IF($B90="","",IF(VLOOKUP($B90,Scores!$A$4:$I$102,9,FALSE)=0,"",VLOOKUP($B90,Scores!$A$4:$I$102,9,FALSE)+IF(VLOOKUP($B90,Scores!$A$4:$I$102,9,FALSE)=MAX(Calculations!$T$11:$T$158),1,0)+$E90))</f>
        <v/>
      </c>
      <c r="N90" s="164">
        <f t="shared" si="44"/>
        <v>0</v>
      </c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200"/>
      <c r="AS90" s="200"/>
      <c r="AT90" s="33"/>
      <c r="AU90" s="33"/>
      <c r="AV90" s="33"/>
      <c r="AW90" s="33"/>
      <c r="AX90" s="33"/>
    </row>
    <row r="91" spans="1:50" hidden="1" x14ac:dyDescent="0.3">
      <c r="A91">
        <v>4</v>
      </c>
      <c r="B91" s="167"/>
      <c r="C91" s="168" t="str">
        <f>IF(B91="","",VLOOKUP(B91,Lookups!$A$2:$F$108,3,FALSE))</f>
        <v/>
      </c>
      <c r="D91" s="169" t="str">
        <f>IF(B91="","",VLOOKUP(B91,Lookups!$A$2:$F$109,6,FALSE))</f>
        <v/>
      </c>
      <c r="E91" s="168" t="str">
        <f>IFERROR(VLOOKUP(C91,Lookups!$K$12:$L$18,2,FALSE),"")</f>
        <v/>
      </c>
      <c r="F91" s="164" t="str">
        <f>IF($B91="","",IF(VLOOKUP($B91,Scores!$A$4:$I$102,2,FALSE)=0,"",VLOOKUP($B91,Scores!$A$4:$I$102,2,FALSE)+IF(VLOOKUP($B91,Scores!$A$4:$I$102,2,FALSE)=MAX(Calculations!$M$11:$M$158),1,0)+$E91))</f>
        <v/>
      </c>
      <c r="G91" s="164" t="str">
        <f>IF($B91="","",IF(VLOOKUP($B91,Scores!$A$4:$I$102,3,FALSE)=0,"",VLOOKUP($B91,Scores!$A$4:$I$102,3,FALSE)+IF(VLOOKUP($B91,Scores!$A$4:$I$102,3,FALSE)=MAX(Calculations!$N$11:$N$158),1,0)+$E91))</f>
        <v/>
      </c>
      <c r="H91" s="164" t="str">
        <f>IF($B91="","",IF(VLOOKUP($B91,Scores!$A$4:$I$102,4,FALSE)=0,"",VLOOKUP($B91,Scores!$A$4:$I$102,4,FALSE)+IF(VLOOKUP($B91,Scores!$A$4:$I$102,4,FALSE)=MAX(Calculations!$O$11:$O$158),1,0)+$E91))</f>
        <v/>
      </c>
      <c r="I91" s="164" t="str">
        <f>IF($B91="","",IF(VLOOKUP($B91,Scores!$A$4:$I$102,5,FALSE)=0,"",VLOOKUP($B91,Scores!$A$4:$I$102,5,FALSE)+IF(VLOOKUP($B91,Scores!$A$4:$I$102,5,FALSE)=MAX(Calculations!$P$11:$P$158),1,0)+$E91))</f>
        <v/>
      </c>
      <c r="J91" s="164" t="str">
        <f>IF($B91="","",IF(VLOOKUP($B91,Scores!$A$4:$I$102,6,FALSE)=0,"",VLOOKUP($B91,Scores!$A$4:$I$102,6,FALSE)+IF(VLOOKUP($B91,Scores!$A$4:$I$102,6,FALSE)=MAX(Calculations!$Q$11:$Q$158),1,0)+$E91))</f>
        <v/>
      </c>
      <c r="K91" s="164" t="str">
        <f>IF($B91="","",IF(VLOOKUP($B91,Scores!$A$4:$I$102,7,FALSE)=0,"",VLOOKUP($B91,Scores!$A$4:$I$102,7,FALSE)+IF(VLOOKUP($B91,Scores!$A$4:$I$102,7,FALSE)=MAX(Calculations!$R$11:$R$158),1,0)+$E91))</f>
        <v/>
      </c>
      <c r="L91" s="164" t="str">
        <f>IF($B91="","",IF(VLOOKUP($B91,Scores!$A$4:$I$102,8,FALSE)=0,"",VLOOKUP($B91,Scores!$A$4:$I$102,8,FALSE)+IF(VLOOKUP($B91,Scores!$A$4:$I$102,8,FALSE)=MAX(Calculations!$S$11:$S$158),1,0)+$E91))</f>
        <v/>
      </c>
      <c r="M91" s="164" t="str">
        <f>IF($B91="","",IF(VLOOKUP($B91,Scores!$A$4:$I$102,9,FALSE)=0,"",VLOOKUP($B91,Scores!$A$4:$I$102,9,FALSE)+IF(VLOOKUP($B91,Scores!$A$4:$I$102,9,FALSE)=MAX(Calculations!$T$11:$T$158),1,0)+$E91))</f>
        <v/>
      </c>
      <c r="N91" s="164">
        <f t="shared" si="44"/>
        <v>0</v>
      </c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200"/>
      <c r="AS91" s="200"/>
      <c r="AT91" s="33"/>
      <c r="AU91" s="33"/>
      <c r="AV91" s="33"/>
      <c r="AW91" s="33"/>
      <c r="AX91" s="33"/>
    </row>
    <row r="92" spans="1:50" hidden="1" x14ac:dyDescent="0.3">
      <c r="A92">
        <v>5</v>
      </c>
      <c r="B92" s="167"/>
      <c r="C92" s="168" t="str">
        <f>IF(B92="","",VLOOKUP(B92,Lookups!$A$2:$F$108,3,FALSE))</f>
        <v/>
      </c>
      <c r="D92" s="169" t="str">
        <f>IF(B92="","",VLOOKUP(B92,Lookups!$A$2:$F$109,6,FALSE))</f>
        <v/>
      </c>
      <c r="E92" s="168" t="str">
        <f>IFERROR(VLOOKUP(C92,Lookups!$K$12:$L$18,2,FALSE),"")</f>
        <v/>
      </c>
      <c r="F92" s="164" t="str">
        <f>IF($B92="","",IF(VLOOKUP($B92,Scores!$A$4:$I$102,2,FALSE)=0,"",VLOOKUP($B92,Scores!$A$4:$I$102,2,FALSE)+IF(VLOOKUP($B92,Scores!$A$4:$I$102,2,FALSE)=MAX(Calculations!$M$11:$M$158),1,0)+$E92))</f>
        <v/>
      </c>
      <c r="G92" s="164" t="str">
        <f>IF($B92="","",IF(VLOOKUP($B92,Scores!$A$4:$I$102,3,FALSE)=0,"",VLOOKUP($B92,Scores!$A$4:$I$102,3,FALSE)+IF(VLOOKUP($B92,Scores!$A$4:$I$102,3,FALSE)=MAX(Calculations!$N$11:$N$158),1,0)+$E92))</f>
        <v/>
      </c>
      <c r="H92" s="164" t="str">
        <f>IF($B92="","",IF(VLOOKUP($B92,Scores!$A$4:$I$102,4,FALSE)=0,"",VLOOKUP($B92,Scores!$A$4:$I$102,4,FALSE)+IF(VLOOKUP($B92,Scores!$A$4:$I$102,4,FALSE)=MAX(Calculations!$O$11:$O$158),1,0)+$E92))</f>
        <v/>
      </c>
      <c r="I92" s="164" t="str">
        <f>IF($B92="","",IF(VLOOKUP($B92,Scores!$A$4:$I$102,5,FALSE)=0,"",VLOOKUP($B92,Scores!$A$4:$I$102,5,FALSE)+IF(VLOOKUP($B92,Scores!$A$4:$I$102,5,FALSE)=MAX(Calculations!$P$11:$P$158),1,0)+$E92))</f>
        <v/>
      </c>
      <c r="J92" s="164" t="str">
        <f>IF($B92="","",IF(VLOOKUP($B92,Scores!$A$4:$I$102,6,FALSE)=0,"",VLOOKUP($B92,Scores!$A$4:$I$102,6,FALSE)+IF(VLOOKUP($B92,Scores!$A$4:$I$102,6,FALSE)=MAX(Calculations!$Q$11:$Q$158),1,0)+$E92))</f>
        <v/>
      </c>
      <c r="K92" s="164" t="str">
        <f>IF($B92="","",IF(VLOOKUP($B92,Scores!$A$4:$I$102,7,FALSE)=0,"",VLOOKUP($B92,Scores!$A$4:$I$102,7,FALSE)+IF(VLOOKUP($B92,Scores!$A$4:$I$102,7,FALSE)=MAX(Calculations!$R$11:$R$158),1,0)+$E92))</f>
        <v/>
      </c>
      <c r="L92" s="164" t="str">
        <f>IF($B92="","",IF(VLOOKUP($B92,Scores!$A$4:$I$102,8,FALSE)=0,"",VLOOKUP($B92,Scores!$A$4:$I$102,8,FALSE)+IF(VLOOKUP($B92,Scores!$A$4:$I$102,8,FALSE)=MAX(Calculations!$S$11:$S$158),1,0)+$E92))</f>
        <v/>
      </c>
      <c r="M92" s="164" t="str">
        <f>IF($B92="","",IF(VLOOKUP($B92,Scores!$A$4:$I$102,9,FALSE)=0,"",VLOOKUP($B92,Scores!$A$4:$I$102,9,FALSE)+IF(VLOOKUP($B92,Scores!$A$4:$I$102,9,FALSE)=MAX(Calculations!$T$11:$T$158),1,0)+$E92))</f>
        <v/>
      </c>
      <c r="N92" s="164">
        <f t="shared" si="44"/>
        <v>0</v>
      </c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200"/>
      <c r="AS92" s="200"/>
      <c r="AT92" s="33"/>
      <c r="AU92" s="33"/>
      <c r="AV92" s="33"/>
      <c r="AW92" s="33"/>
      <c r="AX92" s="33"/>
    </row>
    <row r="93" spans="1:50" hidden="1" x14ac:dyDescent="0.3">
      <c r="A93">
        <v>6</v>
      </c>
      <c r="B93" s="167"/>
      <c r="C93" s="168" t="str">
        <f>IF(B93="","",VLOOKUP(B93,Lookups!$A$2:$F$108,3,FALSE))</f>
        <v/>
      </c>
      <c r="D93" s="169" t="str">
        <f>IF(B93="","",VLOOKUP(B93,Lookups!$A$2:$F$109,6,FALSE))</f>
        <v/>
      </c>
      <c r="E93" s="168" t="str">
        <f>IFERROR(VLOOKUP(C93,Lookups!$K$12:$L$18,2,FALSE),"")</f>
        <v/>
      </c>
      <c r="F93" s="164" t="str">
        <f>IF($B93="","",IF(VLOOKUP($B93,Scores!$A$4:$I$102,2,FALSE)=0,"",VLOOKUP($B93,Scores!$A$4:$I$102,2,FALSE)+IF(VLOOKUP($B93,Scores!$A$4:$I$102,2,FALSE)=MAX(Calculations!$M$11:$M$158),1,0)+$E93))</f>
        <v/>
      </c>
      <c r="G93" s="164" t="str">
        <f>IF($B93="","",IF(VLOOKUP($B93,Scores!$A$4:$I$102,3,FALSE)=0,"",VLOOKUP($B93,Scores!$A$4:$I$102,3,FALSE)+IF(VLOOKUP($B93,Scores!$A$4:$I$102,3,FALSE)=MAX(Calculations!$N$11:$N$158),1,0)+$E93))</f>
        <v/>
      </c>
      <c r="H93" s="164" t="str">
        <f>IF($B93="","",IF(VLOOKUP($B93,Scores!$A$4:$I$102,4,FALSE)=0,"",VLOOKUP($B93,Scores!$A$4:$I$102,4,FALSE)+IF(VLOOKUP($B93,Scores!$A$4:$I$102,4,FALSE)=MAX(Calculations!$O$11:$O$158),1,0)+$E93))</f>
        <v/>
      </c>
      <c r="I93" s="164" t="str">
        <f>IF($B93="","",IF(VLOOKUP($B93,Scores!$A$4:$I$102,5,FALSE)=0,"",VLOOKUP($B93,Scores!$A$4:$I$102,5,FALSE)+IF(VLOOKUP($B93,Scores!$A$4:$I$102,5,FALSE)=MAX(Calculations!$P$11:$P$158),1,0)+$E93))</f>
        <v/>
      </c>
      <c r="J93" s="164" t="str">
        <f>IF($B93="","",IF(VLOOKUP($B93,Scores!$A$4:$I$102,6,FALSE)=0,"",VLOOKUP($B93,Scores!$A$4:$I$102,6,FALSE)+IF(VLOOKUP($B93,Scores!$A$4:$I$102,6,FALSE)=MAX(Calculations!$Q$11:$Q$158),1,0)+$E93))</f>
        <v/>
      </c>
      <c r="K93" s="164" t="str">
        <f>IF($B93="","",IF(VLOOKUP($B93,Scores!$A$4:$I$102,7,FALSE)=0,"",VLOOKUP($B93,Scores!$A$4:$I$102,7,FALSE)+IF(VLOOKUP($B93,Scores!$A$4:$I$102,7,FALSE)=MAX(Calculations!$R$11:$R$158),1,0)+$E93))</f>
        <v/>
      </c>
      <c r="L93" s="164" t="str">
        <f>IF($B93="","",IF(VLOOKUP($B93,Scores!$A$4:$I$102,8,FALSE)=0,"",VLOOKUP($B93,Scores!$A$4:$I$102,8,FALSE)+IF(VLOOKUP($B93,Scores!$A$4:$I$102,8,FALSE)=MAX(Calculations!$S$11:$S$158),1,0)+$E93))</f>
        <v/>
      </c>
      <c r="M93" s="164" t="str">
        <f>IF($B93="","",IF(VLOOKUP($B93,Scores!$A$4:$I$102,9,FALSE)=0,"",VLOOKUP($B93,Scores!$A$4:$I$102,9,FALSE)+IF(VLOOKUP($B93,Scores!$A$4:$I$102,9,FALSE)=MAX(Calculations!$T$11:$T$158),1,0)+$E93))</f>
        <v/>
      </c>
      <c r="N93" s="164">
        <f t="shared" si="44"/>
        <v>0</v>
      </c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200"/>
      <c r="AS93" s="200"/>
      <c r="AT93" s="33"/>
      <c r="AU93" s="33"/>
      <c r="AV93" s="33"/>
      <c r="AW93" s="33"/>
      <c r="AX93" s="33"/>
    </row>
    <row r="94" spans="1:50" hidden="1" x14ac:dyDescent="0.3">
      <c r="C94" s="35"/>
      <c r="E94" s="170" t="s">
        <v>199</v>
      </c>
      <c r="F94" s="181"/>
      <c r="G94" s="181"/>
      <c r="H94" s="181"/>
      <c r="I94" s="181"/>
      <c r="J94" s="181"/>
      <c r="K94" s="181"/>
      <c r="L94" s="181"/>
      <c r="M94" s="181"/>
    </row>
    <row r="95" spans="1:50" ht="15" hidden="1" thickBot="1" x14ac:dyDescent="0.35">
      <c r="E95" s="172"/>
      <c r="F95" s="171"/>
      <c r="G95" s="171"/>
      <c r="H95" s="171"/>
      <c r="I95" s="171"/>
      <c r="J95" s="171"/>
      <c r="K95" s="171"/>
      <c r="L95" s="171"/>
      <c r="M95" s="171"/>
      <c r="N95" s="177">
        <f>SUM(F95:M95)</f>
        <v>0</v>
      </c>
    </row>
    <row r="96" spans="1:50" hidden="1" x14ac:dyDescent="0.3">
      <c r="B96" t="s">
        <v>201</v>
      </c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200"/>
      <c r="AS96" s="200"/>
      <c r="AT96" s="33"/>
      <c r="AU96" s="33"/>
      <c r="AV96" s="33"/>
      <c r="AW96" s="33"/>
      <c r="AX96" s="33"/>
    </row>
    <row r="97" spans="1:50" hidden="1" x14ac:dyDescent="0.3">
      <c r="A97">
        <v>1</v>
      </c>
      <c r="B97" s="167"/>
      <c r="C97" s="168" t="str">
        <f>IF(B97="","",VLOOKUP(B97,Lookups!$A$2:$F$108,3,FALSE))</f>
        <v/>
      </c>
      <c r="D97" s="169" t="str">
        <f>IF(B97="","",VLOOKUP(B97,Lookups!$A$2:$F$109,6,FALSE))</f>
        <v/>
      </c>
      <c r="E97" s="168" t="str">
        <f>IFERROR(VLOOKUP(C97,Lookups!$K$12:$L$18,2,FALSE),"")</f>
        <v/>
      </c>
      <c r="F97" s="164" t="str">
        <f>IF($B97="","",IF(VLOOKUP($B97,Scores!$A$4:$I$102,2,FALSE)=0,"",VLOOKUP($B97,Scores!$A$4:$I$102,2,FALSE)+IF(VLOOKUP($B97,Scores!$A$4:$I$102,2,FALSE)=MAX(Calculations!$M$11:$M$158),1,0)+$E97))</f>
        <v/>
      </c>
      <c r="G97" s="164" t="str">
        <f>IF($B97="","",IF(VLOOKUP($B97,Scores!$A$4:$I$102,3,FALSE)=0,"",VLOOKUP($B97,Scores!$A$4:$I$102,3,FALSE)+IF(VLOOKUP($B97,Scores!$A$4:$I$102,3,FALSE)=MAX(Calculations!$N$11:$N$158),1,0)+$E97))</f>
        <v/>
      </c>
      <c r="H97" s="164" t="str">
        <f>IF($B97="","",IF(VLOOKUP($B97,Scores!$A$4:$I$102,4,FALSE)=0,"",VLOOKUP($B97,Scores!$A$4:$I$102,4,FALSE)+IF(VLOOKUP($B97,Scores!$A$4:$I$102,4,FALSE)=MAX(Calculations!$O$11:$O$158),1,0)+$E97))</f>
        <v/>
      </c>
      <c r="I97" s="164" t="str">
        <f>IF($B97="","",IF(VLOOKUP($B97,Scores!$A$4:$I$102,5,FALSE)=0,"",VLOOKUP($B97,Scores!$A$4:$I$102,5,FALSE)+IF(VLOOKUP($B97,Scores!$A$4:$I$102,5,FALSE)=MAX(Calculations!$P$11:$P$158),1,0)+$E97))</f>
        <v/>
      </c>
      <c r="J97" s="164" t="str">
        <f>IF($B97="","",IF(VLOOKUP($B97,Scores!$A$4:$I$102,6,FALSE)=0,"",VLOOKUP($B97,Scores!$A$4:$I$102,6,FALSE)+IF(VLOOKUP($B97,Scores!$A$4:$I$102,6,FALSE)=MAX(Calculations!$Q$11:$Q$158),1,0)+$E97))</f>
        <v/>
      </c>
      <c r="K97" s="164" t="str">
        <f>IF($B97="","",IF(VLOOKUP($B97,Scores!$A$4:$I$102,7,FALSE)=0,"",VLOOKUP($B97,Scores!$A$4:$I$102,7,FALSE)+IF(VLOOKUP($B97,Scores!$A$4:$I$102,7,FALSE)=MAX(Calculations!$R$11:$R$158),1,0)+$E97))</f>
        <v/>
      </c>
      <c r="L97" s="164" t="str">
        <f>IF($B97="","",IF(VLOOKUP($B97,Scores!$A$4:$I$102,8,FALSE)=0,"",VLOOKUP($B97,Scores!$A$4:$I$102,8,FALSE)+IF(VLOOKUP($B97,Scores!$A$4:$I$102,8,FALSE)=MAX(Calculations!$S$11:$S$158),1,0)+$E97))</f>
        <v/>
      </c>
      <c r="M97" s="164" t="str">
        <f>IF($B97="","",IF(VLOOKUP($B97,Scores!$A$4:$I$102,9,FALSE)=0,"",VLOOKUP($B97,Scores!$A$4:$I$102,9,FALSE)+IF(VLOOKUP($B97,Scores!$A$4:$I$102,9,FALSE)=MAX(Calculations!$T$11:$T$158),1,0)+$E97))</f>
        <v/>
      </c>
      <c r="N97" s="164">
        <f>SUM(F97:M97)</f>
        <v>0</v>
      </c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200"/>
      <c r="AS97" s="200"/>
      <c r="AT97" s="33"/>
      <c r="AU97" s="33"/>
      <c r="AV97" s="33"/>
      <c r="AW97" s="33"/>
      <c r="AX97" s="33"/>
    </row>
    <row r="98" spans="1:50" hidden="1" x14ac:dyDescent="0.3">
      <c r="A98">
        <v>2</v>
      </c>
      <c r="B98" s="167"/>
      <c r="C98" s="168" t="str">
        <f>IF(B98="","",VLOOKUP(B98,Lookups!$A$2:$F$108,3,FALSE))</f>
        <v/>
      </c>
      <c r="D98" s="169" t="str">
        <f>IF(B98="","",VLOOKUP(B98,Lookups!$A$2:$F$109,6,FALSE))</f>
        <v/>
      </c>
      <c r="E98" s="168" t="str">
        <f>IFERROR(VLOOKUP(C98,Lookups!$K$12:$L$18,2,FALSE),"")</f>
        <v/>
      </c>
      <c r="F98" s="164" t="str">
        <f>IF($B98="","",IF(VLOOKUP($B98,Scores!$A$4:$I$102,2,FALSE)=0,"",VLOOKUP($B98,Scores!$A$4:$I$102,2,FALSE)+IF(VLOOKUP($B98,Scores!$A$4:$I$102,2,FALSE)=MAX(Calculations!$M$11:$M$158),1,0)+$E98))</f>
        <v/>
      </c>
      <c r="G98" s="164" t="str">
        <f>IF($B98="","",IF(VLOOKUP($B98,Scores!$A$4:$I$102,3,FALSE)=0,"",VLOOKUP($B98,Scores!$A$4:$I$102,3,FALSE)+IF(VLOOKUP($B98,Scores!$A$4:$I$102,3,FALSE)=MAX(Calculations!$N$11:$N$158),1,0)+$E98))</f>
        <v/>
      </c>
      <c r="H98" s="164" t="str">
        <f>IF($B98="","",IF(VLOOKUP($B98,Scores!$A$4:$I$102,4,FALSE)=0,"",VLOOKUP($B98,Scores!$A$4:$I$102,4,FALSE)+IF(VLOOKUP($B98,Scores!$A$4:$I$102,4,FALSE)=MAX(Calculations!$O$11:$O$158),1,0)+$E98))</f>
        <v/>
      </c>
      <c r="I98" s="164" t="str">
        <f>IF($B98="","",IF(VLOOKUP($B98,Scores!$A$4:$I$102,5,FALSE)=0,"",VLOOKUP($B98,Scores!$A$4:$I$102,5,FALSE)+IF(VLOOKUP($B98,Scores!$A$4:$I$102,5,FALSE)=MAX(Calculations!$P$11:$P$158),1,0)+$E98))</f>
        <v/>
      </c>
      <c r="J98" s="164" t="str">
        <f>IF($B98="","",IF(VLOOKUP($B98,Scores!$A$4:$I$102,6,FALSE)=0,"",VLOOKUP($B98,Scores!$A$4:$I$102,6,FALSE)+IF(VLOOKUP($B98,Scores!$A$4:$I$102,6,FALSE)=MAX(Calculations!$Q$11:$Q$158),1,0)+$E98))</f>
        <v/>
      </c>
      <c r="K98" s="164" t="str">
        <f>IF($B98="","",IF(VLOOKUP($B98,Scores!$A$4:$I$102,7,FALSE)=0,"",VLOOKUP($B98,Scores!$A$4:$I$102,7,FALSE)+IF(VLOOKUP($B98,Scores!$A$4:$I$102,7,FALSE)=MAX(Calculations!$R$11:$R$158),1,0)+$E98))</f>
        <v/>
      </c>
      <c r="L98" s="164" t="str">
        <f>IF($B98="","",IF(VLOOKUP($B98,Scores!$A$4:$I$102,8,FALSE)=0,"",VLOOKUP($B98,Scores!$A$4:$I$102,8,FALSE)+IF(VLOOKUP($B98,Scores!$A$4:$I$102,8,FALSE)=MAX(Calculations!$S$11:$S$158),1,0)+$E98))</f>
        <v/>
      </c>
      <c r="M98" s="164" t="str">
        <f>IF($B98="","",IF(VLOOKUP($B98,Scores!$A$4:$I$102,9,FALSE)=0,"",VLOOKUP($B98,Scores!$A$4:$I$102,9,FALSE)+IF(VLOOKUP($B98,Scores!$A$4:$I$102,9,FALSE)=MAX(Calculations!$T$11:$T$158),1,0)+$E98))</f>
        <v/>
      </c>
      <c r="N98" s="164">
        <f t="shared" ref="N98:N102" si="45">SUM(F98:M98)</f>
        <v>0</v>
      </c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200"/>
      <c r="AS98" s="200"/>
      <c r="AT98" s="33"/>
      <c r="AU98" s="33"/>
      <c r="AV98" s="33"/>
      <c r="AW98" s="33"/>
      <c r="AX98" s="33"/>
    </row>
    <row r="99" spans="1:50" hidden="1" x14ac:dyDescent="0.3">
      <c r="A99">
        <v>3</v>
      </c>
      <c r="B99" s="167"/>
      <c r="C99" s="168" t="str">
        <f>IF(B99="","",VLOOKUP(B99,Lookups!$A$2:$F$108,3,FALSE))</f>
        <v/>
      </c>
      <c r="D99" s="169" t="str">
        <f>IF(B99="","",VLOOKUP(B99,Lookups!$A$2:$F$109,6,FALSE))</f>
        <v/>
      </c>
      <c r="E99" s="168" t="str">
        <f>IFERROR(VLOOKUP(C99,Lookups!$K$12:$L$18,2,FALSE),"")</f>
        <v/>
      </c>
      <c r="F99" s="164" t="str">
        <f>IF($B99="","",IF(VLOOKUP($B99,Scores!$A$4:$I$102,2,FALSE)=0,"",VLOOKUP($B99,Scores!$A$4:$I$102,2,FALSE)+IF(VLOOKUP($B99,Scores!$A$4:$I$102,2,FALSE)=MAX(Calculations!$M$11:$M$158),1,0)+$E99))</f>
        <v/>
      </c>
      <c r="G99" s="164" t="str">
        <f>IF($B99="","",IF(VLOOKUP($B99,Scores!$A$4:$I$102,3,FALSE)=0,"",VLOOKUP($B99,Scores!$A$4:$I$102,3,FALSE)+IF(VLOOKUP($B99,Scores!$A$4:$I$102,3,FALSE)=MAX(Calculations!$N$11:$N$158),1,0)+$E99))</f>
        <v/>
      </c>
      <c r="H99" s="164" t="str">
        <f>IF($B99="","",IF(VLOOKUP($B99,Scores!$A$4:$I$102,4,FALSE)=0,"",VLOOKUP($B99,Scores!$A$4:$I$102,4,FALSE)+IF(VLOOKUP($B99,Scores!$A$4:$I$102,4,FALSE)=MAX(Calculations!$O$11:$O$158),1,0)+$E99))</f>
        <v/>
      </c>
      <c r="I99" s="164" t="str">
        <f>IF($B99="","",IF(VLOOKUP($B99,Scores!$A$4:$I$102,5,FALSE)=0,"",VLOOKUP($B99,Scores!$A$4:$I$102,5,FALSE)+IF(VLOOKUP($B99,Scores!$A$4:$I$102,5,FALSE)=MAX(Calculations!$P$11:$P$158),1,0)+$E99))</f>
        <v/>
      </c>
      <c r="J99" s="164" t="str">
        <f>IF($B99="","",IF(VLOOKUP($B99,Scores!$A$4:$I$102,6,FALSE)=0,"",VLOOKUP($B99,Scores!$A$4:$I$102,6,FALSE)+IF(VLOOKUP($B99,Scores!$A$4:$I$102,6,FALSE)=MAX(Calculations!$Q$11:$Q$158),1,0)+$E99))</f>
        <v/>
      </c>
      <c r="K99" s="164" t="str">
        <f>IF($B99="","",IF(VLOOKUP($B99,Scores!$A$4:$I$102,7,FALSE)=0,"",VLOOKUP($B99,Scores!$A$4:$I$102,7,FALSE)+IF(VLOOKUP($B99,Scores!$A$4:$I$102,7,FALSE)=MAX(Calculations!$R$11:$R$158),1,0)+$E99))</f>
        <v/>
      </c>
      <c r="L99" s="164" t="str">
        <f>IF($B99="","",IF(VLOOKUP($B99,Scores!$A$4:$I$102,8,FALSE)=0,"",VLOOKUP($B99,Scores!$A$4:$I$102,8,FALSE)+IF(VLOOKUP($B99,Scores!$A$4:$I$102,8,FALSE)=MAX(Calculations!$S$11:$S$158),1,0)+$E99))</f>
        <v/>
      </c>
      <c r="M99" s="164" t="str">
        <f>IF($B99="","",IF(VLOOKUP($B99,Scores!$A$4:$I$102,9,FALSE)=0,"",VLOOKUP($B99,Scores!$A$4:$I$102,9,FALSE)+IF(VLOOKUP($B99,Scores!$A$4:$I$102,9,FALSE)=MAX(Calculations!$T$11:$T$158),1,0)+$E99))</f>
        <v/>
      </c>
      <c r="N99" s="164">
        <f t="shared" si="45"/>
        <v>0</v>
      </c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200"/>
      <c r="AS99" s="200"/>
      <c r="AT99" s="33"/>
      <c r="AU99" s="33"/>
      <c r="AV99" s="33"/>
      <c r="AW99" s="33"/>
      <c r="AX99" s="33"/>
    </row>
    <row r="100" spans="1:50" hidden="1" x14ac:dyDescent="0.3">
      <c r="A100">
        <v>4</v>
      </c>
      <c r="B100" s="167"/>
      <c r="C100" s="168" t="str">
        <f>IF(B100="","",VLOOKUP(B100,Lookups!$A$2:$F$108,3,FALSE))</f>
        <v/>
      </c>
      <c r="D100" s="169" t="str">
        <f>IF(B100="","",VLOOKUP(B100,Lookups!$A$2:$F$109,6,FALSE))</f>
        <v/>
      </c>
      <c r="E100" s="168" t="str">
        <f>IFERROR(VLOOKUP(C100,Lookups!$K$12:$L$18,2,FALSE),"")</f>
        <v/>
      </c>
      <c r="F100" s="164" t="str">
        <f>IF($B100="","",IF(VLOOKUP($B100,Scores!$A$4:$I$102,2,FALSE)=0,"",VLOOKUP($B100,Scores!$A$4:$I$102,2,FALSE)+IF(VLOOKUP($B100,Scores!$A$4:$I$102,2,FALSE)=MAX(Calculations!$M$11:$M$158),1,0)+$E100))</f>
        <v/>
      </c>
      <c r="G100" s="164" t="str">
        <f>IF($B100="","",IF(VLOOKUP($B100,Scores!$A$4:$I$102,3,FALSE)=0,"",VLOOKUP($B100,Scores!$A$4:$I$102,3,FALSE)+IF(VLOOKUP($B100,Scores!$A$4:$I$102,3,FALSE)=MAX(Calculations!$N$11:$N$158),1,0)+$E100))</f>
        <v/>
      </c>
      <c r="H100" s="164" t="str">
        <f>IF($B100="","",IF(VLOOKUP($B100,Scores!$A$4:$I$102,4,FALSE)=0,"",VLOOKUP($B100,Scores!$A$4:$I$102,4,FALSE)+IF(VLOOKUP($B100,Scores!$A$4:$I$102,4,FALSE)=MAX(Calculations!$O$11:$O$158),1,0)+$E100))</f>
        <v/>
      </c>
      <c r="I100" s="164" t="str">
        <f>IF($B100="","",IF(VLOOKUP($B100,Scores!$A$4:$I$102,5,FALSE)=0,"",VLOOKUP($B100,Scores!$A$4:$I$102,5,FALSE)+IF(VLOOKUP($B100,Scores!$A$4:$I$102,5,FALSE)=MAX(Calculations!$P$11:$P$158),1,0)+$E100))</f>
        <v/>
      </c>
      <c r="J100" s="164" t="str">
        <f>IF($B100="","",IF(VLOOKUP($B100,Scores!$A$4:$I$102,6,FALSE)=0,"",VLOOKUP($B100,Scores!$A$4:$I$102,6,FALSE)+IF(VLOOKUP($B100,Scores!$A$4:$I$102,6,FALSE)=MAX(Calculations!$Q$11:$Q$158),1,0)+$E100))</f>
        <v/>
      </c>
      <c r="K100" s="164" t="str">
        <f>IF($B100="","",IF(VLOOKUP($B100,Scores!$A$4:$I$102,7,FALSE)=0,"",VLOOKUP($B100,Scores!$A$4:$I$102,7,FALSE)+IF(VLOOKUP($B100,Scores!$A$4:$I$102,7,FALSE)=MAX(Calculations!$R$11:$R$158),1,0)+$E100))</f>
        <v/>
      </c>
      <c r="L100" s="164" t="str">
        <f>IF($B100="","",IF(VLOOKUP($B100,Scores!$A$4:$I$102,8,FALSE)=0,"",VLOOKUP($B100,Scores!$A$4:$I$102,8,FALSE)+IF(VLOOKUP($B100,Scores!$A$4:$I$102,8,FALSE)=MAX(Calculations!$S$11:$S$158),1,0)+$E100))</f>
        <v/>
      </c>
      <c r="M100" s="164" t="str">
        <f>IF($B100="","",IF(VLOOKUP($B100,Scores!$A$4:$I$102,9,FALSE)=0,"",VLOOKUP($B100,Scores!$A$4:$I$102,9,FALSE)+IF(VLOOKUP($B100,Scores!$A$4:$I$102,9,FALSE)=MAX(Calculations!$T$11:$T$158),1,0)+$E100))</f>
        <v/>
      </c>
      <c r="N100" s="164">
        <f t="shared" si="45"/>
        <v>0</v>
      </c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200"/>
      <c r="AS100" s="200"/>
      <c r="AT100" s="33"/>
      <c r="AU100" s="33"/>
      <c r="AV100" s="33"/>
      <c r="AW100" s="33"/>
      <c r="AX100" s="33"/>
    </row>
    <row r="101" spans="1:50" hidden="1" x14ac:dyDescent="0.3">
      <c r="A101">
        <v>5</v>
      </c>
      <c r="B101" s="167"/>
      <c r="C101" s="168" t="str">
        <f>IF(B101="","",VLOOKUP(B101,Lookups!$A$2:$F$108,3,FALSE))</f>
        <v/>
      </c>
      <c r="D101" s="169" t="str">
        <f>IF(B101="","",VLOOKUP(B101,Lookups!$A$2:$F$109,6,FALSE))</f>
        <v/>
      </c>
      <c r="E101" s="168" t="str">
        <f>IFERROR(VLOOKUP(C101,Lookups!$K$12:$L$18,2,FALSE),"")</f>
        <v/>
      </c>
      <c r="F101" s="164" t="str">
        <f>IF($B101="","",IF(VLOOKUP($B101,Scores!$A$4:$I$102,2,FALSE)=0,"",VLOOKUP($B101,Scores!$A$4:$I$102,2,FALSE)+IF(VLOOKUP($B101,Scores!$A$4:$I$102,2,FALSE)=MAX(Calculations!$M$11:$M$158),1,0)+$E101))</f>
        <v/>
      </c>
      <c r="G101" s="164" t="str">
        <f>IF($B101="","",IF(VLOOKUP($B101,Scores!$A$4:$I$102,3,FALSE)=0,"",VLOOKUP($B101,Scores!$A$4:$I$102,3,FALSE)+IF(VLOOKUP($B101,Scores!$A$4:$I$102,3,FALSE)=MAX(Calculations!$N$11:$N$158),1,0)+$E101))</f>
        <v/>
      </c>
      <c r="H101" s="164" t="str">
        <f>IF($B101="","",IF(VLOOKUP($B101,Scores!$A$4:$I$102,4,FALSE)=0,"",VLOOKUP($B101,Scores!$A$4:$I$102,4,FALSE)+IF(VLOOKUP($B101,Scores!$A$4:$I$102,4,FALSE)=MAX(Calculations!$O$11:$O$158),1,0)+$E101))</f>
        <v/>
      </c>
      <c r="I101" s="164" t="str">
        <f>IF($B101="","",IF(VLOOKUP($B101,Scores!$A$4:$I$102,5,FALSE)=0,"",VLOOKUP($B101,Scores!$A$4:$I$102,5,FALSE)+IF(VLOOKUP($B101,Scores!$A$4:$I$102,5,FALSE)=MAX(Calculations!$P$11:$P$158),1,0)+$E101))</f>
        <v/>
      </c>
      <c r="J101" s="164" t="str">
        <f>IF($B101="","",IF(VLOOKUP($B101,Scores!$A$4:$I$102,6,FALSE)=0,"",VLOOKUP($B101,Scores!$A$4:$I$102,6,FALSE)+IF(VLOOKUP($B101,Scores!$A$4:$I$102,6,FALSE)=MAX(Calculations!$Q$11:$Q$158),1,0)+$E101))</f>
        <v/>
      </c>
      <c r="K101" s="164" t="str">
        <f>IF($B101="","",IF(VLOOKUP($B101,Scores!$A$4:$I$102,7,FALSE)=0,"",VLOOKUP($B101,Scores!$A$4:$I$102,7,FALSE)+IF(VLOOKUP($B101,Scores!$A$4:$I$102,7,FALSE)=MAX(Calculations!$R$11:$R$158),1,0)+$E101))</f>
        <v/>
      </c>
      <c r="L101" s="164" t="str">
        <f>IF($B101="","",IF(VLOOKUP($B101,Scores!$A$4:$I$102,8,FALSE)=0,"",VLOOKUP($B101,Scores!$A$4:$I$102,8,FALSE)+IF(VLOOKUP($B101,Scores!$A$4:$I$102,8,FALSE)=MAX(Calculations!$S$11:$S$158),1,0)+$E101))</f>
        <v/>
      </c>
      <c r="M101" s="164" t="str">
        <f>IF($B101="","",IF(VLOOKUP($B101,Scores!$A$4:$I$102,9,FALSE)=0,"",VLOOKUP($B101,Scores!$A$4:$I$102,9,FALSE)+IF(VLOOKUP($B101,Scores!$A$4:$I$102,9,FALSE)=MAX(Calculations!$T$11:$T$158),1,0)+$E101))</f>
        <v/>
      </c>
      <c r="N101" s="164">
        <f t="shared" si="45"/>
        <v>0</v>
      </c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200"/>
      <c r="AS101" s="200"/>
      <c r="AT101" s="33"/>
      <c r="AU101" s="33"/>
      <c r="AV101" s="33"/>
      <c r="AW101" s="33"/>
      <c r="AX101" s="33"/>
    </row>
    <row r="102" spans="1:50" hidden="1" x14ac:dyDescent="0.3">
      <c r="A102">
        <v>6</v>
      </c>
      <c r="B102" s="167"/>
      <c r="C102" s="168" t="str">
        <f>IF(B102="","",VLOOKUP(B102,Lookups!$A$2:$F$108,3,FALSE))</f>
        <v/>
      </c>
      <c r="D102" s="169" t="str">
        <f>IF(B102="","",VLOOKUP(B102,Lookups!$A$2:$F$109,6,FALSE))</f>
        <v/>
      </c>
      <c r="E102" s="168" t="str">
        <f>IFERROR(VLOOKUP(C102,Lookups!$K$12:$L$18,2,FALSE),"")</f>
        <v/>
      </c>
      <c r="F102" s="164" t="str">
        <f>IF($B102="","",IF(VLOOKUP($B102,Scores!$A$4:$I$102,2,FALSE)=0,"",VLOOKUP($B102,Scores!$A$4:$I$102,2,FALSE)+IF(VLOOKUP($B102,Scores!$A$4:$I$102,2,FALSE)=MAX(Calculations!$M$11:$M$158),1,0)+$E102))</f>
        <v/>
      </c>
      <c r="G102" s="164" t="str">
        <f>IF($B102="","",IF(VLOOKUP($B102,Scores!$A$4:$I$102,3,FALSE)=0,"",VLOOKUP($B102,Scores!$A$4:$I$102,3,FALSE)+IF(VLOOKUP($B102,Scores!$A$4:$I$102,3,FALSE)=MAX(Calculations!$N$11:$N$158),1,0)+$E102))</f>
        <v/>
      </c>
      <c r="H102" s="164" t="str">
        <f>IF($B102="","",IF(VLOOKUP($B102,Scores!$A$4:$I$102,4,FALSE)=0,"",VLOOKUP($B102,Scores!$A$4:$I$102,4,FALSE)+IF(VLOOKUP($B102,Scores!$A$4:$I$102,4,FALSE)=MAX(Calculations!$O$11:$O$158),1,0)+$E102))</f>
        <v/>
      </c>
      <c r="I102" s="164" t="str">
        <f>IF($B102="","",IF(VLOOKUP($B102,Scores!$A$4:$I$102,5,FALSE)=0,"",VLOOKUP($B102,Scores!$A$4:$I$102,5,FALSE)+IF(VLOOKUP($B102,Scores!$A$4:$I$102,5,FALSE)=MAX(Calculations!$P$11:$P$158),1,0)+$E102))</f>
        <v/>
      </c>
      <c r="J102" s="164" t="str">
        <f>IF($B102="","",IF(VLOOKUP($B102,Scores!$A$4:$I$102,6,FALSE)=0,"",VLOOKUP($B102,Scores!$A$4:$I$102,6,FALSE)+IF(VLOOKUP($B102,Scores!$A$4:$I$102,6,FALSE)=MAX(Calculations!$Q$11:$Q$158),1,0)+$E102))</f>
        <v/>
      </c>
      <c r="K102" s="164" t="str">
        <f>IF($B102="","",IF(VLOOKUP($B102,Scores!$A$4:$I$102,7,FALSE)=0,"",VLOOKUP($B102,Scores!$A$4:$I$102,7,FALSE)+IF(VLOOKUP($B102,Scores!$A$4:$I$102,7,FALSE)=MAX(Calculations!$R$11:$R$158),1,0)+$E102))</f>
        <v/>
      </c>
      <c r="L102" s="164" t="str">
        <f>IF($B102="","",IF(VLOOKUP($B102,Scores!$A$4:$I$102,8,FALSE)=0,"",VLOOKUP($B102,Scores!$A$4:$I$102,8,FALSE)+IF(VLOOKUP($B102,Scores!$A$4:$I$102,8,FALSE)=MAX(Calculations!$S$11:$S$158),1,0)+$E102))</f>
        <v/>
      </c>
      <c r="M102" s="164" t="str">
        <f>IF($B102="","",IF(VLOOKUP($B102,Scores!$A$4:$I$102,9,FALSE)=0,"",VLOOKUP($B102,Scores!$A$4:$I$102,9,FALSE)+IF(VLOOKUP($B102,Scores!$A$4:$I$102,9,FALSE)=MAX(Calculations!$T$11:$T$158),1,0)+$E102))</f>
        <v/>
      </c>
      <c r="N102" s="164">
        <f t="shared" si="45"/>
        <v>0</v>
      </c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200"/>
      <c r="AS102" s="200"/>
      <c r="AT102" s="33"/>
      <c r="AU102" s="33"/>
      <c r="AV102" s="33"/>
      <c r="AW102" s="33"/>
      <c r="AX102" s="33"/>
    </row>
    <row r="103" spans="1:50" hidden="1" x14ac:dyDescent="0.3">
      <c r="C103" s="35"/>
      <c r="E103" s="170" t="s">
        <v>199</v>
      </c>
      <c r="F103" s="181"/>
      <c r="G103" s="181"/>
      <c r="H103" s="181"/>
      <c r="I103" s="181"/>
      <c r="J103" s="181"/>
      <c r="K103" s="181"/>
      <c r="L103" s="181"/>
      <c r="M103" s="181"/>
    </row>
    <row r="104" spans="1:50" ht="15" hidden="1" thickBot="1" x14ac:dyDescent="0.35">
      <c r="E104" s="172"/>
      <c r="F104" s="171"/>
      <c r="G104" s="171"/>
      <c r="H104" s="171"/>
      <c r="I104" s="171"/>
      <c r="J104" s="171"/>
      <c r="K104" s="171"/>
      <c r="L104" s="171"/>
      <c r="M104" s="171"/>
      <c r="N104" s="177">
        <f>SUM(F104:M104)</f>
        <v>0</v>
      </c>
    </row>
    <row r="105" spans="1:50" hidden="1" x14ac:dyDescent="0.3">
      <c r="B105" t="s">
        <v>202</v>
      </c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200"/>
      <c r="AS105" s="200"/>
      <c r="AT105" s="33"/>
      <c r="AU105" s="33"/>
      <c r="AV105" s="33"/>
      <c r="AW105" s="33"/>
      <c r="AX105" s="33"/>
    </row>
    <row r="106" spans="1:50" hidden="1" x14ac:dyDescent="0.3">
      <c r="A106">
        <v>1</v>
      </c>
      <c r="B106" s="167"/>
      <c r="C106" s="168" t="str">
        <f>IF(B106="","",VLOOKUP(B106,Lookups!$A$2:$F$108,3,FALSE))</f>
        <v/>
      </c>
      <c r="D106" s="169" t="str">
        <f>IF(B106="","",VLOOKUP(B106,Lookups!$A$2:$F$109,6,FALSE))</f>
        <v/>
      </c>
      <c r="E106" s="168" t="str">
        <f>IFERROR(VLOOKUP(C106,Lookups!$K$12:$L$18,2,FALSE),"")</f>
        <v/>
      </c>
      <c r="F106" s="164" t="str">
        <f>IF($B106="","",IF(VLOOKUP($B106,Scores!$A$4:$I$102,2,FALSE)=0,"",VLOOKUP($B106,Scores!$A$4:$I$102,2,FALSE)+IF(VLOOKUP($B106,Scores!$A$4:$I$102,2,FALSE)=MAX(Calculations!$M$11:$M$158),1,0)+$E106))</f>
        <v/>
      </c>
      <c r="G106" s="164" t="str">
        <f>IF($B106="","",IF(VLOOKUP($B106,Scores!$A$4:$I$102,3,FALSE)=0,"",VLOOKUP($B106,Scores!$A$4:$I$102,3,FALSE)+IF(VLOOKUP($B106,Scores!$A$4:$I$102,3,FALSE)=MAX(Calculations!$N$11:$N$158),1,0)+$E106))</f>
        <v/>
      </c>
      <c r="H106" s="164" t="str">
        <f>IF($B106="","",IF(VLOOKUP($B106,Scores!$A$4:$I$102,4,FALSE)=0,"",VLOOKUP($B106,Scores!$A$4:$I$102,4,FALSE)+IF(VLOOKUP($B106,Scores!$A$4:$I$102,4,FALSE)=MAX(Calculations!$O$11:$O$158),1,0)+$E106))</f>
        <v/>
      </c>
      <c r="I106" s="164" t="str">
        <f>IF($B106="","",IF(VLOOKUP($B106,Scores!$A$4:$I$102,5,FALSE)=0,"",VLOOKUP($B106,Scores!$A$4:$I$102,5,FALSE)+IF(VLOOKUP($B106,Scores!$A$4:$I$102,5,FALSE)=MAX(Calculations!$P$11:$P$158),1,0)+$E106))</f>
        <v/>
      </c>
      <c r="J106" s="164" t="str">
        <f>IF($B106="","",IF(VLOOKUP($B106,Scores!$A$4:$I$102,6,FALSE)=0,"",VLOOKUP($B106,Scores!$A$4:$I$102,6,FALSE)+IF(VLOOKUP($B106,Scores!$A$4:$I$102,6,FALSE)=MAX(Calculations!$Q$11:$Q$158),1,0)+$E106))</f>
        <v/>
      </c>
      <c r="K106" s="164" t="str">
        <f>IF($B106="","",IF(VLOOKUP($B106,Scores!$A$4:$I$102,7,FALSE)=0,"",VLOOKUP($B106,Scores!$A$4:$I$102,7,FALSE)+IF(VLOOKUP($B106,Scores!$A$4:$I$102,7,FALSE)=MAX(Calculations!$R$11:$R$158),1,0)+$E106))</f>
        <v/>
      </c>
      <c r="L106" s="164" t="str">
        <f>IF($B106="","",IF(VLOOKUP($B106,Scores!$A$4:$I$102,8,FALSE)=0,"",VLOOKUP($B106,Scores!$A$4:$I$102,8,FALSE)+IF(VLOOKUP($B106,Scores!$A$4:$I$102,8,FALSE)=MAX(Calculations!$S$11:$S$158),1,0)+$E106))</f>
        <v/>
      </c>
      <c r="M106" s="164" t="str">
        <f>IF($B106="","",IF(VLOOKUP($B106,Scores!$A$4:$I$102,9,FALSE)=0,"",VLOOKUP($B106,Scores!$A$4:$I$102,9,FALSE)+IF(VLOOKUP($B106,Scores!$A$4:$I$102,9,FALSE)=MAX(Calculations!$T$11:$T$158),1,0)+$E106))</f>
        <v/>
      </c>
      <c r="N106" s="164">
        <f>SUM(F106:M106)</f>
        <v>0</v>
      </c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200"/>
      <c r="AS106" s="200"/>
      <c r="AT106" s="33"/>
      <c r="AU106" s="33"/>
      <c r="AV106" s="33"/>
      <c r="AW106" s="33"/>
      <c r="AX106" s="33"/>
    </row>
    <row r="107" spans="1:50" hidden="1" x14ac:dyDescent="0.3">
      <c r="A107">
        <v>2</v>
      </c>
      <c r="B107" s="167"/>
      <c r="C107" s="168" t="str">
        <f>IF(B107="","",VLOOKUP(B107,Lookups!$A$2:$F$108,3,FALSE))</f>
        <v/>
      </c>
      <c r="D107" s="169" t="str">
        <f>IF(B107="","",VLOOKUP(B107,Lookups!$A$2:$F$109,6,FALSE))</f>
        <v/>
      </c>
      <c r="E107" s="168" t="str">
        <f>IFERROR(VLOOKUP(C107,Lookups!$K$12:$L$18,2,FALSE),"")</f>
        <v/>
      </c>
      <c r="F107" s="164" t="str">
        <f>IF($B107="","",IF(VLOOKUP($B107,Scores!$A$4:$I$102,2,FALSE)=0,"",VLOOKUP($B107,Scores!$A$4:$I$102,2,FALSE)+IF(VLOOKUP($B107,Scores!$A$4:$I$102,2,FALSE)=MAX(Calculations!$M$11:$M$158),1,0)+$E107))</f>
        <v/>
      </c>
      <c r="G107" s="164" t="str">
        <f>IF($B107="","",IF(VLOOKUP($B107,Scores!$A$4:$I$102,3,FALSE)=0,"",VLOOKUP($B107,Scores!$A$4:$I$102,3,FALSE)+IF(VLOOKUP($B107,Scores!$A$4:$I$102,3,FALSE)=MAX(Calculations!$N$11:$N$158),1,0)+$E107))</f>
        <v/>
      </c>
      <c r="H107" s="164" t="str">
        <f>IF($B107="","",IF(VLOOKUP($B107,Scores!$A$4:$I$102,4,FALSE)=0,"",VLOOKUP($B107,Scores!$A$4:$I$102,4,FALSE)+IF(VLOOKUP($B107,Scores!$A$4:$I$102,4,FALSE)=MAX(Calculations!$O$11:$O$158),1,0)+$E107))</f>
        <v/>
      </c>
      <c r="I107" s="164" t="str">
        <f>IF($B107="","",IF(VLOOKUP($B107,Scores!$A$4:$I$102,5,FALSE)=0,"",VLOOKUP($B107,Scores!$A$4:$I$102,5,FALSE)+IF(VLOOKUP($B107,Scores!$A$4:$I$102,5,FALSE)=MAX(Calculations!$P$11:$P$158),1,0)+$E107))</f>
        <v/>
      </c>
      <c r="J107" s="164" t="str">
        <f>IF($B107="","",IF(VLOOKUP($B107,Scores!$A$4:$I$102,6,FALSE)=0,"",VLOOKUP($B107,Scores!$A$4:$I$102,6,FALSE)+IF(VLOOKUP($B107,Scores!$A$4:$I$102,6,FALSE)=MAX(Calculations!$Q$11:$Q$158),1,0)+$E107))</f>
        <v/>
      </c>
      <c r="K107" s="164" t="str">
        <f>IF($B107="","",IF(VLOOKUP($B107,Scores!$A$4:$I$102,7,FALSE)=0,"",VLOOKUP($B107,Scores!$A$4:$I$102,7,FALSE)+IF(VLOOKUP($B107,Scores!$A$4:$I$102,7,FALSE)=MAX(Calculations!$R$11:$R$158),1,0)+$E107))</f>
        <v/>
      </c>
      <c r="L107" s="164" t="str">
        <f>IF($B107="","",IF(VLOOKUP($B107,Scores!$A$4:$I$102,8,FALSE)=0,"",VLOOKUP($B107,Scores!$A$4:$I$102,8,FALSE)+IF(VLOOKUP($B107,Scores!$A$4:$I$102,8,FALSE)=MAX(Calculations!$S$11:$S$158),1,0)+$E107))</f>
        <v/>
      </c>
      <c r="M107" s="164" t="str">
        <f>IF($B107="","",IF(VLOOKUP($B107,Scores!$A$4:$I$102,9,FALSE)=0,"",VLOOKUP($B107,Scores!$A$4:$I$102,9,FALSE)+IF(VLOOKUP($B107,Scores!$A$4:$I$102,9,FALSE)=MAX(Calculations!$T$11:$T$158),1,0)+$E107))</f>
        <v/>
      </c>
      <c r="N107" s="164">
        <f t="shared" ref="N107:N111" si="46">SUM(F107:M107)</f>
        <v>0</v>
      </c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200"/>
      <c r="AS107" s="200"/>
      <c r="AT107" s="33"/>
      <c r="AU107" s="33"/>
      <c r="AV107" s="33"/>
      <c r="AW107" s="33"/>
      <c r="AX107" s="33"/>
    </row>
    <row r="108" spans="1:50" hidden="1" x14ac:dyDescent="0.3">
      <c r="A108">
        <v>3</v>
      </c>
      <c r="B108" s="167"/>
      <c r="C108" s="168" t="str">
        <f>IF(B108="","",VLOOKUP(B108,Lookups!$A$2:$F$108,3,FALSE))</f>
        <v/>
      </c>
      <c r="D108" s="169" t="str">
        <f>IF(B108="","",VLOOKUP(B108,Lookups!$A$2:$F$109,6,FALSE))</f>
        <v/>
      </c>
      <c r="E108" s="168" t="str">
        <f>IFERROR(VLOOKUP(C108,Lookups!$K$12:$L$18,2,FALSE),"")</f>
        <v/>
      </c>
      <c r="F108" s="164" t="str">
        <f>IF($B108="","",IF(VLOOKUP($B108,Scores!$A$4:$I$102,2,FALSE)=0,"",VLOOKUP($B108,Scores!$A$4:$I$102,2,FALSE)+IF(VLOOKUP($B108,Scores!$A$4:$I$102,2,FALSE)=MAX(Calculations!$M$11:$M$158),1,0)+$E108))</f>
        <v/>
      </c>
      <c r="G108" s="164" t="str">
        <f>IF($B108="","",IF(VLOOKUP($B108,Scores!$A$4:$I$102,3,FALSE)=0,"",VLOOKUP($B108,Scores!$A$4:$I$102,3,FALSE)+IF(VLOOKUP($B108,Scores!$A$4:$I$102,3,FALSE)=MAX(Calculations!$N$11:$N$158),1,0)+$E108))</f>
        <v/>
      </c>
      <c r="H108" s="164" t="str">
        <f>IF($B108="","",IF(VLOOKUP($B108,Scores!$A$4:$I$102,4,FALSE)=0,"",VLOOKUP($B108,Scores!$A$4:$I$102,4,FALSE)+IF(VLOOKUP($B108,Scores!$A$4:$I$102,4,FALSE)=MAX(Calculations!$O$11:$O$158),1,0)+$E108))</f>
        <v/>
      </c>
      <c r="I108" s="164" t="str">
        <f>IF($B108="","",IF(VLOOKUP($B108,Scores!$A$4:$I$102,5,FALSE)=0,"",VLOOKUP($B108,Scores!$A$4:$I$102,5,FALSE)+IF(VLOOKUP($B108,Scores!$A$4:$I$102,5,FALSE)=MAX(Calculations!$P$11:$P$158),1,0)+$E108))</f>
        <v/>
      </c>
      <c r="J108" s="164" t="str">
        <f>IF($B108="","",IF(VLOOKUP($B108,Scores!$A$4:$I$102,6,FALSE)=0,"",VLOOKUP($B108,Scores!$A$4:$I$102,6,FALSE)+IF(VLOOKUP($B108,Scores!$A$4:$I$102,6,FALSE)=MAX(Calculations!$Q$11:$Q$158),1,0)+$E108))</f>
        <v/>
      </c>
      <c r="K108" s="164" t="str">
        <f>IF($B108="","",IF(VLOOKUP($B108,Scores!$A$4:$I$102,7,FALSE)=0,"",VLOOKUP($B108,Scores!$A$4:$I$102,7,FALSE)+IF(VLOOKUP($B108,Scores!$A$4:$I$102,7,FALSE)=MAX(Calculations!$R$11:$R$158),1,0)+$E108))</f>
        <v/>
      </c>
      <c r="L108" s="164" t="str">
        <f>IF($B108="","",IF(VLOOKUP($B108,Scores!$A$4:$I$102,8,FALSE)=0,"",VLOOKUP($B108,Scores!$A$4:$I$102,8,FALSE)+IF(VLOOKUP($B108,Scores!$A$4:$I$102,8,FALSE)=MAX(Calculations!$S$11:$S$158),1,0)+$E108))</f>
        <v/>
      </c>
      <c r="M108" s="164" t="str">
        <f>IF($B108="","",IF(VLOOKUP($B108,Scores!$A$4:$I$102,9,FALSE)=0,"",VLOOKUP($B108,Scores!$A$4:$I$102,9,FALSE)+IF(VLOOKUP($B108,Scores!$A$4:$I$102,9,FALSE)=MAX(Calculations!$T$11:$T$158),1,0)+$E108))</f>
        <v/>
      </c>
      <c r="N108" s="164">
        <f t="shared" si="46"/>
        <v>0</v>
      </c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200"/>
      <c r="AS108" s="200"/>
      <c r="AT108" s="33"/>
      <c r="AU108" s="33"/>
      <c r="AV108" s="33"/>
      <c r="AW108" s="33"/>
      <c r="AX108" s="33"/>
    </row>
    <row r="109" spans="1:50" hidden="1" x14ac:dyDescent="0.3">
      <c r="A109">
        <v>4</v>
      </c>
      <c r="B109" s="167"/>
      <c r="C109" s="168" t="str">
        <f>IF(B109="","",VLOOKUP(B109,Lookups!$A$2:$F$108,3,FALSE))</f>
        <v/>
      </c>
      <c r="D109" s="169" t="str">
        <f>IF(B109="","",VLOOKUP(B109,Lookups!$A$2:$F$109,6,FALSE))</f>
        <v/>
      </c>
      <c r="E109" s="168" t="str">
        <f>IFERROR(VLOOKUP(C109,Lookups!$K$12:$L$18,2,FALSE),"")</f>
        <v/>
      </c>
      <c r="F109" s="164" t="str">
        <f>IF($B109="","",IF(VLOOKUP($B109,Scores!$A$4:$I$102,2,FALSE)=0,"",VLOOKUP($B109,Scores!$A$4:$I$102,2,FALSE)+IF(VLOOKUP($B109,Scores!$A$4:$I$102,2,FALSE)=MAX(Calculations!$M$11:$M$158),1,0)+$E109))</f>
        <v/>
      </c>
      <c r="G109" s="164" t="str">
        <f>IF($B109="","",IF(VLOOKUP($B109,Scores!$A$4:$I$102,3,FALSE)=0,"",VLOOKUP($B109,Scores!$A$4:$I$102,3,FALSE)+IF(VLOOKUP($B109,Scores!$A$4:$I$102,3,FALSE)=MAX(Calculations!$N$11:$N$158),1,0)+$E109))</f>
        <v/>
      </c>
      <c r="H109" s="164" t="str">
        <f>IF($B109="","",IF(VLOOKUP($B109,Scores!$A$4:$I$102,4,FALSE)=0,"",VLOOKUP($B109,Scores!$A$4:$I$102,4,FALSE)+IF(VLOOKUP($B109,Scores!$A$4:$I$102,4,FALSE)=MAX(Calculations!$O$11:$O$158),1,0)+$E109))</f>
        <v/>
      </c>
      <c r="I109" s="164" t="str">
        <f>IF($B109="","",IF(VLOOKUP($B109,Scores!$A$4:$I$102,5,FALSE)=0,"",VLOOKUP($B109,Scores!$A$4:$I$102,5,FALSE)+IF(VLOOKUP($B109,Scores!$A$4:$I$102,5,FALSE)=MAX(Calculations!$P$11:$P$158),1,0)+$E109))</f>
        <v/>
      </c>
      <c r="J109" s="164" t="str">
        <f>IF($B109="","",IF(VLOOKUP($B109,Scores!$A$4:$I$102,6,FALSE)=0,"",VLOOKUP($B109,Scores!$A$4:$I$102,6,FALSE)+IF(VLOOKUP($B109,Scores!$A$4:$I$102,6,FALSE)=MAX(Calculations!$Q$11:$Q$158),1,0)+$E109))</f>
        <v/>
      </c>
      <c r="K109" s="164" t="str">
        <f>IF($B109="","",IF(VLOOKUP($B109,Scores!$A$4:$I$102,7,FALSE)=0,"",VLOOKUP($B109,Scores!$A$4:$I$102,7,FALSE)+IF(VLOOKUP($B109,Scores!$A$4:$I$102,7,FALSE)=MAX(Calculations!$R$11:$R$158),1,0)+$E109))</f>
        <v/>
      </c>
      <c r="L109" s="164" t="str">
        <f>IF($B109="","",IF(VLOOKUP($B109,Scores!$A$4:$I$102,8,FALSE)=0,"",VLOOKUP($B109,Scores!$A$4:$I$102,8,FALSE)+IF(VLOOKUP($B109,Scores!$A$4:$I$102,8,FALSE)=MAX(Calculations!$S$11:$S$158),1,0)+$E109))</f>
        <v/>
      </c>
      <c r="M109" s="164" t="str">
        <f>IF($B109="","",IF(VLOOKUP($B109,Scores!$A$4:$I$102,9,FALSE)=0,"",VLOOKUP($B109,Scores!$A$4:$I$102,9,FALSE)+IF(VLOOKUP($B109,Scores!$A$4:$I$102,9,FALSE)=MAX(Calculations!$T$11:$T$158),1,0)+$E109))</f>
        <v/>
      </c>
      <c r="N109" s="164">
        <f t="shared" si="46"/>
        <v>0</v>
      </c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200"/>
      <c r="AS109" s="200"/>
      <c r="AT109" s="33"/>
      <c r="AU109" s="33"/>
      <c r="AV109" s="33"/>
      <c r="AW109" s="33"/>
      <c r="AX109" s="33"/>
    </row>
    <row r="110" spans="1:50" hidden="1" x14ac:dyDescent="0.3">
      <c r="A110">
        <v>5</v>
      </c>
      <c r="B110" s="167"/>
      <c r="C110" s="168" t="str">
        <f>IF(B110="","",VLOOKUP(B110,Lookups!$A$2:$F$108,3,FALSE))</f>
        <v/>
      </c>
      <c r="D110" s="169" t="str">
        <f>IF(B110="","",VLOOKUP(B110,Lookups!$A$2:$F$109,6,FALSE))</f>
        <v/>
      </c>
      <c r="E110" s="168" t="str">
        <f>IFERROR(VLOOKUP(C110,Lookups!$K$12:$L$18,2,FALSE),"")</f>
        <v/>
      </c>
      <c r="F110" s="164" t="str">
        <f>IF($B110="","",IF(VLOOKUP($B110,Scores!$A$4:$I$102,2,FALSE)=0,"",VLOOKUP($B110,Scores!$A$4:$I$102,2,FALSE)+IF(VLOOKUP($B110,Scores!$A$4:$I$102,2,FALSE)=MAX(Calculations!$M$11:$M$158),1,0)+$E110))</f>
        <v/>
      </c>
      <c r="G110" s="164" t="str">
        <f>IF($B110="","",IF(VLOOKUP($B110,Scores!$A$4:$I$102,3,FALSE)=0,"",VLOOKUP($B110,Scores!$A$4:$I$102,3,FALSE)+IF(VLOOKUP($B110,Scores!$A$4:$I$102,3,FALSE)=MAX(Calculations!$N$11:$N$158),1,0)+$E110))</f>
        <v/>
      </c>
      <c r="H110" s="164" t="str">
        <f>IF($B110="","",IF(VLOOKUP($B110,Scores!$A$4:$I$102,4,FALSE)=0,"",VLOOKUP($B110,Scores!$A$4:$I$102,4,FALSE)+IF(VLOOKUP($B110,Scores!$A$4:$I$102,4,FALSE)=MAX(Calculations!$O$11:$O$158),1,0)+$E110))</f>
        <v/>
      </c>
      <c r="I110" s="164" t="str">
        <f>IF($B110="","",IF(VLOOKUP($B110,Scores!$A$4:$I$102,5,FALSE)=0,"",VLOOKUP($B110,Scores!$A$4:$I$102,5,FALSE)+IF(VLOOKUP($B110,Scores!$A$4:$I$102,5,FALSE)=MAX(Calculations!$P$11:$P$158),1,0)+$E110))</f>
        <v/>
      </c>
      <c r="J110" s="164" t="str">
        <f>IF($B110="","",IF(VLOOKUP($B110,Scores!$A$4:$I$102,6,FALSE)=0,"",VLOOKUP($B110,Scores!$A$4:$I$102,6,FALSE)+IF(VLOOKUP($B110,Scores!$A$4:$I$102,6,FALSE)=MAX(Calculations!$Q$11:$Q$158),1,0)+$E110))</f>
        <v/>
      </c>
      <c r="K110" s="164" t="str">
        <f>IF($B110="","",IF(VLOOKUP($B110,Scores!$A$4:$I$102,7,FALSE)=0,"",VLOOKUP($B110,Scores!$A$4:$I$102,7,FALSE)+IF(VLOOKUP($B110,Scores!$A$4:$I$102,7,FALSE)=MAX(Calculations!$R$11:$R$158),1,0)+$E110))</f>
        <v/>
      </c>
      <c r="L110" s="164" t="str">
        <f>IF($B110="","",IF(VLOOKUP($B110,Scores!$A$4:$I$102,8,FALSE)=0,"",VLOOKUP($B110,Scores!$A$4:$I$102,8,FALSE)+IF(VLOOKUP($B110,Scores!$A$4:$I$102,8,FALSE)=MAX(Calculations!$S$11:$S$158),1,0)+$E110))</f>
        <v/>
      </c>
      <c r="M110" s="164" t="str">
        <f>IF($B110="","",IF(VLOOKUP($B110,Scores!$A$4:$I$102,9,FALSE)=0,"",VLOOKUP($B110,Scores!$A$4:$I$102,9,FALSE)+IF(VLOOKUP($B110,Scores!$A$4:$I$102,9,FALSE)=MAX(Calculations!$T$11:$T$158),1,0)+$E110))</f>
        <v/>
      </c>
      <c r="N110" s="164">
        <f t="shared" si="46"/>
        <v>0</v>
      </c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200"/>
      <c r="AS110" s="200"/>
      <c r="AT110" s="33"/>
      <c r="AU110" s="33"/>
      <c r="AV110" s="33"/>
      <c r="AW110" s="33"/>
      <c r="AX110" s="33"/>
    </row>
    <row r="111" spans="1:50" hidden="1" x14ac:dyDescent="0.3">
      <c r="A111">
        <v>6</v>
      </c>
      <c r="B111" s="167"/>
      <c r="C111" s="168" t="str">
        <f>IF(B111="","",VLOOKUP(B111,Lookups!$A$2:$F$108,3,FALSE))</f>
        <v/>
      </c>
      <c r="D111" s="169" t="str">
        <f>IF(B111="","",VLOOKUP(B111,Lookups!$A$2:$F$109,6,FALSE))</f>
        <v/>
      </c>
      <c r="E111" s="168" t="str">
        <f>IFERROR(VLOOKUP(C111,Lookups!$K$12:$L$18,2,FALSE),"")</f>
        <v/>
      </c>
      <c r="F111" s="164" t="str">
        <f>IF($B111="","",IF(VLOOKUP($B111,Scores!$A$4:$I$102,2,FALSE)=0,"",VLOOKUP($B111,Scores!$A$4:$I$102,2,FALSE)+IF(VLOOKUP($B111,Scores!$A$4:$I$102,2,FALSE)=MAX(Calculations!$M$11:$M$158),1,0)+$E111))</f>
        <v/>
      </c>
      <c r="G111" s="164" t="str">
        <f>IF($B111="","",IF(VLOOKUP($B111,Scores!$A$4:$I$102,3,FALSE)=0,"",VLOOKUP($B111,Scores!$A$4:$I$102,3,FALSE)+IF(VLOOKUP($B111,Scores!$A$4:$I$102,3,FALSE)=MAX(Calculations!$N$11:$N$158),1,0)+$E111))</f>
        <v/>
      </c>
      <c r="H111" s="164" t="str">
        <f>IF($B111="","",IF(VLOOKUP($B111,Scores!$A$4:$I$102,4,FALSE)=0,"",VLOOKUP($B111,Scores!$A$4:$I$102,4,FALSE)+IF(VLOOKUP($B111,Scores!$A$4:$I$102,4,FALSE)=MAX(Calculations!$O$11:$O$158),1,0)+$E111))</f>
        <v/>
      </c>
      <c r="I111" s="164" t="str">
        <f>IF($B111="","",IF(VLOOKUP($B111,Scores!$A$4:$I$102,5,FALSE)=0,"",VLOOKUP($B111,Scores!$A$4:$I$102,5,FALSE)+IF(VLOOKUP($B111,Scores!$A$4:$I$102,5,FALSE)=MAX(Calculations!$P$11:$P$158),1,0)+$E111))</f>
        <v/>
      </c>
      <c r="J111" s="164" t="str">
        <f>IF($B111="","",IF(VLOOKUP($B111,Scores!$A$4:$I$102,6,FALSE)=0,"",VLOOKUP($B111,Scores!$A$4:$I$102,6,FALSE)+IF(VLOOKUP($B111,Scores!$A$4:$I$102,6,FALSE)=MAX(Calculations!$Q$11:$Q$158),1,0)+$E111))</f>
        <v/>
      </c>
      <c r="K111" s="164" t="str">
        <f>IF($B111="","",IF(VLOOKUP($B111,Scores!$A$4:$I$102,7,FALSE)=0,"",VLOOKUP($B111,Scores!$A$4:$I$102,7,FALSE)+IF(VLOOKUP($B111,Scores!$A$4:$I$102,7,FALSE)=MAX(Calculations!$R$11:$R$158),1,0)+$E111))</f>
        <v/>
      </c>
      <c r="L111" s="164" t="str">
        <f>IF($B111="","",IF(VLOOKUP($B111,Scores!$A$4:$I$102,8,FALSE)=0,"",VLOOKUP($B111,Scores!$A$4:$I$102,8,FALSE)+IF(VLOOKUP($B111,Scores!$A$4:$I$102,8,FALSE)=MAX(Calculations!$S$11:$S$158),1,0)+$E111))</f>
        <v/>
      </c>
      <c r="M111" s="164" t="str">
        <f>IF($B111="","",IF(VLOOKUP($B111,Scores!$A$4:$I$102,9,FALSE)=0,"",VLOOKUP($B111,Scores!$A$4:$I$102,9,FALSE)+IF(VLOOKUP($B111,Scores!$A$4:$I$102,9,FALSE)=MAX(Calculations!$T$11:$T$158),1,0)+$E111))</f>
        <v/>
      </c>
      <c r="N111" s="164">
        <f t="shared" si="46"/>
        <v>0</v>
      </c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200"/>
      <c r="AS111" s="200"/>
      <c r="AT111" s="33"/>
      <c r="AU111" s="33"/>
      <c r="AV111" s="33"/>
      <c r="AW111" s="33"/>
      <c r="AX111" s="33"/>
    </row>
    <row r="112" spans="1:50" hidden="1" x14ac:dyDescent="0.3">
      <c r="C112" s="35"/>
      <c r="E112" s="170" t="s">
        <v>199</v>
      </c>
      <c r="F112" s="181"/>
      <c r="G112" s="181"/>
      <c r="H112" s="181"/>
      <c r="I112" s="181"/>
      <c r="J112" s="181"/>
      <c r="K112" s="181"/>
      <c r="L112" s="181"/>
      <c r="M112" s="181"/>
    </row>
    <row r="113" spans="1:63" ht="15" hidden="1" thickBot="1" x14ac:dyDescent="0.35">
      <c r="E113" s="172"/>
      <c r="F113" s="171"/>
      <c r="G113" s="171"/>
      <c r="H113" s="171"/>
      <c r="I113" s="171"/>
      <c r="J113" s="171"/>
      <c r="K113" s="171"/>
      <c r="L113" s="171"/>
      <c r="M113" s="171"/>
      <c r="N113" s="177">
        <f>SUM(F113:M113)</f>
        <v>0</v>
      </c>
    </row>
    <row r="114" spans="1:63" hidden="1" x14ac:dyDescent="0.3">
      <c r="B114" t="s">
        <v>203</v>
      </c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200"/>
      <c r="AS114" s="200"/>
      <c r="AT114" s="33"/>
      <c r="AU114" s="33"/>
      <c r="AV114" s="33"/>
      <c r="AW114" s="33"/>
      <c r="AX114" s="33"/>
    </row>
    <row r="115" spans="1:63" hidden="1" x14ac:dyDescent="0.3">
      <c r="A115">
        <v>1</v>
      </c>
      <c r="B115" s="167"/>
      <c r="C115" s="168" t="str">
        <f>IF(B115="","",VLOOKUP(B115,Lookups!$A$2:$F$108,3,FALSE))</f>
        <v/>
      </c>
      <c r="D115" s="169" t="str">
        <f>IF(B115="","",VLOOKUP(B115,Lookups!$A$2:$F$109,6,FALSE))</f>
        <v/>
      </c>
      <c r="E115" s="168" t="str">
        <f>IFERROR(VLOOKUP(C115,Lookups!$K$12:$L$18,2,FALSE),"")</f>
        <v/>
      </c>
      <c r="F115" s="164" t="str">
        <f>IF($B115="","",IF(VLOOKUP($B115,Scores!$A$4:$I$102,2,FALSE)=0,"",VLOOKUP($B115,Scores!$A$4:$I$102,2,FALSE)+IF(VLOOKUP($B115,Scores!$A$4:$I$102,2,FALSE)=MAX(Calculations!$M$11:$M$158),1,0)+$E115))</f>
        <v/>
      </c>
      <c r="G115" s="164" t="str">
        <f>IF($B115="","",IF(VLOOKUP($B115,Scores!$A$4:$I$102,3,FALSE)=0,"",VLOOKUP($B115,Scores!$A$4:$I$102,3,FALSE)+IF(VLOOKUP($B115,Scores!$A$4:$I$102,3,FALSE)=MAX(Calculations!$N$11:$N$158),1,0)+$E115))</f>
        <v/>
      </c>
      <c r="H115" s="164" t="str">
        <f>IF($B115="","",IF(VLOOKUP($B115,Scores!$A$4:$I$102,4,FALSE)=0,"",VLOOKUP($B115,Scores!$A$4:$I$102,4,FALSE)+IF(VLOOKUP($B115,Scores!$A$4:$I$102,4,FALSE)=MAX(Calculations!$O$11:$O$158),1,0)+$E115))</f>
        <v/>
      </c>
      <c r="I115" s="164" t="str">
        <f>IF($B115="","",IF(VLOOKUP($B115,Scores!$A$4:$I$102,5,FALSE)=0,"",VLOOKUP($B115,Scores!$A$4:$I$102,5,FALSE)+IF(VLOOKUP($B115,Scores!$A$4:$I$102,5,FALSE)=MAX(Calculations!$P$11:$P$158),1,0)+$E115))</f>
        <v/>
      </c>
      <c r="J115" s="164" t="str">
        <f>IF($B115="","",IF(VLOOKUP($B115,Scores!$A$4:$I$102,6,FALSE)=0,"",VLOOKUP($B115,Scores!$A$4:$I$102,6,FALSE)+IF(VLOOKUP($B115,Scores!$A$4:$I$102,6,FALSE)=MAX(Calculations!$Q$11:$Q$158),1,0)+$E115))</f>
        <v/>
      </c>
      <c r="K115" s="164" t="str">
        <f>IF($B115="","",IF(VLOOKUP($B115,Scores!$A$4:$I$102,7,FALSE)=0,"",VLOOKUP($B115,Scores!$A$4:$I$102,7,FALSE)+IF(VLOOKUP($B115,Scores!$A$4:$I$102,7,FALSE)=MAX(Calculations!$R$11:$R$158),1,0)+$E115))</f>
        <v/>
      </c>
      <c r="L115" s="164" t="str">
        <f>IF($B115="","",IF(VLOOKUP($B115,Scores!$A$4:$I$102,8,FALSE)=0,"",VLOOKUP($B115,Scores!$A$4:$I$102,8,FALSE)+IF(VLOOKUP($B115,Scores!$A$4:$I$102,8,FALSE)=MAX(Calculations!$S$11:$S$158),1,0)+$E115))</f>
        <v/>
      </c>
      <c r="M115" s="164" t="str">
        <f>IF($B115="","",IF(VLOOKUP($B115,Scores!$A$4:$I$102,9,FALSE)=0,"",VLOOKUP($B115,Scores!$A$4:$I$102,9,FALSE)+IF(VLOOKUP($B115,Scores!$A$4:$I$102,9,FALSE)=MAX(Calculations!$T$11:$T$158),1,0)+$E115))</f>
        <v/>
      </c>
      <c r="N115" s="164">
        <f>SUM(F115:M115)</f>
        <v>0</v>
      </c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200"/>
      <c r="AS115" s="200"/>
      <c r="AT115" s="33"/>
      <c r="AU115" s="33"/>
      <c r="AV115" s="33"/>
      <c r="AW115" s="33"/>
      <c r="AX115" s="33"/>
    </row>
    <row r="116" spans="1:63" hidden="1" x14ac:dyDescent="0.3">
      <c r="A116">
        <v>2</v>
      </c>
      <c r="B116" s="167"/>
      <c r="C116" s="168" t="str">
        <f>IF(B116="","",VLOOKUP(B116,Lookups!$A$2:$F$108,3,FALSE))</f>
        <v/>
      </c>
      <c r="D116" s="169" t="str">
        <f>IF(B116="","",VLOOKUP(B116,Lookups!$A$2:$F$109,6,FALSE))</f>
        <v/>
      </c>
      <c r="E116" s="168" t="str">
        <f>IFERROR(VLOOKUP(C116,Lookups!$K$12:$L$18,2,FALSE),"")</f>
        <v/>
      </c>
      <c r="F116" s="164" t="str">
        <f>IF($B116="","",IF(VLOOKUP($B116,Scores!$A$4:$I$102,2,FALSE)=0,"",VLOOKUP($B116,Scores!$A$4:$I$102,2,FALSE)+IF(VLOOKUP($B116,Scores!$A$4:$I$102,2,FALSE)=MAX(Calculations!$M$11:$M$158),1,0)+$E116))</f>
        <v/>
      </c>
      <c r="G116" s="164" t="str">
        <f>IF($B116="","",IF(VLOOKUP($B116,Scores!$A$4:$I$102,3,FALSE)=0,"",VLOOKUP($B116,Scores!$A$4:$I$102,3,FALSE)+IF(VLOOKUP($B116,Scores!$A$4:$I$102,3,FALSE)=MAX(Calculations!$N$11:$N$158),1,0)+$E116))</f>
        <v/>
      </c>
      <c r="H116" s="164" t="str">
        <f>IF($B116="","",IF(VLOOKUP($B116,Scores!$A$4:$I$102,4,FALSE)=0,"",VLOOKUP($B116,Scores!$A$4:$I$102,4,FALSE)+IF(VLOOKUP($B116,Scores!$A$4:$I$102,4,FALSE)=MAX(Calculations!$O$11:$O$158),1,0)+$E116))</f>
        <v/>
      </c>
      <c r="I116" s="164" t="str">
        <f>IF($B116="","",IF(VLOOKUP($B116,Scores!$A$4:$I$102,5,FALSE)=0,"",VLOOKUP($B116,Scores!$A$4:$I$102,5,FALSE)+IF(VLOOKUP($B116,Scores!$A$4:$I$102,5,FALSE)=MAX(Calculations!$P$11:$P$158),1,0)+$E116))</f>
        <v/>
      </c>
      <c r="J116" s="164" t="str">
        <f>IF($B116="","",IF(VLOOKUP($B116,Scores!$A$4:$I$102,6,FALSE)=0,"",VLOOKUP($B116,Scores!$A$4:$I$102,6,FALSE)+IF(VLOOKUP($B116,Scores!$A$4:$I$102,6,FALSE)=MAX(Calculations!$Q$11:$Q$158),1,0)+$E116))</f>
        <v/>
      </c>
      <c r="K116" s="164" t="str">
        <f>IF($B116="","",IF(VLOOKUP($B116,Scores!$A$4:$I$102,7,FALSE)=0,"",VLOOKUP($B116,Scores!$A$4:$I$102,7,FALSE)+IF(VLOOKUP($B116,Scores!$A$4:$I$102,7,FALSE)=MAX(Calculations!$R$11:$R$158),1,0)+$E116))</f>
        <v/>
      </c>
      <c r="L116" s="164" t="str">
        <f>IF($B116="","",IF(VLOOKUP($B116,Scores!$A$4:$I$102,8,FALSE)=0,"",VLOOKUP($B116,Scores!$A$4:$I$102,8,FALSE)+IF(VLOOKUP($B116,Scores!$A$4:$I$102,8,FALSE)=MAX(Calculations!$S$11:$S$158),1,0)+$E116))</f>
        <v/>
      </c>
      <c r="M116" s="164" t="str">
        <f>IF($B116="","",IF(VLOOKUP($B116,Scores!$A$4:$I$102,9,FALSE)=0,"",VLOOKUP($B116,Scores!$A$4:$I$102,9,FALSE)+IF(VLOOKUP($B116,Scores!$A$4:$I$102,9,FALSE)=MAX(Calculations!$T$11:$T$158),1,0)+$E116))</f>
        <v/>
      </c>
      <c r="N116" s="164">
        <f t="shared" ref="N116:N120" si="47">SUM(F116:M116)</f>
        <v>0</v>
      </c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200"/>
      <c r="AS116" s="200"/>
      <c r="AT116" s="33"/>
      <c r="AU116" s="33"/>
      <c r="AV116" s="33"/>
      <c r="AW116" s="33"/>
      <c r="AX116" s="33"/>
    </row>
    <row r="117" spans="1:63" hidden="1" x14ac:dyDescent="0.3">
      <c r="A117">
        <v>3</v>
      </c>
      <c r="B117" s="167"/>
      <c r="C117" s="168" t="str">
        <f>IF(B117="","",VLOOKUP(B117,Lookups!$A$2:$F$108,3,FALSE))</f>
        <v/>
      </c>
      <c r="D117" s="169" t="str">
        <f>IF(B117="","",VLOOKUP(B117,Lookups!$A$2:$F$109,6,FALSE))</f>
        <v/>
      </c>
      <c r="E117" s="168" t="str">
        <f>IFERROR(VLOOKUP(C117,Lookups!$K$12:$L$18,2,FALSE),"")</f>
        <v/>
      </c>
      <c r="F117" s="164" t="str">
        <f>IF($B117="","",IF(VLOOKUP($B117,Scores!$A$4:$I$102,2,FALSE)=0,"",VLOOKUP($B117,Scores!$A$4:$I$102,2,FALSE)+IF(VLOOKUP($B117,Scores!$A$4:$I$102,2,FALSE)=MAX(Calculations!$M$11:$M$158),1,0)+$E117))</f>
        <v/>
      </c>
      <c r="G117" s="164" t="str">
        <f>IF($B117="","",IF(VLOOKUP($B117,Scores!$A$4:$I$102,3,FALSE)=0,"",VLOOKUP($B117,Scores!$A$4:$I$102,3,FALSE)+IF(VLOOKUP($B117,Scores!$A$4:$I$102,3,FALSE)=MAX(Calculations!$N$11:$N$158),1,0)+$E117))</f>
        <v/>
      </c>
      <c r="H117" s="164" t="str">
        <f>IF($B117="","",IF(VLOOKUP($B117,Scores!$A$4:$I$102,4,FALSE)=0,"",VLOOKUP($B117,Scores!$A$4:$I$102,4,FALSE)+IF(VLOOKUP($B117,Scores!$A$4:$I$102,4,FALSE)=MAX(Calculations!$O$11:$O$158),1,0)+$E117))</f>
        <v/>
      </c>
      <c r="I117" s="164" t="str">
        <f>IF($B117="","",IF(VLOOKUP($B117,Scores!$A$4:$I$102,5,FALSE)=0,"",VLOOKUP($B117,Scores!$A$4:$I$102,5,FALSE)+IF(VLOOKUP($B117,Scores!$A$4:$I$102,5,FALSE)=MAX(Calculations!$P$11:$P$158),1,0)+$E117))</f>
        <v/>
      </c>
      <c r="J117" s="164" t="str">
        <f>IF($B117="","",IF(VLOOKUP($B117,Scores!$A$4:$I$102,6,FALSE)=0,"",VLOOKUP($B117,Scores!$A$4:$I$102,6,FALSE)+IF(VLOOKUP($B117,Scores!$A$4:$I$102,6,FALSE)=MAX(Calculations!$Q$11:$Q$158),1,0)+$E117))</f>
        <v/>
      </c>
      <c r="K117" s="164" t="str">
        <f>IF($B117="","",IF(VLOOKUP($B117,Scores!$A$4:$I$102,7,FALSE)=0,"",VLOOKUP($B117,Scores!$A$4:$I$102,7,FALSE)+IF(VLOOKUP($B117,Scores!$A$4:$I$102,7,FALSE)=MAX(Calculations!$R$11:$R$158),1,0)+$E117))</f>
        <v/>
      </c>
      <c r="L117" s="164" t="str">
        <f>IF($B117="","",IF(VLOOKUP($B117,Scores!$A$4:$I$102,8,FALSE)=0,"",VLOOKUP($B117,Scores!$A$4:$I$102,8,FALSE)+IF(VLOOKUP($B117,Scores!$A$4:$I$102,8,FALSE)=MAX(Calculations!$S$11:$S$158),1,0)+$E117))</f>
        <v/>
      </c>
      <c r="M117" s="164" t="str">
        <f>IF($B117="","",IF(VLOOKUP($B117,Scores!$A$4:$I$102,9,FALSE)=0,"",VLOOKUP($B117,Scores!$A$4:$I$102,9,FALSE)+IF(VLOOKUP($B117,Scores!$A$4:$I$102,9,FALSE)=MAX(Calculations!$T$11:$T$158),1,0)+$E117))</f>
        <v/>
      </c>
      <c r="N117" s="164">
        <f t="shared" si="47"/>
        <v>0</v>
      </c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200"/>
      <c r="AS117" s="200"/>
      <c r="AT117" s="33"/>
      <c r="AU117" s="33"/>
      <c r="AV117" s="33"/>
      <c r="AW117" s="33"/>
      <c r="AX117" s="33"/>
    </row>
    <row r="118" spans="1:63" hidden="1" x14ac:dyDescent="0.3">
      <c r="A118">
        <v>4</v>
      </c>
      <c r="B118" s="167"/>
      <c r="C118" s="168" t="str">
        <f>IF(B118="","",VLOOKUP(B118,Lookups!$A$2:$F$108,3,FALSE))</f>
        <v/>
      </c>
      <c r="D118" s="169" t="str">
        <f>IF(B118="","",VLOOKUP(B118,Lookups!$A$2:$F$109,6,FALSE))</f>
        <v/>
      </c>
      <c r="E118" s="168" t="str">
        <f>IFERROR(VLOOKUP(C118,Lookups!$K$12:$L$18,2,FALSE),"")</f>
        <v/>
      </c>
      <c r="F118" s="164" t="str">
        <f>IF($B118="","",IF(VLOOKUP($B118,Scores!$A$4:$I$102,2,FALSE)=0,"",VLOOKUP($B118,Scores!$A$4:$I$102,2,FALSE)+IF(VLOOKUP($B118,Scores!$A$4:$I$102,2,FALSE)=MAX(Calculations!$M$11:$M$158),1,0)+$E118))</f>
        <v/>
      </c>
      <c r="G118" s="164" t="str">
        <f>IF($B118="","",IF(VLOOKUP($B118,Scores!$A$4:$I$102,3,FALSE)=0,"",VLOOKUP($B118,Scores!$A$4:$I$102,3,FALSE)+IF(VLOOKUP($B118,Scores!$A$4:$I$102,3,FALSE)=MAX(Calculations!$N$11:$N$158),1,0)+$E118))</f>
        <v/>
      </c>
      <c r="H118" s="164" t="str">
        <f>IF($B118="","",IF(VLOOKUP($B118,Scores!$A$4:$I$102,4,FALSE)=0,"",VLOOKUP($B118,Scores!$A$4:$I$102,4,FALSE)+IF(VLOOKUP($B118,Scores!$A$4:$I$102,4,FALSE)=MAX(Calculations!$O$11:$O$158),1,0)+$E118))</f>
        <v/>
      </c>
      <c r="I118" s="164" t="str">
        <f>IF($B118="","",IF(VLOOKUP($B118,Scores!$A$4:$I$102,5,FALSE)=0,"",VLOOKUP($B118,Scores!$A$4:$I$102,5,FALSE)+IF(VLOOKUP($B118,Scores!$A$4:$I$102,5,FALSE)=MAX(Calculations!$P$11:$P$158),1,0)+$E118))</f>
        <v/>
      </c>
      <c r="J118" s="164" t="str">
        <f>IF($B118="","",IF(VLOOKUP($B118,Scores!$A$4:$I$102,6,FALSE)=0,"",VLOOKUP($B118,Scores!$A$4:$I$102,6,FALSE)+IF(VLOOKUP($B118,Scores!$A$4:$I$102,6,FALSE)=MAX(Calculations!$Q$11:$Q$158),1,0)+$E118))</f>
        <v/>
      </c>
      <c r="K118" s="164" t="str">
        <f>IF($B118="","",IF(VLOOKUP($B118,Scores!$A$4:$I$102,7,FALSE)=0,"",VLOOKUP($B118,Scores!$A$4:$I$102,7,FALSE)+IF(VLOOKUP($B118,Scores!$A$4:$I$102,7,FALSE)=MAX(Calculations!$R$11:$R$158),1,0)+$E118))</f>
        <v/>
      </c>
      <c r="L118" s="164" t="str">
        <f>IF($B118="","",IF(VLOOKUP($B118,Scores!$A$4:$I$102,8,FALSE)=0,"",VLOOKUP($B118,Scores!$A$4:$I$102,8,FALSE)+IF(VLOOKUP($B118,Scores!$A$4:$I$102,8,FALSE)=MAX(Calculations!$S$11:$S$158),1,0)+$E118))</f>
        <v/>
      </c>
      <c r="M118" s="164" t="str">
        <f>IF($B118="","",IF(VLOOKUP($B118,Scores!$A$4:$I$102,9,FALSE)=0,"",VLOOKUP($B118,Scores!$A$4:$I$102,9,FALSE)+IF(VLOOKUP($B118,Scores!$A$4:$I$102,9,FALSE)=MAX(Calculations!$T$11:$T$158),1,0)+$E118))</f>
        <v/>
      </c>
      <c r="N118" s="164">
        <f t="shared" si="47"/>
        <v>0</v>
      </c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200"/>
      <c r="AS118" s="200"/>
      <c r="AT118" s="33"/>
      <c r="AU118" s="33"/>
      <c r="AV118" s="33"/>
      <c r="AW118" s="33"/>
      <c r="AX118" s="33"/>
    </row>
    <row r="119" spans="1:63" hidden="1" x14ac:dyDescent="0.3">
      <c r="A119">
        <v>5</v>
      </c>
      <c r="B119" s="167"/>
      <c r="C119" s="168" t="str">
        <f>IF(B119="","",VLOOKUP(B119,Lookups!$A$2:$F$108,3,FALSE))</f>
        <v/>
      </c>
      <c r="D119" s="169" t="str">
        <f>IF(B119="","",VLOOKUP(B119,Lookups!$A$2:$F$109,6,FALSE))</f>
        <v/>
      </c>
      <c r="E119" s="168" t="str">
        <f>IFERROR(VLOOKUP(C119,Lookups!$K$12:$L$18,2,FALSE),"")</f>
        <v/>
      </c>
      <c r="F119" s="164" t="str">
        <f>IF($B119="","",IF(VLOOKUP($B119,Scores!$A$4:$I$102,2,FALSE)=0,"",VLOOKUP($B119,Scores!$A$4:$I$102,2,FALSE)+IF(VLOOKUP($B119,Scores!$A$4:$I$102,2,FALSE)=MAX(Calculations!$M$11:$M$158),1,0)+$E119))</f>
        <v/>
      </c>
      <c r="G119" s="164" t="str">
        <f>IF($B119="","",IF(VLOOKUP($B119,Scores!$A$4:$I$102,3,FALSE)=0,"",VLOOKUP($B119,Scores!$A$4:$I$102,3,FALSE)+IF(VLOOKUP($B119,Scores!$A$4:$I$102,3,FALSE)=MAX(Calculations!$N$11:$N$158),1,0)+$E119))</f>
        <v/>
      </c>
      <c r="H119" s="164" t="str">
        <f>IF($B119="","",IF(VLOOKUP($B119,Scores!$A$4:$I$102,4,FALSE)=0,"",VLOOKUP($B119,Scores!$A$4:$I$102,4,FALSE)+IF(VLOOKUP($B119,Scores!$A$4:$I$102,4,FALSE)=MAX(Calculations!$O$11:$O$158),1,0)+$E119))</f>
        <v/>
      </c>
      <c r="I119" s="164" t="str">
        <f>IF($B119="","",IF(VLOOKUP($B119,Scores!$A$4:$I$102,5,FALSE)=0,"",VLOOKUP($B119,Scores!$A$4:$I$102,5,FALSE)+IF(VLOOKUP($B119,Scores!$A$4:$I$102,5,FALSE)=MAX(Calculations!$P$11:$P$158),1,0)+$E119))</f>
        <v/>
      </c>
      <c r="J119" s="164" t="str">
        <f>IF($B119="","",IF(VLOOKUP($B119,Scores!$A$4:$I$102,6,FALSE)=0,"",VLOOKUP($B119,Scores!$A$4:$I$102,6,FALSE)+IF(VLOOKUP($B119,Scores!$A$4:$I$102,6,FALSE)=MAX(Calculations!$Q$11:$Q$158),1,0)+$E119))</f>
        <v/>
      </c>
      <c r="K119" s="164" t="str">
        <f>IF($B119="","",IF(VLOOKUP($B119,Scores!$A$4:$I$102,7,FALSE)=0,"",VLOOKUP($B119,Scores!$A$4:$I$102,7,FALSE)+IF(VLOOKUP($B119,Scores!$A$4:$I$102,7,FALSE)=MAX(Calculations!$R$11:$R$158),1,0)+$E119))</f>
        <v/>
      </c>
      <c r="L119" s="164" t="str">
        <f>IF($B119="","",IF(VLOOKUP($B119,Scores!$A$4:$I$102,8,FALSE)=0,"",VLOOKUP($B119,Scores!$A$4:$I$102,8,FALSE)+IF(VLOOKUP($B119,Scores!$A$4:$I$102,8,FALSE)=MAX(Calculations!$S$11:$S$158),1,0)+$E119))</f>
        <v/>
      </c>
      <c r="M119" s="164" t="str">
        <f>IF($B119="","",IF(VLOOKUP($B119,Scores!$A$4:$I$102,9,FALSE)=0,"",VLOOKUP($B119,Scores!$A$4:$I$102,9,FALSE)+IF(VLOOKUP($B119,Scores!$A$4:$I$102,9,FALSE)=MAX(Calculations!$T$11:$T$158),1,0)+$E119))</f>
        <v/>
      </c>
      <c r="N119" s="164">
        <f t="shared" si="47"/>
        <v>0</v>
      </c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200"/>
      <c r="AS119" s="200"/>
      <c r="AT119" s="33"/>
      <c r="AU119" s="33"/>
      <c r="AV119" s="33"/>
      <c r="AW119" s="33"/>
      <c r="AX119" s="33"/>
    </row>
    <row r="120" spans="1:63" hidden="1" x14ac:dyDescent="0.3">
      <c r="A120">
        <v>6</v>
      </c>
      <c r="B120" s="167"/>
      <c r="C120" s="168" t="str">
        <f>IF(B120="","",VLOOKUP(B120,Lookups!$A$2:$F$108,3,FALSE))</f>
        <v/>
      </c>
      <c r="D120" s="169" t="str">
        <f>IF(B120="","",VLOOKUP(B120,Lookups!$A$2:$F$109,6,FALSE))</f>
        <v/>
      </c>
      <c r="E120" s="168" t="str">
        <f>IFERROR(VLOOKUP(C120,Lookups!$K$12:$L$18,2,FALSE),"")</f>
        <v/>
      </c>
      <c r="F120" s="164" t="str">
        <f>IF($B120="","",IF(VLOOKUP($B120,Scores!$A$4:$I$102,2,FALSE)=0,"",VLOOKUP($B120,Scores!$A$4:$I$102,2,FALSE)+IF(VLOOKUP($B120,Scores!$A$4:$I$102,2,FALSE)=MAX(Calculations!$M$11:$M$158),1,0)+$E120))</f>
        <v/>
      </c>
      <c r="G120" s="164" t="str">
        <f>IF($B120="","",IF(VLOOKUP($B120,Scores!$A$4:$I$102,3,FALSE)=0,"",VLOOKUP($B120,Scores!$A$4:$I$102,3,FALSE)+IF(VLOOKUP($B120,Scores!$A$4:$I$102,3,FALSE)=MAX(Calculations!$N$11:$N$158),1,0)+$E120))</f>
        <v/>
      </c>
      <c r="H120" s="164" t="str">
        <f>IF($B120="","",IF(VLOOKUP($B120,Scores!$A$4:$I$102,4,FALSE)=0,"",VLOOKUP($B120,Scores!$A$4:$I$102,4,FALSE)+IF(VLOOKUP($B120,Scores!$A$4:$I$102,4,FALSE)=MAX(Calculations!$O$11:$O$158),1,0)+$E120))</f>
        <v/>
      </c>
      <c r="I120" s="164" t="str">
        <f>IF($B120="","",IF(VLOOKUP($B120,Scores!$A$4:$I$102,5,FALSE)=0,"",VLOOKUP($B120,Scores!$A$4:$I$102,5,FALSE)+IF(VLOOKUP($B120,Scores!$A$4:$I$102,5,FALSE)=MAX(Calculations!$P$11:$P$158),1,0)+$E120))</f>
        <v/>
      </c>
      <c r="J120" s="164" t="str">
        <f>IF($B120="","",IF(VLOOKUP($B120,Scores!$A$4:$I$102,6,FALSE)=0,"",VLOOKUP($B120,Scores!$A$4:$I$102,6,FALSE)+IF(VLOOKUP($B120,Scores!$A$4:$I$102,6,FALSE)=MAX(Calculations!$Q$11:$Q$158),1,0)+$E120))</f>
        <v/>
      </c>
      <c r="K120" s="164" t="str">
        <f>IF($B120="","",IF(VLOOKUP($B120,Scores!$A$4:$I$102,7,FALSE)=0,"",VLOOKUP($B120,Scores!$A$4:$I$102,7,FALSE)+IF(VLOOKUP($B120,Scores!$A$4:$I$102,7,FALSE)=MAX(Calculations!$R$11:$R$158),1,0)+$E120))</f>
        <v/>
      </c>
      <c r="L120" s="164" t="str">
        <f>IF($B120="","",IF(VLOOKUP($B120,Scores!$A$4:$I$102,8,FALSE)=0,"",VLOOKUP($B120,Scores!$A$4:$I$102,8,FALSE)+IF(VLOOKUP($B120,Scores!$A$4:$I$102,8,FALSE)=MAX(Calculations!$S$11:$S$158),1,0)+$E120))</f>
        <v/>
      </c>
      <c r="M120" s="164" t="str">
        <f>IF($B120="","",IF(VLOOKUP($B120,Scores!$A$4:$I$102,9,FALSE)=0,"",VLOOKUP($B120,Scores!$A$4:$I$102,9,FALSE)+IF(VLOOKUP($B120,Scores!$A$4:$I$102,9,FALSE)=MAX(Calculations!$T$11:$T$158),1,0)+$E120))</f>
        <v/>
      </c>
      <c r="N120" s="164">
        <f t="shared" si="47"/>
        <v>0</v>
      </c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200"/>
      <c r="AS120" s="200"/>
      <c r="AT120" s="33"/>
      <c r="AU120" s="33"/>
      <c r="AV120" s="33"/>
      <c r="AW120" s="33"/>
      <c r="AX120" s="33"/>
    </row>
    <row r="121" spans="1:63" hidden="1" x14ac:dyDescent="0.3">
      <c r="C121" s="35"/>
      <c r="E121" s="170" t="s">
        <v>199</v>
      </c>
      <c r="F121" s="181"/>
      <c r="G121" s="181"/>
      <c r="H121" s="181"/>
      <c r="I121" s="181"/>
      <c r="J121" s="181"/>
      <c r="K121" s="181"/>
      <c r="L121" s="181"/>
      <c r="M121" s="181"/>
    </row>
    <row r="122" spans="1:63" ht="15" hidden="1" thickBot="1" x14ac:dyDescent="0.35">
      <c r="E122" s="172"/>
      <c r="F122" s="171"/>
      <c r="G122" s="171"/>
      <c r="H122" s="171"/>
      <c r="I122" s="171"/>
      <c r="J122" s="171"/>
      <c r="K122" s="171"/>
      <c r="L122" s="171"/>
      <c r="M122" s="171"/>
      <c r="N122" s="177">
        <f>SUM(F122:M122)</f>
        <v>0</v>
      </c>
    </row>
    <row r="124" spans="1:63" hidden="1" x14ac:dyDescent="0.3">
      <c r="BH124" s="179"/>
      <c r="BI124" s="179"/>
      <c r="BJ124" s="179"/>
      <c r="BK124" s="179"/>
    </row>
    <row r="125" spans="1:63" s="179" customFormat="1" x14ac:dyDescent="0.3">
      <c r="A125"/>
      <c r="B125" s="203" t="s">
        <v>233</v>
      </c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 s="199"/>
      <c r="AS125" s="199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</row>
    <row r="126" spans="1:63" x14ac:dyDescent="0.3"/>
    <row r="127" spans="1:63" x14ac:dyDescent="0.3"/>
    <row r="128" spans="1:63" x14ac:dyDescent="0.3"/>
    <row r="129" x14ac:dyDescent="0.3"/>
    <row r="130" x14ac:dyDescent="0.3"/>
    <row r="131" x14ac:dyDescent="0.3"/>
    <row r="132" x14ac:dyDescent="0.3"/>
    <row r="133" x14ac:dyDescent="0.3"/>
    <row r="134" x14ac:dyDescent="0.3"/>
    <row r="135" x14ac:dyDescent="0.3"/>
    <row r="136" x14ac:dyDescent="0.3"/>
    <row r="137" x14ac:dyDescent="0.3"/>
    <row r="138" x14ac:dyDescent="0.3"/>
    <row r="139" x14ac:dyDescent="0.3"/>
    <row r="140" x14ac:dyDescent="0.3"/>
    <row r="141" x14ac:dyDescent="0.3"/>
    <row r="142" x14ac:dyDescent="0.3"/>
    <row r="143" x14ac:dyDescent="0.3"/>
    <row r="144" x14ac:dyDescent="0.3"/>
    <row r="145" x14ac:dyDescent="0.3"/>
    <row r="146" x14ac:dyDescent="0.3"/>
    <row r="147" x14ac:dyDescent="0.3"/>
    <row r="148" x14ac:dyDescent="0.3"/>
    <row r="149" x14ac:dyDescent="0.3"/>
    <row r="150" x14ac:dyDescent="0.3"/>
  </sheetData>
  <conditionalFormatting sqref="F16:M22">
    <cfRule type="expression" dxfId="14" priority="1">
      <formula>"f16=Calculations!$N$4"</formula>
    </cfRule>
  </conditionalFormatting>
  <conditionalFormatting sqref="F25:M31">
    <cfRule type="expression" dxfId="13" priority="2">
      <formula>"f16=Calculations!$N$4"</formula>
    </cfRule>
  </conditionalFormatting>
  <conditionalFormatting sqref="F34:M40">
    <cfRule type="expression" dxfId="12" priority="3">
      <formula>"f16=Calculations!$N$4"</formula>
    </cfRule>
  </conditionalFormatting>
  <conditionalFormatting sqref="F43:M49">
    <cfRule type="expression" dxfId="11" priority="4">
      <formula>"f16=Calculations!$N$4"</formula>
    </cfRule>
  </conditionalFormatting>
  <conditionalFormatting sqref="F52:M58">
    <cfRule type="expression" dxfId="10" priority="5">
      <formula>"f16=Calculations!$N$4"</formula>
    </cfRule>
  </conditionalFormatting>
  <conditionalFormatting sqref="F61:M67">
    <cfRule type="expression" dxfId="9" priority="14">
      <formula>"f16=Calculations!$N$4"</formula>
    </cfRule>
  </conditionalFormatting>
  <conditionalFormatting sqref="F70:M76">
    <cfRule type="expression" dxfId="8" priority="6">
      <formula>"f16=Calculations!$N$4"</formula>
    </cfRule>
  </conditionalFormatting>
  <conditionalFormatting sqref="F79:M85">
    <cfRule type="expression" dxfId="7" priority="7">
      <formula>"f16=Calculations!$N$4"</formula>
    </cfRule>
  </conditionalFormatting>
  <conditionalFormatting sqref="F88:M94">
    <cfRule type="expression" dxfId="6" priority="11">
      <formula>"f16=Calculations!$N$4"</formula>
    </cfRule>
  </conditionalFormatting>
  <conditionalFormatting sqref="F97:M103">
    <cfRule type="expression" dxfId="5" priority="10">
      <formula>"f16=Calculations!$N$4"</formula>
    </cfRule>
  </conditionalFormatting>
  <conditionalFormatting sqref="F106:M112">
    <cfRule type="expression" dxfId="4" priority="9">
      <formula>"f16=Calculations!$N$4"</formula>
    </cfRule>
  </conditionalFormatting>
  <conditionalFormatting sqref="F115:M121">
    <cfRule type="expression" dxfId="3" priority="8">
      <formula>"f16=Calculations!$N$4"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1A8D5-7060-414E-A4B9-3C28A635B907}">
  <dimension ref="A1:Z101"/>
  <sheetViews>
    <sheetView workbookViewId="0">
      <selection activeCell="Q2" sqref="Q2:R2"/>
    </sheetView>
  </sheetViews>
  <sheetFormatPr defaultColWidth="0" defaultRowHeight="14.4" zeroHeight="1" x14ac:dyDescent="0.3"/>
  <cols>
    <col min="1" max="1" width="5.109375" style="35" customWidth="1"/>
    <col min="2" max="2" width="24" customWidth="1"/>
    <col min="3" max="3" width="8.109375" customWidth="1"/>
    <col min="4" max="4" width="6.109375" customWidth="1"/>
    <col min="5" max="5" width="6.44140625" customWidth="1"/>
    <col min="6" max="6" width="14.88671875" bestFit="1" customWidth="1"/>
    <col min="7" max="7" width="7.5546875" customWidth="1"/>
    <col min="8" max="18" width="9.109375" customWidth="1"/>
    <col min="19" max="16384" width="9.109375" hidden="1"/>
  </cols>
  <sheetData>
    <row r="1" spans="1:26" ht="58.5" customHeight="1" x14ac:dyDescent="0.3">
      <c r="A1" s="145"/>
      <c r="B1" s="146"/>
      <c r="C1" s="147"/>
      <c r="D1" s="147"/>
      <c r="E1" s="147"/>
      <c r="F1" s="147"/>
      <c r="G1" s="147"/>
      <c r="H1" s="155"/>
      <c r="I1" s="156"/>
      <c r="J1" s="157"/>
      <c r="K1" s="157"/>
      <c r="L1" s="157"/>
      <c r="M1" s="156"/>
      <c r="N1" s="158"/>
      <c r="O1" s="158"/>
      <c r="P1" s="158"/>
      <c r="Q1" s="145"/>
      <c r="R1" s="145"/>
    </row>
    <row r="2" spans="1:26" s="152" customFormat="1" ht="18" customHeight="1" x14ac:dyDescent="0.3">
      <c r="B2" s="183"/>
      <c r="C2" s="183"/>
      <c r="D2" s="183"/>
      <c r="E2" s="183"/>
      <c r="F2" s="183"/>
      <c r="G2" s="182" t="s">
        <v>204</v>
      </c>
      <c r="H2" s="182" t="s">
        <v>80</v>
      </c>
      <c r="I2" s="182" t="s">
        <v>205</v>
      </c>
      <c r="J2" s="182" t="s">
        <v>90</v>
      </c>
      <c r="K2" s="182" t="s">
        <v>206</v>
      </c>
      <c r="L2" s="182" t="s">
        <v>79</v>
      </c>
      <c r="M2" s="182"/>
      <c r="N2" s="182"/>
      <c r="O2" s="183"/>
      <c r="P2" s="183"/>
      <c r="S2" s="183"/>
      <c r="T2" s="183"/>
      <c r="U2" s="183"/>
      <c r="V2" s="183"/>
      <c r="W2" s="183"/>
      <c r="X2" s="183"/>
      <c r="Y2" s="183"/>
      <c r="Z2" s="183"/>
    </row>
    <row r="3" spans="1:26" ht="28.8" x14ac:dyDescent="0.3">
      <c r="A3" s="152" t="s">
        <v>185</v>
      </c>
      <c r="B3" s="134" t="s">
        <v>0</v>
      </c>
      <c r="C3" s="134" t="s">
        <v>62</v>
      </c>
      <c r="D3" s="134" t="s">
        <v>63</v>
      </c>
      <c r="E3" s="134" t="s">
        <v>64</v>
      </c>
      <c r="F3" s="134" t="s">
        <v>65</v>
      </c>
      <c r="G3" s="135" t="s">
        <v>1</v>
      </c>
      <c r="H3" s="135" t="s">
        <v>2</v>
      </c>
      <c r="I3" s="135" t="s">
        <v>3</v>
      </c>
      <c r="J3" s="135" t="s">
        <v>4</v>
      </c>
      <c r="K3" s="135" t="s">
        <v>5</v>
      </c>
      <c r="L3" s="135" t="s">
        <v>6</v>
      </c>
      <c r="M3" s="135" t="s">
        <v>7</v>
      </c>
      <c r="N3" s="135" t="s">
        <v>8</v>
      </c>
      <c r="O3" s="137" t="s">
        <v>172</v>
      </c>
      <c r="P3" s="137" t="s">
        <v>175</v>
      </c>
      <c r="Q3" s="32"/>
    </row>
    <row r="4" spans="1:26" ht="15" x14ac:dyDescent="0.3">
      <c r="A4" s="35">
        <v>1</v>
      </c>
      <c r="B4" s="19" t="str">
        <f>IFERROR(VLOOKUP(A4,Calculations!$D$11:$AH$158,3,FALSE),"")</f>
        <v>Richard Green</v>
      </c>
      <c r="C4" s="138">
        <f>IFERROR(VLOOKUP(A4,Calculations!$D$11:$AH$158,4,FALSE),"")</f>
        <v>94</v>
      </c>
      <c r="D4" s="138" t="str">
        <f>IFERROR(VLOOKUP(A4,Calculations!$D$11:$AH$158,5,FALSE),"")</f>
        <v>AA</v>
      </c>
      <c r="E4" s="138" t="str">
        <f>IFERROR(VLOOKUP(A4,Calculations!$D$11:$AH$158,7,FALSE),"")</f>
        <v>PCP</v>
      </c>
      <c r="F4" s="138" t="str">
        <f>IFERROR(VLOOKUP(A4,Calculations!$D$11:$AH$158,8,FALSE),"")</f>
        <v>Carisbrooke</v>
      </c>
      <c r="G4" s="139">
        <f>IFERROR(VLOOKUP(A4,Calculations!$D$11:$AH$158,10,FALSE),"")</f>
        <v>39</v>
      </c>
      <c r="H4" s="139">
        <f>IFERROR(VLOOKUP(A4,Calculations!$D$11:$AH$158,11,FALSE),"")</f>
        <v>31</v>
      </c>
      <c r="I4" s="139" t="str">
        <f>IFERROR(VLOOKUP(A4,Calculations!$D$11:$AH$158,12,FALSE),"")</f>
        <v/>
      </c>
      <c r="J4" s="139" t="str">
        <f>IFERROR(VLOOKUP(A4,Calculations!$D$11:$AH$158,13,FALSE),"")</f>
        <v/>
      </c>
      <c r="K4" s="139" t="str">
        <f>IFERROR(VLOOKUP(A4,Calculations!$D$11:$AH$158,14,FALSE),"")</f>
        <v/>
      </c>
      <c r="L4" s="139" t="str">
        <f>IFERROR(VLOOKUP(A4,Calculations!$D$11:$AH$158,15,FALSE),"")</f>
        <v/>
      </c>
      <c r="M4" s="139" t="str">
        <f>IFERROR(VLOOKUP(A4,Calculations!$D$11:$AH$158,16,FALSE),"")</f>
        <v/>
      </c>
      <c r="N4" s="139" t="str">
        <f>IFERROR(VLOOKUP(A4,Calculations!$D$11:$AH$158,17,FALSE),"")</f>
        <v/>
      </c>
      <c r="O4" s="141">
        <f>IFERROR(VLOOKUP(A4,Calculations!$D$11:$AH$158,26,FALSE),"")</f>
        <v>2</v>
      </c>
      <c r="P4" s="159">
        <f>IFERROR(VLOOKUP(A4,Calculations!$D$11:$AH$158,29,FALSE),"")</f>
        <v>70</v>
      </c>
    </row>
    <row r="5" spans="1:26" ht="15" x14ac:dyDescent="0.3">
      <c r="A5" s="35">
        <v>2</v>
      </c>
      <c r="B5" s="19" t="str">
        <f>IFERROR(VLOOKUP(A5,Calculations!$D$11:$AH$158,3,FALSE),"")</f>
        <v>Terry Holt</v>
      </c>
      <c r="C5" s="138">
        <f>IFERROR(VLOOKUP(A5,Calculations!$D$11:$AH$158,4,FALSE),"")</f>
        <v>1688</v>
      </c>
      <c r="D5" s="138" t="str">
        <f>IFERROR(VLOOKUP(A5,Calculations!$D$11:$AH$158,5,FALSE),"")</f>
        <v>AA</v>
      </c>
      <c r="E5" s="138" t="str">
        <f>IFERROR(VLOOKUP(A5,Calculations!$D$11:$AH$158,7,FALSE),"")</f>
        <v>PCP</v>
      </c>
      <c r="F5" s="138" t="str">
        <f>IFERROR(VLOOKUP(A5,Calculations!$D$11:$AH$158,8,FALSE),"")</f>
        <v>Frobury</v>
      </c>
      <c r="G5" s="139">
        <f>IFERROR(VLOOKUP(A5,Calculations!$D$11:$AH$158,10,FALSE),"")</f>
        <v>36</v>
      </c>
      <c r="H5" s="139">
        <f>IFERROR(VLOOKUP(A5,Calculations!$D$11:$AH$158,11,FALSE),"")</f>
        <v>32</v>
      </c>
      <c r="I5" s="139" t="str">
        <f>IFERROR(VLOOKUP(A5,Calculations!$D$11:$AH$158,12,FALSE),"")</f>
        <v/>
      </c>
      <c r="J5" s="139" t="str">
        <f>IFERROR(VLOOKUP(A5,Calculations!$D$11:$AH$158,13,FALSE),"")</f>
        <v/>
      </c>
      <c r="K5" s="139" t="str">
        <f>IFERROR(VLOOKUP(A5,Calculations!$D$11:$AH$158,14,FALSE),"")</f>
        <v/>
      </c>
      <c r="L5" s="139" t="str">
        <f>IFERROR(VLOOKUP(A5,Calculations!$D$11:$AH$158,15,FALSE),"")</f>
        <v/>
      </c>
      <c r="M5" s="139" t="str">
        <f>IFERROR(VLOOKUP(A5,Calculations!$D$11:$AH$158,16,FALSE),"")</f>
        <v/>
      </c>
      <c r="N5" s="139" t="str">
        <f>IFERROR(VLOOKUP(A5,Calculations!$D$11:$AH$158,17,FALSE),"")</f>
        <v/>
      </c>
      <c r="O5" s="141">
        <f>IFERROR(VLOOKUP(A5,Calculations!$D$11:$AH$158,26,FALSE),"")</f>
        <v>2</v>
      </c>
      <c r="P5" s="159">
        <f>IFERROR(VLOOKUP(A5,Calculations!$D$11:$AH$158,29,FALSE),"")</f>
        <v>68</v>
      </c>
    </row>
    <row r="6" spans="1:26" ht="15" x14ac:dyDescent="0.3">
      <c r="A6" s="35">
        <v>3</v>
      </c>
      <c r="B6" s="19" t="str">
        <f>IFERROR(VLOOKUP(A6,Calculations!$D$11:$AH$158,3,FALSE),"")</f>
        <v>Justin Wood</v>
      </c>
      <c r="C6" s="138">
        <f>IFERROR(VLOOKUP(A6,Calculations!$D$11:$AH$158,4,FALSE),"")</f>
        <v>1065</v>
      </c>
      <c r="D6" s="138" t="str">
        <f>IFERROR(VLOOKUP(A6,Calculations!$D$11:$AH$158,5,FALSE),"")</f>
        <v>AA</v>
      </c>
      <c r="E6" s="138" t="str">
        <f>IFERROR(VLOOKUP(A6,Calculations!$D$11:$AH$158,7,FALSE),"")</f>
        <v>PCP</v>
      </c>
      <c r="F6" s="138" t="str">
        <f>IFERROR(VLOOKUP(A6,Calculations!$D$11:$AH$158,8,FALSE),"")</f>
        <v>Meon</v>
      </c>
      <c r="G6" s="139">
        <f>IFERROR(VLOOKUP(A6,Calculations!$D$11:$AH$158,10,FALSE),"")</f>
        <v>35</v>
      </c>
      <c r="H6" s="139">
        <f>IFERROR(VLOOKUP(A6,Calculations!$D$11:$AH$158,11,FALSE),"")</f>
        <v>29</v>
      </c>
      <c r="I6" s="139" t="str">
        <f>IFERROR(VLOOKUP(A6,Calculations!$D$11:$AH$158,12,FALSE),"")</f>
        <v/>
      </c>
      <c r="J6" s="139" t="str">
        <f>IFERROR(VLOOKUP(A6,Calculations!$D$11:$AH$158,13,FALSE),"")</f>
        <v/>
      </c>
      <c r="K6" s="139" t="str">
        <f>IFERROR(VLOOKUP(A6,Calculations!$D$11:$AH$158,14,FALSE),"")</f>
        <v/>
      </c>
      <c r="L6" s="139" t="str">
        <f>IFERROR(VLOOKUP(A6,Calculations!$D$11:$AH$158,15,FALSE),"")</f>
        <v/>
      </c>
      <c r="M6" s="139" t="str">
        <f>IFERROR(VLOOKUP(A6,Calculations!$D$11:$AH$158,16,FALSE),"")</f>
        <v/>
      </c>
      <c r="N6" s="139" t="str">
        <f>IFERROR(VLOOKUP(A6,Calculations!$D$11:$AH$158,17,FALSE),"")</f>
        <v/>
      </c>
      <c r="O6" s="141">
        <f>IFERROR(VLOOKUP(A6,Calculations!$D$11:$AH$158,26,FALSE),"")</f>
        <v>2</v>
      </c>
      <c r="P6" s="159">
        <f>IFERROR(VLOOKUP(A6,Calculations!$D$11:$AH$158,29,FALSE),"")</f>
        <v>64</v>
      </c>
    </row>
    <row r="7" spans="1:26" ht="15" x14ac:dyDescent="0.3">
      <c r="A7" s="35">
        <v>4</v>
      </c>
      <c r="B7" s="19" t="str">
        <f>IFERROR(VLOOKUP(A7,Calculations!$D$11:$AH$158,3,FALSE),"")</f>
        <v>Allan Dyke</v>
      </c>
      <c r="C7" s="138">
        <f>IFERROR(VLOOKUP(A7,Calculations!$D$11:$AH$158,4,FALSE),"")</f>
        <v>1748</v>
      </c>
      <c r="D7" s="138" t="str">
        <f>IFERROR(VLOOKUP(A7,Calculations!$D$11:$AH$158,5,FALSE),"")</f>
        <v>AA</v>
      </c>
      <c r="E7" s="138" t="str">
        <f>IFERROR(VLOOKUP(A7,Calculations!$D$11:$AH$158,7,FALSE),"")</f>
        <v>PCP</v>
      </c>
      <c r="F7" s="138" t="str">
        <f>IFERROR(VLOOKUP(A7,Calculations!$D$11:$AH$158,8,FALSE),"")</f>
        <v>Carisbrooke</v>
      </c>
      <c r="G7" s="139">
        <f>IFERROR(VLOOKUP(A7,Calculations!$D$11:$AH$158,10,FALSE),"")</f>
        <v>36</v>
      </c>
      <c r="H7" s="139">
        <f>IFERROR(VLOOKUP(A7,Calculations!$D$11:$AH$158,11,FALSE),"")</f>
        <v>26</v>
      </c>
      <c r="I7" s="139" t="str">
        <f>IFERROR(VLOOKUP(A7,Calculations!$D$11:$AH$158,12,FALSE),"")</f>
        <v/>
      </c>
      <c r="J7" s="139" t="str">
        <f>IFERROR(VLOOKUP(A7,Calculations!$D$11:$AH$158,13,FALSE),"")</f>
        <v/>
      </c>
      <c r="K7" s="139" t="str">
        <f>IFERROR(VLOOKUP(A7,Calculations!$D$11:$AH$158,14,FALSE),"")</f>
        <v/>
      </c>
      <c r="L7" s="139" t="str">
        <f>IFERROR(VLOOKUP(A7,Calculations!$D$11:$AH$158,15,FALSE),"")</f>
        <v/>
      </c>
      <c r="M7" s="139" t="str">
        <f>IFERROR(VLOOKUP(A7,Calculations!$D$11:$AH$158,16,FALSE),"")</f>
        <v/>
      </c>
      <c r="N7" s="139" t="str">
        <f>IFERROR(VLOOKUP(A7,Calculations!$D$11:$AH$158,17,FALSE),"")</f>
        <v/>
      </c>
      <c r="O7" s="141">
        <f>IFERROR(VLOOKUP(A7,Calculations!$D$11:$AH$158,26,FALSE),"")</f>
        <v>2</v>
      </c>
      <c r="P7" s="159">
        <f>IFERROR(VLOOKUP(A7,Calculations!$D$11:$AH$158,29,FALSE),"")</f>
        <v>62</v>
      </c>
    </row>
    <row r="8" spans="1:26" ht="15" x14ac:dyDescent="0.3">
      <c r="A8" s="35">
        <v>5</v>
      </c>
      <c r="B8" s="19" t="str">
        <f>IFERROR(VLOOKUP(A8,Calculations!$D$11:$AH$158,3,FALSE),"")</f>
        <v>Austin Glass</v>
      </c>
      <c r="C8" s="138">
        <f>IFERROR(VLOOKUP(A8,Calculations!$D$11:$AH$158,4,FALSE),"")</f>
        <v>968</v>
      </c>
      <c r="D8" s="138" t="str">
        <f>IFERROR(VLOOKUP(A8,Calculations!$D$11:$AH$158,5,FALSE),"")</f>
        <v>AA</v>
      </c>
      <c r="E8" s="138" t="str">
        <f>IFERROR(VLOOKUP(A8,Calculations!$D$11:$AH$158,7,FALSE),"")</f>
        <v>PCP</v>
      </c>
      <c r="F8" s="138" t="str">
        <f>IFERROR(VLOOKUP(A8,Calculations!$D$11:$AH$158,8,FALSE),"")</f>
        <v>Weston Warrior</v>
      </c>
      <c r="G8" s="139">
        <f>IFERROR(VLOOKUP(A8,Calculations!$D$11:$AH$158,10,FALSE),"")</f>
        <v>36</v>
      </c>
      <c r="H8" s="139">
        <f>IFERROR(VLOOKUP(A8,Calculations!$D$11:$AH$158,11,FALSE),"")</f>
        <v>20</v>
      </c>
      <c r="I8" s="139" t="str">
        <f>IFERROR(VLOOKUP(A8,Calculations!$D$11:$AH$158,12,FALSE),"")</f>
        <v/>
      </c>
      <c r="J8" s="139" t="str">
        <f>IFERROR(VLOOKUP(A8,Calculations!$D$11:$AH$158,13,FALSE),"")</f>
        <v/>
      </c>
      <c r="K8" s="139" t="str">
        <f>IFERROR(VLOOKUP(A8,Calculations!$D$11:$AH$158,14,FALSE),"")</f>
        <v/>
      </c>
      <c r="L8" s="139" t="str">
        <f>IFERROR(VLOOKUP(A8,Calculations!$D$11:$AH$158,15,FALSE),"")</f>
        <v/>
      </c>
      <c r="M8" s="139" t="str">
        <f>IFERROR(VLOOKUP(A8,Calculations!$D$11:$AH$158,16,FALSE),"")</f>
        <v/>
      </c>
      <c r="N8" s="139" t="str">
        <f>IFERROR(VLOOKUP(A8,Calculations!$D$11:$AH$158,17,FALSE),"")</f>
        <v/>
      </c>
      <c r="O8" s="141">
        <f>IFERROR(VLOOKUP(A8,Calculations!$D$11:$AH$158,26,FALSE),"")</f>
        <v>2</v>
      </c>
      <c r="P8" s="159">
        <f>IFERROR(VLOOKUP(A8,Calculations!$D$11:$AH$158,29,FALSE),"")</f>
        <v>56</v>
      </c>
    </row>
    <row r="9" spans="1:26" ht="15" x14ac:dyDescent="0.3">
      <c r="A9" s="35">
        <v>6</v>
      </c>
      <c r="B9" s="19" t="str">
        <f>IFERROR(VLOOKUP(A9,Calculations!$D$11:$AH$158,3,FALSE),"")</f>
        <v>Mel Hills</v>
      </c>
      <c r="C9" s="138">
        <f>IFERROR(VLOOKUP(A9,Calculations!$D$11:$AH$158,4,FALSE),"")</f>
        <v>1691</v>
      </c>
      <c r="D9" s="138" t="str">
        <f>IFERROR(VLOOKUP(A9,Calculations!$D$11:$AH$158,5,FALSE),"")</f>
        <v>AA</v>
      </c>
      <c r="E9" s="138" t="str">
        <f>IFERROR(VLOOKUP(A9,Calculations!$D$11:$AH$158,7,FALSE),"")</f>
        <v>PCP</v>
      </c>
      <c r="F9" s="138" t="str">
        <f>IFERROR(VLOOKUP(A9,Calculations!$D$11:$AH$158,8,FALSE),"")</f>
        <v>Frobury</v>
      </c>
      <c r="G9" s="139">
        <f>IFERROR(VLOOKUP(A9,Calculations!$D$11:$AH$158,10,FALSE),"")</f>
        <v>33</v>
      </c>
      <c r="H9" s="139">
        <f>IFERROR(VLOOKUP(A9,Calculations!$D$11:$AH$158,11,FALSE),"")</f>
        <v>23</v>
      </c>
      <c r="I9" s="139" t="str">
        <f>IFERROR(VLOOKUP(A9,Calculations!$D$11:$AH$158,12,FALSE),"")</f>
        <v/>
      </c>
      <c r="J9" s="139" t="str">
        <f>IFERROR(VLOOKUP(A9,Calculations!$D$11:$AH$158,13,FALSE),"")</f>
        <v/>
      </c>
      <c r="K9" s="139" t="str">
        <f>IFERROR(VLOOKUP(A9,Calculations!$D$11:$AH$158,14,FALSE),"")</f>
        <v/>
      </c>
      <c r="L9" s="139" t="str">
        <f>IFERROR(VLOOKUP(A9,Calculations!$D$11:$AH$158,15,FALSE),"")</f>
        <v/>
      </c>
      <c r="M9" s="139" t="str">
        <f>IFERROR(VLOOKUP(A9,Calculations!$D$11:$AH$158,16,FALSE),"")</f>
        <v/>
      </c>
      <c r="N9" s="139" t="str">
        <f>IFERROR(VLOOKUP(A9,Calculations!$D$11:$AH$158,17,FALSE),"")</f>
        <v/>
      </c>
      <c r="O9" s="141">
        <f>IFERROR(VLOOKUP(A9,Calculations!$D$11:$AH$158,26,FALSE),"")</f>
        <v>2</v>
      </c>
      <c r="P9" s="159">
        <f>IFERROR(VLOOKUP(A9,Calculations!$D$11:$AH$158,29,FALSE),"")</f>
        <v>56</v>
      </c>
    </row>
    <row r="10" spans="1:26" ht="15" x14ac:dyDescent="0.3">
      <c r="A10" s="35">
        <v>7</v>
      </c>
      <c r="B10" s="19" t="str">
        <f>IFERROR(VLOOKUP(A10,Calculations!$D$11:$AH$158,3,FALSE),"")</f>
        <v>Stuart Noakes</v>
      </c>
      <c r="C10" s="138">
        <f>IFERROR(VLOOKUP(A10,Calculations!$D$11:$AH$158,4,FALSE),"")</f>
        <v>1888</v>
      </c>
      <c r="D10" s="138" t="str">
        <f>IFERROR(VLOOKUP(A10,Calculations!$D$11:$AH$158,5,FALSE),"")</f>
        <v>AA</v>
      </c>
      <c r="E10" s="138" t="str">
        <f>IFERROR(VLOOKUP(A10,Calculations!$D$11:$AH$158,7,FALSE),"")</f>
        <v>PCP</v>
      </c>
      <c r="F10" s="138" t="str">
        <f>IFERROR(VLOOKUP(A10,Calculations!$D$11:$AH$158,8,FALSE),"")</f>
        <v>Frobury</v>
      </c>
      <c r="G10" s="139">
        <f>IFERROR(VLOOKUP(A10,Calculations!$D$11:$AH$158,10,FALSE),"")</f>
        <v>33</v>
      </c>
      <c r="H10" s="139">
        <f>IFERROR(VLOOKUP(A10,Calculations!$D$11:$AH$158,11,FALSE),"")</f>
        <v>23</v>
      </c>
      <c r="I10" s="139" t="str">
        <f>IFERROR(VLOOKUP(A10,Calculations!$D$11:$AH$158,12,FALSE),"")</f>
        <v/>
      </c>
      <c r="J10" s="139" t="str">
        <f>IFERROR(VLOOKUP(A10,Calculations!$D$11:$AH$158,13,FALSE),"")</f>
        <v/>
      </c>
      <c r="K10" s="139" t="str">
        <f>IFERROR(VLOOKUP(A10,Calculations!$D$11:$AH$158,14,FALSE),"")</f>
        <v/>
      </c>
      <c r="L10" s="139" t="str">
        <f>IFERROR(VLOOKUP(A10,Calculations!$D$11:$AH$158,15,FALSE),"")</f>
        <v/>
      </c>
      <c r="M10" s="139" t="str">
        <f>IFERROR(VLOOKUP(A10,Calculations!$D$11:$AH$158,16,FALSE),"")</f>
        <v/>
      </c>
      <c r="N10" s="139" t="str">
        <f>IFERROR(VLOOKUP(A10,Calculations!$D$11:$AH$158,17,FALSE),"")</f>
        <v/>
      </c>
      <c r="O10" s="141">
        <f>IFERROR(VLOOKUP(A10,Calculations!$D$11:$AH$158,26,FALSE),"")</f>
        <v>2</v>
      </c>
      <c r="P10" s="159">
        <f>IFERROR(VLOOKUP(A10,Calculations!$D$11:$AH$158,29,FALSE),"")</f>
        <v>56</v>
      </c>
    </row>
    <row r="11" spans="1:26" ht="15" x14ac:dyDescent="0.3">
      <c r="A11" s="35">
        <v>8</v>
      </c>
      <c r="B11" s="19" t="str">
        <f>IFERROR(VLOOKUP(A11,Calculations!$D$11:$AH$158,3,FALSE),"")</f>
        <v>Simon Young</v>
      </c>
      <c r="C11" s="138">
        <f>IFERROR(VLOOKUP(A11,Calculations!$D$11:$AH$158,4,FALSE),"")</f>
        <v>88</v>
      </c>
      <c r="D11" s="138" t="str">
        <f>IFERROR(VLOOKUP(A11,Calculations!$D$11:$AH$158,5,FALSE),"")</f>
        <v>A</v>
      </c>
      <c r="E11" s="138" t="str">
        <f>IFERROR(VLOOKUP(A11,Calculations!$D$11:$AH$158,7,FALSE),"")</f>
        <v>PCP</v>
      </c>
      <c r="F11" s="138" t="str">
        <f>IFERROR(VLOOKUP(A11,Calculations!$D$11:$AH$158,8,FALSE),"")</f>
        <v>Buccaneers</v>
      </c>
      <c r="G11" s="139">
        <f>IFERROR(VLOOKUP(A11,Calculations!$D$11:$AH$158,10,FALSE),"")</f>
        <v>33</v>
      </c>
      <c r="H11" s="139">
        <f>IFERROR(VLOOKUP(A11,Calculations!$D$11:$AH$158,11,FALSE),"")</f>
        <v>23</v>
      </c>
      <c r="I11" s="139" t="str">
        <f>IFERROR(VLOOKUP(A11,Calculations!$D$11:$AH$158,12,FALSE),"")</f>
        <v/>
      </c>
      <c r="J11" s="139" t="str">
        <f>IFERROR(VLOOKUP(A11,Calculations!$D$11:$AH$158,13,FALSE),"")</f>
        <v/>
      </c>
      <c r="K11" s="139" t="str">
        <f>IFERROR(VLOOKUP(A11,Calculations!$D$11:$AH$158,14,FALSE),"")</f>
        <v/>
      </c>
      <c r="L11" s="139" t="str">
        <f>IFERROR(VLOOKUP(A11,Calculations!$D$11:$AH$158,15,FALSE),"")</f>
        <v/>
      </c>
      <c r="M11" s="139" t="str">
        <f>IFERROR(VLOOKUP(A11,Calculations!$D$11:$AH$158,16,FALSE),"")</f>
        <v/>
      </c>
      <c r="N11" s="139" t="str">
        <f>IFERROR(VLOOKUP(A11,Calculations!$D$11:$AH$158,17,FALSE),"")</f>
        <v/>
      </c>
      <c r="O11" s="141">
        <f>IFERROR(VLOOKUP(A11,Calculations!$D$11:$AH$158,26,FALSE),"")</f>
        <v>2</v>
      </c>
      <c r="P11" s="159">
        <f>IFERROR(VLOOKUP(A11,Calculations!$D$11:$AH$158,29,FALSE),"")</f>
        <v>56</v>
      </c>
    </row>
    <row r="12" spans="1:26" ht="15" x14ac:dyDescent="0.3">
      <c r="A12" s="35">
        <v>9</v>
      </c>
      <c r="B12" s="19" t="str">
        <f>IFERROR(VLOOKUP(A12,Calculations!$D$11:$AH$158,3,FALSE),"")</f>
        <v>Terry Grant</v>
      </c>
      <c r="C12" s="138">
        <f>IFERROR(VLOOKUP(A12,Calculations!$D$11:$AH$158,4,FALSE),"")</f>
        <v>1907</v>
      </c>
      <c r="D12" s="138" t="str">
        <f>IFERROR(VLOOKUP(A12,Calculations!$D$11:$AH$158,5,FALSE),"")</f>
        <v>U/G</v>
      </c>
      <c r="E12" s="138" t="str">
        <f>IFERROR(VLOOKUP(A12,Calculations!$D$11:$AH$158,7,FALSE),"")</f>
        <v>PCP</v>
      </c>
      <c r="F12" s="138" t="str">
        <f>IFERROR(VLOOKUP(A12,Calculations!$D$11:$AH$158,8,FALSE),"")</f>
        <v>Carisbrooke</v>
      </c>
      <c r="G12" s="139">
        <f>IFERROR(VLOOKUP(A12,Calculations!$D$11:$AH$158,10,FALSE),"")</f>
        <v>33</v>
      </c>
      <c r="H12" s="139">
        <f>IFERROR(VLOOKUP(A12,Calculations!$D$11:$AH$158,11,FALSE),"")</f>
        <v>22</v>
      </c>
      <c r="I12" s="139" t="str">
        <f>IFERROR(VLOOKUP(A12,Calculations!$D$11:$AH$158,12,FALSE),"")</f>
        <v/>
      </c>
      <c r="J12" s="139" t="str">
        <f>IFERROR(VLOOKUP(A12,Calculations!$D$11:$AH$158,13,FALSE),"")</f>
        <v/>
      </c>
      <c r="K12" s="139" t="str">
        <f>IFERROR(VLOOKUP(A12,Calculations!$D$11:$AH$158,14,FALSE),"")</f>
        <v/>
      </c>
      <c r="L12" s="139" t="str">
        <f>IFERROR(VLOOKUP(A12,Calculations!$D$11:$AH$158,15,FALSE),"")</f>
        <v/>
      </c>
      <c r="M12" s="139" t="str">
        <f>IFERROR(VLOOKUP(A12,Calculations!$D$11:$AH$158,16,FALSE),"")</f>
        <v/>
      </c>
      <c r="N12" s="139" t="str">
        <f>IFERROR(VLOOKUP(A12,Calculations!$D$11:$AH$158,17,FALSE),"")</f>
        <v/>
      </c>
      <c r="O12" s="141">
        <f>IFERROR(VLOOKUP(A12,Calculations!$D$11:$AH$158,26,FALSE),"")</f>
        <v>2</v>
      </c>
      <c r="P12" s="159">
        <f>IFERROR(VLOOKUP(A12,Calculations!$D$11:$AH$158,29,FALSE),"")</f>
        <v>55</v>
      </c>
    </row>
    <row r="13" spans="1:26" ht="15" x14ac:dyDescent="0.3">
      <c r="A13" s="35">
        <v>10</v>
      </c>
      <c r="B13" s="19" t="str">
        <f>IFERROR(VLOOKUP(A13,Calculations!$D$11:$AH$158,3,FALSE),"")</f>
        <v>Andy Winch</v>
      </c>
      <c r="C13" s="138">
        <f>IFERROR(VLOOKUP(A13,Calculations!$D$11:$AH$158,4,FALSE),"")</f>
        <v>93</v>
      </c>
      <c r="D13" s="138" t="str">
        <f>IFERROR(VLOOKUP(A13,Calculations!$D$11:$AH$158,5,FALSE),"")</f>
        <v>A</v>
      </c>
      <c r="E13" s="138" t="str">
        <f>IFERROR(VLOOKUP(A13,Calculations!$D$11:$AH$158,7,FALSE),"")</f>
        <v>PCP</v>
      </c>
      <c r="F13" s="138" t="str">
        <f>IFERROR(VLOOKUP(A13,Calculations!$D$11:$AH$158,8,FALSE),"")</f>
        <v>Carisbrooke</v>
      </c>
      <c r="G13" s="139">
        <f>IFERROR(VLOOKUP(A13,Calculations!$D$11:$AH$158,10,FALSE),"")</f>
        <v>28</v>
      </c>
      <c r="H13" s="139">
        <f>IFERROR(VLOOKUP(A13,Calculations!$D$11:$AH$158,11,FALSE),"")</f>
        <v>22</v>
      </c>
      <c r="I13" s="139" t="str">
        <f>IFERROR(VLOOKUP(A13,Calculations!$D$11:$AH$158,12,FALSE),"")</f>
        <v/>
      </c>
      <c r="J13" s="139" t="str">
        <f>IFERROR(VLOOKUP(A13,Calculations!$D$11:$AH$158,13,FALSE),"")</f>
        <v/>
      </c>
      <c r="K13" s="139" t="str">
        <f>IFERROR(VLOOKUP(A13,Calculations!$D$11:$AH$158,14,FALSE),"")</f>
        <v/>
      </c>
      <c r="L13" s="139" t="str">
        <f>IFERROR(VLOOKUP(A13,Calculations!$D$11:$AH$158,15,FALSE),"")</f>
        <v/>
      </c>
      <c r="M13" s="139" t="str">
        <f>IFERROR(VLOOKUP(A13,Calculations!$D$11:$AH$158,16,FALSE),"")</f>
        <v/>
      </c>
      <c r="N13" s="139" t="str">
        <f>IFERROR(VLOOKUP(A13,Calculations!$D$11:$AH$158,17,FALSE),"")</f>
        <v/>
      </c>
      <c r="O13" s="141">
        <f>IFERROR(VLOOKUP(A13,Calculations!$D$11:$AH$158,26,FALSE),"")</f>
        <v>2</v>
      </c>
      <c r="P13" s="159">
        <f>IFERROR(VLOOKUP(A13,Calculations!$D$11:$AH$158,29,FALSE),"")</f>
        <v>50</v>
      </c>
    </row>
    <row r="14" spans="1:26" ht="15" x14ac:dyDescent="0.3">
      <c r="A14" s="35">
        <v>11</v>
      </c>
      <c r="B14" s="19" t="str">
        <f>IFERROR(VLOOKUP(A14,Calculations!$D$11:$AH$158,3,FALSE),"")</f>
        <v>Clinton Bedding</v>
      </c>
      <c r="C14" s="138">
        <f>IFERROR(VLOOKUP(A14,Calculations!$D$11:$AH$158,4,FALSE),"")</f>
        <v>447</v>
      </c>
      <c r="D14" s="138" t="str">
        <f>IFERROR(VLOOKUP(A14,Calculations!$D$11:$AH$158,5,FALSE),"")</f>
        <v>A</v>
      </c>
      <c r="E14" s="138" t="str">
        <f>IFERROR(VLOOKUP(A14,Calculations!$D$11:$AH$158,7,FALSE),"")</f>
        <v>PCP</v>
      </c>
      <c r="F14" s="138" t="str">
        <f>IFERROR(VLOOKUP(A14,Calculations!$D$11:$AH$158,8,FALSE),"")</f>
        <v>Weston Warrior</v>
      </c>
      <c r="G14" s="139">
        <f>IFERROR(VLOOKUP(A14,Calculations!$D$11:$AH$158,10,FALSE),"")</f>
        <v>27</v>
      </c>
      <c r="H14" s="139">
        <f>IFERROR(VLOOKUP(A14,Calculations!$D$11:$AH$158,11,FALSE),"")</f>
        <v>22</v>
      </c>
      <c r="I14" s="139" t="str">
        <f>IFERROR(VLOOKUP(A14,Calculations!$D$11:$AH$158,12,FALSE),"")</f>
        <v/>
      </c>
      <c r="J14" s="139" t="str">
        <f>IFERROR(VLOOKUP(A14,Calculations!$D$11:$AH$158,13,FALSE),"")</f>
        <v/>
      </c>
      <c r="K14" s="139" t="str">
        <f>IFERROR(VLOOKUP(A14,Calculations!$D$11:$AH$158,14,FALSE),"")</f>
        <v/>
      </c>
      <c r="L14" s="139" t="str">
        <f>IFERROR(VLOOKUP(A14,Calculations!$D$11:$AH$158,15,FALSE),"")</f>
        <v/>
      </c>
      <c r="M14" s="139" t="str">
        <f>IFERROR(VLOOKUP(A14,Calculations!$D$11:$AH$158,16,FALSE),"")</f>
        <v/>
      </c>
      <c r="N14" s="139" t="str">
        <f>IFERROR(VLOOKUP(A14,Calculations!$D$11:$AH$158,17,FALSE),"")</f>
        <v/>
      </c>
      <c r="O14" s="141">
        <f>IFERROR(VLOOKUP(A14,Calculations!$D$11:$AH$158,26,FALSE),"")</f>
        <v>2</v>
      </c>
      <c r="P14" s="159">
        <f>IFERROR(VLOOKUP(A14,Calculations!$D$11:$AH$158,29,FALSE),"")</f>
        <v>49</v>
      </c>
    </row>
    <row r="15" spans="1:26" ht="15" x14ac:dyDescent="0.3">
      <c r="A15" s="35">
        <v>12</v>
      </c>
      <c r="B15" s="19" t="str">
        <f>IFERROR(VLOOKUP(A15,Calculations!$D$11:$AH$158,3,FALSE),"")</f>
        <v>Charlene Summerfield</v>
      </c>
      <c r="C15" s="138">
        <f>IFERROR(VLOOKUP(A15,Calculations!$D$11:$AH$158,4,FALSE),"")</f>
        <v>1914</v>
      </c>
      <c r="D15" s="138" t="str">
        <f>IFERROR(VLOOKUP(A15,Calculations!$D$11:$AH$158,5,FALSE),"")</f>
        <v>B</v>
      </c>
      <c r="E15" s="138" t="str">
        <f>IFERROR(VLOOKUP(A15,Calculations!$D$11:$AH$158,7,FALSE),"")</f>
        <v>PCP</v>
      </c>
      <c r="F15" s="138" t="str">
        <f>IFERROR(VLOOKUP(A15,Calculations!$D$11:$AH$158,8,FALSE),"")</f>
        <v>Carisbrooke</v>
      </c>
      <c r="G15" s="139">
        <f>IFERROR(VLOOKUP(A15,Calculations!$D$11:$AH$158,10,FALSE),"")</f>
        <v>30</v>
      </c>
      <c r="H15" s="139">
        <f>IFERROR(VLOOKUP(A15,Calculations!$D$11:$AH$158,11,FALSE),"")</f>
        <v>17</v>
      </c>
      <c r="I15" s="139" t="str">
        <f>IFERROR(VLOOKUP(A15,Calculations!$D$11:$AH$158,12,FALSE),"")</f>
        <v/>
      </c>
      <c r="J15" s="139" t="str">
        <f>IFERROR(VLOOKUP(A15,Calculations!$D$11:$AH$158,13,FALSE),"")</f>
        <v/>
      </c>
      <c r="K15" s="139" t="str">
        <f>IFERROR(VLOOKUP(A15,Calculations!$D$11:$AH$158,14,FALSE),"")</f>
        <v/>
      </c>
      <c r="L15" s="139" t="str">
        <f>IFERROR(VLOOKUP(A15,Calculations!$D$11:$AH$158,15,FALSE),"")</f>
        <v/>
      </c>
      <c r="M15" s="139" t="str">
        <f>IFERROR(VLOOKUP(A15,Calculations!$D$11:$AH$158,16,FALSE),"")</f>
        <v/>
      </c>
      <c r="N15" s="139" t="str">
        <f>IFERROR(VLOOKUP(A15,Calculations!$D$11:$AH$158,17,FALSE),"")</f>
        <v/>
      </c>
      <c r="O15" s="141">
        <f>IFERROR(VLOOKUP(A15,Calculations!$D$11:$AH$158,26,FALSE),"")</f>
        <v>2</v>
      </c>
      <c r="P15" s="159">
        <f>IFERROR(VLOOKUP(A15,Calculations!$D$11:$AH$158,29,FALSE),"")</f>
        <v>47</v>
      </c>
    </row>
    <row r="16" spans="1:26" ht="15" x14ac:dyDescent="0.3">
      <c r="A16" s="35">
        <v>13</v>
      </c>
      <c r="B16" s="19" t="str">
        <f>IFERROR(VLOOKUP(A16,Calculations!$D$11:$AH$158,3,FALSE),"")</f>
        <v>Jonathan Hawes</v>
      </c>
      <c r="C16" s="138">
        <f>IFERROR(VLOOKUP(A16,Calculations!$D$11:$AH$158,4,FALSE),"")</f>
        <v>449</v>
      </c>
      <c r="D16" s="138" t="str">
        <f>IFERROR(VLOOKUP(A16,Calculations!$D$11:$AH$158,5,FALSE),"")</f>
        <v>C</v>
      </c>
      <c r="E16" s="138" t="str">
        <f>IFERROR(VLOOKUP(A16,Calculations!$D$11:$AH$158,7,FALSE),"")</f>
        <v>PCP</v>
      </c>
      <c r="F16" s="138" t="str">
        <f>IFERROR(VLOOKUP(A16,Calculations!$D$11:$AH$158,8,FALSE),"")</f>
        <v>Newbury</v>
      </c>
      <c r="G16" s="139">
        <f>IFERROR(VLOOKUP(A16,Calculations!$D$11:$AH$158,10,FALSE),"")</f>
        <v>28</v>
      </c>
      <c r="H16" s="139">
        <f>IFERROR(VLOOKUP(A16,Calculations!$D$11:$AH$158,11,FALSE),"")</f>
        <v>19</v>
      </c>
      <c r="I16" s="139" t="str">
        <f>IFERROR(VLOOKUP(A16,Calculations!$D$11:$AH$158,12,FALSE),"")</f>
        <v/>
      </c>
      <c r="J16" s="139" t="str">
        <f>IFERROR(VLOOKUP(A16,Calculations!$D$11:$AH$158,13,FALSE),"")</f>
        <v/>
      </c>
      <c r="K16" s="139" t="str">
        <f>IFERROR(VLOOKUP(A16,Calculations!$D$11:$AH$158,14,FALSE),"")</f>
        <v/>
      </c>
      <c r="L16" s="139" t="str">
        <f>IFERROR(VLOOKUP(A16,Calculations!$D$11:$AH$158,15,FALSE),"")</f>
        <v/>
      </c>
      <c r="M16" s="139" t="str">
        <f>IFERROR(VLOOKUP(A16,Calculations!$D$11:$AH$158,16,FALSE),"")</f>
        <v/>
      </c>
      <c r="N16" s="139" t="str">
        <f>IFERROR(VLOOKUP(A16,Calculations!$D$11:$AH$158,17,FALSE),"")</f>
        <v/>
      </c>
      <c r="O16" s="141">
        <f>IFERROR(VLOOKUP(A16,Calculations!$D$11:$AH$158,26,FALSE),"")</f>
        <v>2</v>
      </c>
      <c r="P16" s="159">
        <f>IFERROR(VLOOKUP(A16,Calculations!$D$11:$AH$158,29,FALSE),"")</f>
        <v>47</v>
      </c>
    </row>
    <row r="17" spans="1:16" ht="15" x14ac:dyDescent="0.3">
      <c r="A17" s="35">
        <v>14</v>
      </c>
      <c r="B17" s="19" t="str">
        <f>IFERROR(VLOOKUP(A17,Calculations!$D$11:$AH$158,3,FALSE),"")</f>
        <v>Trevor Turner</v>
      </c>
      <c r="C17" s="138">
        <f>IFERROR(VLOOKUP(A17,Calculations!$D$11:$AH$158,4,FALSE),"")</f>
        <v>1918</v>
      </c>
      <c r="D17" s="138" t="str">
        <f>IFERROR(VLOOKUP(A17,Calculations!$D$11:$AH$158,5,FALSE),"")</f>
        <v>A</v>
      </c>
      <c r="E17" s="138" t="str">
        <f>IFERROR(VLOOKUP(A17,Calculations!$D$11:$AH$158,7,FALSE),"")</f>
        <v>PCP</v>
      </c>
      <c r="F17" s="138" t="str">
        <f>IFERROR(VLOOKUP(A17,Calculations!$D$11:$AH$158,8,FALSE),"")</f>
        <v>Carisbrooke</v>
      </c>
      <c r="G17" s="139">
        <f>IFERROR(VLOOKUP(A17,Calculations!$D$11:$AH$158,10,FALSE),"")</f>
        <v>28</v>
      </c>
      <c r="H17" s="139">
        <f>IFERROR(VLOOKUP(A17,Calculations!$D$11:$AH$158,11,FALSE),"")</f>
        <v>18</v>
      </c>
      <c r="I17" s="139" t="str">
        <f>IFERROR(VLOOKUP(A17,Calculations!$D$11:$AH$158,12,FALSE),"")</f>
        <v/>
      </c>
      <c r="J17" s="139" t="str">
        <f>IFERROR(VLOOKUP(A17,Calculations!$D$11:$AH$158,13,FALSE),"")</f>
        <v/>
      </c>
      <c r="K17" s="139" t="str">
        <f>IFERROR(VLOOKUP(A17,Calculations!$D$11:$AH$158,14,FALSE),"")</f>
        <v/>
      </c>
      <c r="L17" s="139" t="str">
        <f>IFERROR(VLOOKUP(A17,Calculations!$D$11:$AH$158,15,FALSE),"")</f>
        <v/>
      </c>
      <c r="M17" s="139" t="str">
        <f>IFERROR(VLOOKUP(A17,Calculations!$D$11:$AH$158,16,FALSE),"")</f>
        <v/>
      </c>
      <c r="N17" s="139" t="str">
        <f>IFERROR(VLOOKUP(A17,Calculations!$D$11:$AH$158,17,FALSE),"")</f>
        <v/>
      </c>
      <c r="O17" s="141">
        <f>IFERROR(VLOOKUP(A17,Calculations!$D$11:$AH$158,26,FALSE),"")</f>
        <v>2</v>
      </c>
      <c r="P17" s="159">
        <f>IFERROR(VLOOKUP(A17,Calculations!$D$11:$AH$158,29,FALSE),"")</f>
        <v>46</v>
      </c>
    </row>
    <row r="18" spans="1:16" ht="15" x14ac:dyDescent="0.3">
      <c r="A18" s="35">
        <v>15</v>
      </c>
      <c r="B18" s="19" t="str">
        <f>IFERROR(VLOOKUP(A18,Calculations!$D$11:$AH$158,3,FALSE),"")</f>
        <v>Michael Woodhead</v>
      </c>
      <c r="C18" s="138">
        <f>IFERROR(VLOOKUP(A18,Calculations!$D$11:$AH$158,4,FALSE),"")</f>
        <v>59</v>
      </c>
      <c r="D18" s="138" t="str">
        <f>IFERROR(VLOOKUP(A18,Calculations!$D$11:$AH$158,5,FALSE),"")</f>
        <v>B</v>
      </c>
      <c r="E18" s="138" t="str">
        <f>IFERROR(VLOOKUP(A18,Calculations!$D$11:$AH$158,7,FALSE),"")</f>
        <v>PCP</v>
      </c>
      <c r="F18" s="138" t="str">
        <f>IFERROR(VLOOKUP(A18,Calculations!$D$11:$AH$158,8,FALSE),"")</f>
        <v>Frobury</v>
      </c>
      <c r="G18" s="139">
        <f>IFERROR(VLOOKUP(A18,Calculations!$D$11:$AH$158,10,FALSE),"")</f>
        <v>27</v>
      </c>
      <c r="H18" s="139">
        <f>IFERROR(VLOOKUP(A18,Calculations!$D$11:$AH$158,11,FALSE),"")</f>
        <v>16</v>
      </c>
      <c r="I18" s="139" t="str">
        <f>IFERROR(VLOOKUP(A18,Calculations!$D$11:$AH$158,12,FALSE),"")</f>
        <v/>
      </c>
      <c r="J18" s="139" t="str">
        <f>IFERROR(VLOOKUP(A18,Calculations!$D$11:$AH$158,13,FALSE),"")</f>
        <v/>
      </c>
      <c r="K18" s="139" t="str">
        <f>IFERROR(VLOOKUP(A18,Calculations!$D$11:$AH$158,14,FALSE),"")</f>
        <v/>
      </c>
      <c r="L18" s="139" t="str">
        <f>IFERROR(VLOOKUP(A18,Calculations!$D$11:$AH$158,15,FALSE),"")</f>
        <v/>
      </c>
      <c r="M18" s="139" t="str">
        <f>IFERROR(VLOOKUP(A18,Calculations!$D$11:$AH$158,16,FALSE),"")</f>
        <v/>
      </c>
      <c r="N18" s="139" t="str">
        <f>IFERROR(VLOOKUP(A18,Calculations!$D$11:$AH$158,17,FALSE),"")</f>
        <v/>
      </c>
      <c r="O18" s="141">
        <f>IFERROR(VLOOKUP(A18,Calculations!$D$11:$AH$158,26,FALSE),"")</f>
        <v>2</v>
      </c>
      <c r="P18" s="159">
        <f>IFERROR(VLOOKUP(A18,Calculations!$D$11:$AH$158,29,FALSE),"")</f>
        <v>43</v>
      </c>
    </row>
    <row r="19" spans="1:16" ht="15" x14ac:dyDescent="0.3">
      <c r="A19" s="35">
        <v>16</v>
      </c>
      <c r="B19" s="19" t="str">
        <f>IFERROR(VLOOKUP(A19,Calculations!$D$11:$AH$158,3,FALSE),"")</f>
        <v>Andy Baxter</v>
      </c>
      <c r="C19" s="138">
        <f>IFERROR(VLOOKUP(A19,Calculations!$D$11:$AH$158,4,FALSE),"")</f>
        <v>1916</v>
      </c>
      <c r="D19" s="138" t="str">
        <f>IFERROR(VLOOKUP(A19,Calculations!$D$11:$AH$158,5,FALSE),"")</f>
        <v>B</v>
      </c>
      <c r="E19" s="138" t="str">
        <f>IFERROR(VLOOKUP(A19,Calculations!$D$11:$AH$158,7,FALSE),"")</f>
        <v>PCP</v>
      </c>
      <c r="F19" s="138" t="str">
        <f>IFERROR(VLOOKUP(A19,Calculations!$D$11:$AH$158,8,FALSE),"")</f>
        <v>Carisbrooke</v>
      </c>
      <c r="G19" s="139">
        <f>IFERROR(VLOOKUP(A19,Calculations!$D$11:$AH$158,10,FALSE),"")</f>
        <v>24</v>
      </c>
      <c r="H19" s="139">
        <f>IFERROR(VLOOKUP(A19,Calculations!$D$11:$AH$158,11,FALSE),"")</f>
        <v>18</v>
      </c>
      <c r="I19" s="139" t="str">
        <f>IFERROR(VLOOKUP(A19,Calculations!$D$11:$AH$158,12,FALSE),"")</f>
        <v/>
      </c>
      <c r="J19" s="139" t="str">
        <f>IFERROR(VLOOKUP(A19,Calculations!$D$11:$AH$158,13,FALSE),"")</f>
        <v/>
      </c>
      <c r="K19" s="139" t="str">
        <f>IFERROR(VLOOKUP(A19,Calculations!$D$11:$AH$158,14,FALSE),"")</f>
        <v/>
      </c>
      <c r="L19" s="139" t="str">
        <f>IFERROR(VLOOKUP(A19,Calculations!$D$11:$AH$158,15,FALSE),"")</f>
        <v/>
      </c>
      <c r="M19" s="139" t="str">
        <f>IFERROR(VLOOKUP(A19,Calculations!$D$11:$AH$158,16,FALSE),"")</f>
        <v/>
      </c>
      <c r="N19" s="139" t="str">
        <f>IFERROR(VLOOKUP(A19,Calculations!$D$11:$AH$158,17,FALSE),"")</f>
        <v/>
      </c>
      <c r="O19" s="141">
        <f>IFERROR(VLOOKUP(A19,Calculations!$D$11:$AH$158,26,FALSE),"")</f>
        <v>2</v>
      </c>
      <c r="P19" s="159">
        <f>IFERROR(VLOOKUP(A19,Calculations!$D$11:$AH$158,29,FALSE),"")</f>
        <v>42</v>
      </c>
    </row>
    <row r="20" spans="1:16" ht="15" x14ac:dyDescent="0.3">
      <c r="A20" s="35">
        <v>17</v>
      </c>
      <c r="B20" s="19" t="str">
        <f>IFERROR(VLOOKUP(A20,Calculations!$D$11:$AH$158,3,FALSE),"")</f>
        <v>Geoff Ames</v>
      </c>
      <c r="C20" s="138">
        <f>IFERROR(VLOOKUP(A20,Calculations!$D$11:$AH$158,4,FALSE),"")</f>
        <v>1301</v>
      </c>
      <c r="D20" s="138" t="str">
        <f>IFERROR(VLOOKUP(A20,Calculations!$D$11:$AH$158,5,FALSE),"")</f>
        <v>B</v>
      </c>
      <c r="E20" s="138" t="str">
        <f>IFERROR(VLOOKUP(A20,Calculations!$D$11:$AH$158,7,FALSE),"")</f>
        <v>PCP</v>
      </c>
      <c r="F20" s="138" t="str">
        <f>IFERROR(VLOOKUP(A20,Calculations!$D$11:$AH$158,8,FALSE),"")</f>
        <v>Buccaneers</v>
      </c>
      <c r="G20" s="139">
        <f>IFERROR(VLOOKUP(A20,Calculations!$D$11:$AH$158,10,FALSE),"")</f>
        <v>25</v>
      </c>
      <c r="H20" s="139">
        <f>IFERROR(VLOOKUP(A20,Calculations!$D$11:$AH$158,11,FALSE),"")</f>
        <v>16</v>
      </c>
      <c r="I20" s="139" t="str">
        <f>IFERROR(VLOOKUP(A20,Calculations!$D$11:$AH$158,12,FALSE),"")</f>
        <v/>
      </c>
      <c r="J20" s="139" t="str">
        <f>IFERROR(VLOOKUP(A20,Calculations!$D$11:$AH$158,13,FALSE),"")</f>
        <v/>
      </c>
      <c r="K20" s="139" t="str">
        <f>IFERROR(VLOOKUP(A20,Calculations!$D$11:$AH$158,14,FALSE),"")</f>
        <v/>
      </c>
      <c r="L20" s="139" t="str">
        <f>IFERROR(VLOOKUP(A20,Calculations!$D$11:$AH$158,15,FALSE),"")</f>
        <v/>
      </c>
      <c r="M20" s="139" t="str">
        <f>IFERROR(VLOOKUP(A20,Calculations!$D$11:$AH$158,16,FALSE),"")</f>
        <v/>
      </c>
      <c r="N20" s="139" t="str">
        <f>IFERROR(VLOOKUP(A20,Calculations!$D$11:$AH$158,17,FALSE),"")</f>
        <v/>
      </c>
      <c r="O20" s="141">
        <f>IFERROR(VLOOKUP(A20,Calculations!$D$11:$AH$158,26,FALSE),"")</f>
        <v>2</v>
      </c>
      <c r="P20" s="159">
        <f>IFERROR(VLOOKUP(A20,Calculations!$D$11:$AH$158,29,FALSE),"")</f>
        <v>41</v>
      </c>
    </row>
    <row r="21" spans="1:16" ht="15" x14ac:dyDescent="0.3">
      <c r="A21" s="35">
        <v>18</v>
      </c>
      <c r="B21" s="19" t="str">
        <f>IFERROR(VLOOKUP(A21,Calculations!$D$11:$AH$158,3,FALSE),"")</f>
        <v>Kim Mulford</v>
      </c>
      <c r="C21" s="138">
        <f>IFERROR(VLOOKUP(A21,Calculations!$D$11:$AH$158,4,FALSE),"")</f>
        <v>1513</v>
      </c>
      <c r="D21" s="138" t="str">
        <f>IFERROR(VLOOKUP(A21,Calculations!$D$11:$AH$158,5,FALSE),"")</f>
        <v>P</v>
      </c>
      <c r="E21" s="138" t="str">
        <f>IFERROR(VLOOKUP(A21,Calculations!$D$11:$AH$158,7,FALSE),"")</f>
        <v>Piston</v>
      </c>
      <c r="F21" s="138" t="str">
        <f>IFERROR(VLOOKUP(A21,Calculations!$D$11:$AH$158,8,FALSE),"")</f>
        <v>Newbury</v>
      </c>
      <c r="G21" s="139">
        <f>IFERROR(VLOOKUP(A21,Calculations!$D$11:$AH$158,10,FALSE),"")</f>
        <v>25</v>
      </c>
      <c r="H21" s="139">
        <f>IFERROR(VLOOKUP(A21,Calculations!$D$11:$AH$158,11,FALSE),"")</f>
        <v>16</v>
      </c>
      <c r="I21" s="139" t="str">
        <f>IFERROR(VLOOKUP(A21,Calculations!$D$11:$AH$158,12,FALSE),"")</f>
        <v/>
      </c>
      <c r="J21" s="139" t="str">
        <f>IFERROR(VLOOKUP(A21,Calculations!$D$11:$AH$158,13,FALSE),"")</f>
        <v/>
      </c>
      <c r="K21" s="139" t="str">
        <f>IFERROR(VLOOKUP(A21,Calculations!$D$11:$AH$158,14,FALSE),"")</f>
        <v/>
      </c>
      <c r="L21" s="139" t="str">
        <f>IFERROR(VLOOKUP(A21,Calculations!$D$11:$AH$158,15,FALSE),"")</f>
        <v/>
      </c>
      <c r="M21" s="139" t="str">
        <f>IFERROR(VLOOKUP(A21,Calculations!$D$11:$AH$158,16,FALSE),"")</f>
        <v/>
      </c>
      <c r="N21" s="139" t="str">
        <f>IFERROR(VLOOKUP(A21,Calculations!$D$11:$AH$158,17,FALSE),"")</f>
        <v/>
      </c>
      <c r="O21" s="141">
        <f>IFERROR(VLOOKUP(A21,Calculations!$D$11:$AH$158,26,FALSE),"")</f>
        <v>2</v>
      </c>
      <c r="P21" s="159">
        <f>IFERROR(VLOOKUP(A21,Calculations!$D$11:$AH$158,29,FALSE),"")</f>
        <v>41</v>
      </c>
    </row>
    <row r="22" spans="1:16" ht="15" x14ac:dyDescent="0.3">
      <c r="A22" s="35">
        <v>19</v>
      </c>
      <c r="B22" s="19" t="str">
        <f>IFERROR(VLOOKUP(A22,Calculations!$D$11:$AH$158,3,FALSE),"")</f>
        <v>Michael Baxter</v>
      </c>
      <c r="C22" s="138">
        <f>IFERROR(VLOOKUP(A22,Calculations!$D$11:$AH$158,4,FALSE),"")</f>
        <v>1917</v>
      </c>
      <c r="D22" s="138" t="str">
        <f>IFERROR(VLOOKUP(A22,Calculations!$D$11:$AH$158,5,FALSE),"")</f>
        <v>B</v>
      </c>
      <c r="E22" s="138" t="str">
        <f>IFERROR(VLOOKUP(A22,Calculations!$D$11:$AH$158,7,FALSE),"")</f>
        <v>PCP</v>
      </c>
      <c r="F22" s="138" t="str">
        <f>IFERROR(VLOOKUP(A22,Calculations!$D$11:$AH$158,8,FALSE),"")</f>
        <v>Carisbrooke</v>
      </c>
      <c r="G22" s="139">
        <f>IFERROR(VLOOKUP(A22,Calculations!$D$11:$AH$158,10,FALSE),"")</f>
        <v>26</v>
      </c>
      <c r="H22" s="139">
        <f>IFERROR(VLOOKUP(A22,Calculations!$D$11:$AH$158,11,FALSE),"")</f>
        <v>12</v>
      </c>
      <c r="I22" s="139" t="str">
        <f>IFERROR(VLOOKUP(A22,Calculations!$D$11:$AH$158,12,FALSE),"")</f>
        <v/>
      </c>
      <c r="J22" s="139" t="str">
        <f>IFERROR(VLOOKUP(A22,Calculations!$D$11:$AH$158,13,FALSE),"")</f>
        <v/>
      </c>
      <c r="K22" s="139" t="str">
        <f>IFERROR(VLOOKUP(A22,Calculations!$D$11:$AH$158,14,FALSE),"")</f>
        <v/>
      </c>
      <c r="L22" s="139" t="str">
        <f>IFERROR(VLOOKUP(A22,Calculations!$D$11:$AH$158,15,FALSE),"")</f>
        <v/>
      </c>
      <c r="M22" s="139" t="str">
        <f>IFERROR(VLOOKUP(A22,Calculations!$D$11:$AH$158,16,FALSE),"")</f>
        <v/>
      </c>
      <c r="N22" s="139" t="str">
        <f>IFERROR(VLOOKUP(A22,Calculations!$D$11:$AH$158,17,FALSE),"")</f>
        <v/>
      </c>
      <c r="O22" s="141">
        <f>IFERROR(VLOOKUP(A22,Calculations!$D$11:$AH$158,26,FALSE),"")</f>
        <v>2</v>
      </c>
      <c r="P22" s="159">
        <f>IFERROR(VLOOKUP(A22,Calculations!$D$11:$AH$158,29,FALSE),"")</f>
        <v>38</v>
      </c>
    </row>
    <row r="23" spans="1:16" ht="15" x14ac:dyDescent="0.3">
      <c r="A23" s="35">
        <v>20</v>
      </c>
      <c r="B23" s="19" t="str">
        <f>IFERROR(VLOOKUP(A23,Calculations!$D$11:$AH$158,3,FALSE),"")</f>
        <v>Steve Privett</v>
      </c>
      <c r="C23" s="138">
        <f>IFERROR(VLOOKUP(A23,Calculations!$D$11:$AH$158,4,FALSE),"")</f>
        <v>880</v>
      </c>
      <c r="D23" s="138" t="str">
        <f>IFERROR(VLOOKUP(A23,Calculations!$D$11:$AH$158,5,FALSE),"")</f>
        <v>AA</v>
      </c>
      <c r="E23" s="138" t="str">
        <f>IFERROR(VLOOKUP(A23,Calculations!$D$11:$AH$158,7,FALSE),"")</f>
        <v>PCP</v>
      </c>
      <c r="F23" s="138" t="str">
        <f>IFERROR(VLOOKUP(A23,Calculations!$D$11:$AH$158,8,FALSE),"")</f>
        <v>Buccaneers</v>
      </c>
      <c r="G23" s="139">
        <f>IFERROR(VLOOKUP(A23,Calculations!$D$11:$AH$158,10,FALSE),"")</f>
        <v>34</v>
      </c>
      <c r="H23" s="139" t="str">
        <f>IFERROR(VLOOKUP(A23,Calculations!$D$11:$AH$158,11,FALSE),"")</f>
        <v/>
      </c>
      <c r="I23" s="139" t="str">
        <f>IFERROR(VLOOKUP(A23,Calculations!$D$11:$AH$158,12,FALSE),"")</f>
        <v/>
      </c>
      <c r="J23" s="139" t="str">
        <f>IFERROR(VLOOKUP(A23,Calculations!$D$11:$AH$158,13,FALSE),"")</f>
        <v/>
      </c>
      <c r="K23" s="139" t="str">
        <f>IFERROR(VLOOKUP(A23,Calculations!$D$11:$AH$158,14,FALSE),"")</f>
        <v/>
      </c>
      <c r="L23" s="139" t="str">
        <f>IFERROR(VLOOKUP(A23,Calculations!$D$11:$AH$158,15,FALSE),"")</f>
        <v/>
      </c>
      <c r="M23" s="139" t="str">
        <f>IFERROR(VLOOKUP(A23,Calculations!$D$11:$AH$158,16,FALSE),"")</f>
        <v/>
      </c>
      <c r="N23" s="139" t="str">
        <f>IFERROR(VLOOKUP(A23,Calculations!$D$11:$AH$158,17,FALSE),"")</f>
        <v/>
      </c>
      <c r="O23" s="141">
        <f>IFERROR(VLOOKUP(A23,Calculations!$D$11:$AH$158,26,FALSE),"")</f>
        <v>1</v>
      </c>
      <c r="P23" s="159">
        <f>IFERROR(VLOOKUP(A23,Calculations!$D$11:$AH$158,29,FALSE),"")</f>
        <v>34</v>
      </c>
    </row>
    <row r="24" spans="1:16" ht="15" x14ac:dyDescent="0.3">
      <c r="A24" s="35">
        <v>21</v>
      </c>
      <c r="B24" s="19" t="str">
        <f>IFERROR(VLOOKUP(A24,Calculations!$D$11:$AH$158,3,FALSE),"")</f>
        <v>Josh Wood</v>
      </c>
      <c r="C24" s="138">
        <f>IFERROR(VLOOKUP(A24,Calculations!$D$11:$AH$158,4,FALSE),"")</f>
        <v>1904</v>
      </c>
      <c r="D24" s="138" t="str">
        <f>IFERROR(VLOOKUP(A24,Calculations!$D$11:$AH$158,5,FALSE),"")</f>
        <v>U/G</v>
      </c>
      <c r="E24" s="138" t="str">
        <f>IFERROR(VLOOKUP(A24,Calculations!$D$11:$AH$158,7,FALSE),"")</f>
        <v>PCP</v>
      </c>
      <c r="F24" s="138" t="str">
        <f>IFERROR(VLOOKUP(A24,Calculations!$D$11:$AH$158,8,FALSE),"")</f>
        <v>Meon</v>
      </c>
      <c r="G24" s="139">
        <f>IFERROR(VLOOKUP(A24,Calculations!$D$11:$AH$158,10,FALSE),"")</f>
        <v>32</v>
      </c>
      <c r="H24" s="139" t="str">
        <f>IFERROR(VLOOKUP(A24,Calculations!$D$11:$AH$158,11,FALSE),"")</f>
        <v/>
      </c>
      <c r="I24" s="139" t="str">
        <f>IFERROR(VLOOKUP(A24,Calculations!$D$11:$AH$158,12,FALSE),"")</f>
        <v/>
      </c>
      <c r="J24" s="139" t="str">
        <f>IFERROR(VLOOKUP(A24,Calculations!$D$11:$AH$158,13,FALSE),"")</f>
        <v/>
      </c>
      <c r="K24" s="139" t="str">
        <f>IFERROR(VLOOKUP(A24,Calculations!$D$11:$AH$158,14,FALSE),"")</f>
        <v/>
      </c>
      <c r="L24" s="139" t="str">
        <f>IFERROR(VLOOKUP(A24,Calculations!$D$11:$AH$158,15,FALSE),"")</f>
        <v/>
      </c>
      <c r="M24" s="139" t="str">
        <f>IFERROR(VLOOKUP(A24,Calculations!$D$11:$AH$158,16,FALSE),"")</f>
        <v/>
      </c>
      <c r="N24" s="139" t="str">
        <f>IFERROR(VLOOKUP(A24,Calculations!$D$11:$AH$158,17,FALSE),"")</f>
        <v/>
      </c>
      <c r="O24" s="141">
        <f>IFERROR(VLOOKUP(A24,Calculations!$D$11:$AH$158,26,FALSE),"")</f>
        <v>1</v>
      </c>
      <c r="P24" s="159">
        <f>IFERROR(VLOOKUP(A24,Calculations!$D$11:$AH$158,29,FALSE),"")</f>
        <v>32</v>
      </c>
    </row>
    <row r="25" spans="1:16" ht="15" x14ac:dyDescent="0.3">
      <c r="A25" s="35">
        <v>22</v>
      </c>
      <c r="B25" s="19" t="str">
        <f>IFERROR(VLOOKUP(A25,Calculations!$D$11:$AH$158,3,FALSE),"")</f>
        <v>Glenn Newman</v>
      </c>
      <c r="C25" s="138">
        <f>IFERROR(VLOOKUP(A25,Calculations!$D$11:$AH$158,4,FALSE),"")</f>
        <v>834</v>
      </c>
      <c r="D25" s="138" t="str">
        <f>IFERROR(VLOOKUP(A25,Calculations!$D$11:$AH$158,5,FALSE),"")</f>
        <v>AA</v>
      </c>
      <c r="E25" s="138" t="str">
        <f>IFERROR(VLOOKUP(A25,Calculations!$D$11:$AH$158,7,FALSE),"")</f>
        <v>PCP</v>
      </c>
      <c r="F25" s="138" t="str">
        <f>IFERROR(VLOOKUP(A25,Calculations!$D$11:$AH$158,8,FALSE),"")</f>
        <v>Weston Warrior</v>
      </c>
      <c r="G25" s="139" t="str">
        <f>IFERROR(VLOOKUP(A25,Calculations!$D$11:$AH$158,10,FALSE),"")</f>
        <v/>
      </c>
      <c r="H25" s="139">
        <f>IFERROR(VLOOKUP(A25,Calculations!$D$11:$AH$158,11,FALSE),"")</f>
        <v>30</v>
      </c>
      <c r="I25" s="139" t="str">
        <f>IFERROR(VLOOKUP(A25,Calculations!$D$11:$AH$158,12,FALSE),"")</f>
        <v/>
      </c>
      <c r="J25" s="139" t="str">
        <f>IFERROR(VLOOKUP(A25,Calculations!$D$11:$AH$158,13,FALSE),"")</f>
        <v/>
      </c>
      <c r="K25" s="139" t="str">
        <f>IFERROR(VLOOKUP(A25,Calculations!$D$11:$AH$158,14,FALSE),"")</f>
        <v/>
      </c>
      <c r="L25" s="139" t="str">
        <f>IFERROR(VLOOKUP(A25,Calculations!$D$11:$AH$158,15,FALSE),"")</f>
        <v/>
      </c>
      <c r="M25" s="139" t="str">
        <f>IFERROR(VLOOKUP(A25,Calculations!$D$11:$AH$158,16,FALSE),"")</f>
        <v/>
      </c>
      <c r="N25" s="139" t="str">
        <f>IFERROR(VLOOKUP(A25,Calculations!$D$11:$AH$158,17,FALSE),"")</f>
        <v/>
      </c>
      <c r="O25" s="141">
        <f>IFERROR(VLOOKUP(A25,Calculations!$D$11:$AH$158,26,FALSE),"")</f>
        <v>1</v>
      </c>
      <c r="P25" s="159">
        <f>IFERROR(VLOOKUP(A25,Calculations!$D$11:$AH$158,29,FALSE),"")</f>
        <v>30</v>
      </c>
    </row>
    <row r="26" spans="1:16" ht="15" x14ac:dyDescent="0.3">
      <c r="A26" s="35">
        <v>23</v>
      </c>
      <c r="B26" s="19" t="str">
        <f>IFERROR(VLOOKUP(A26,Calculations!$D$11:$AH$158,3,FALSE),"")</f>
        <v>Dave Page Starr</v>
      </c>
      <c r="C26" s="138">
        <f>IFERROR(VLOOKUP(A26,Calculations!$D$11:$AH$158,4,FALSE),"")</f>
        <v>1399</v>
      </c>
      <c r="D26" s="138" t="str">
        <f>IFERROR(VLOOKUP(A26,Calculations!$D$11:$AH$158,5,FALSE),"")</f>
        <v>AA</v>
      </c>
      <c r="E26" s="138" t="str">
        <f>IFERROR(VLOOKUP(A26,Calculations!$D$11:$AH$158,7,FALSE),"")</f>
        <v>PCP</v>
      </c>
      <c r="F26" s="138" t="str">
        <f>IFERROR(VLOOKUP(A26,Calculations!$D$11:$AH$158,8,FALSE),"")</f>
        <v>Weston Warrior</v>
      </c>
      <c r="G26" s="139" t="str">
        <f>IFERROR(VLOOKUP(A26,Calculations!$D$11:$AH$158,10,FALSE),"")</f>
        <v/>
      </c>
      <c r="H26" s="139">
        <f>IFERROR(VLOOKUP(A26,Calculations!$D$11:$AH$158,11,FALSE),"")</f>
        <v>29</v>
      </c>
      <c r="I26" s="139" t="str">
        <f>IFERROR(VLOOKUP(A26,Calculations!$D$11:$AH$158,12,FALSE),"")</f>
        <v/>
      </c>
      <c r="J26" s="139" t="str">
        <f>IFERROR(VLOOKUP(A26,Calculations!$D$11:$AH$158,13,FALSE),"")</f>
        <v/>
      </c>
      <c r="K26" s="139" t="str">
        <f>IFERROR(VLOOKUP(A26,Calculations!$D$11:$AH$158,14,FALSE),"")</f>
        <v/>
      </c>
      <c r="L26" s="139" t="str">
        <f>IFERROR(VLOOKUP(A26,Calculations!$D$11:$AH$158,15,FALSE),"")</f>
        <v/>
      </c>
      <c r="M26" s="139" t="str">
        <f>IFERROR(VLOOKUP(A26,Calculations!$D$11:$AH$158,16,FALSE),"")</f>
        <v/>
      </c>
      <c r="N26" s="139" t="str">
        <f>IFERROR(VLOOKUP(A26,Calculations!$D$11:$AH$158,17,FALSE),"")</f>
        <v/>
      </c>
      <c r="O26" s="141">
        <f>IFERROR(VLOOKUP(A26,Calculations!$D$11:$AH$158,26,FALSE),"")</f>
        <v>1</v>
      </c>
      <c r="P26" s="159">
        <f>IFERROR(VLOOKUP(A26,Calculations!$D$11:$AH$158,29,FALSE),"")</f>
        <v>29</v>
      </c>
    </row>
    <row r="27" spans="1:16" ht="15" x14ac:dyDescent="0.3">
      <c r="A27" s="35">
        <v>24</v>
      </c>
      <c r="B27" s="19" t="str">
        <f>IFERROR(VLOOKUP(A27,Calculations!$D$11:$AH$158,3,FALSE),"")</f>
        <v>Glenda Privett</v>
      </c>
      <c r="C27" s="138">
        <f>IFERROR(VLOOKUP(A27,Calculations!$D$11:$AH$158,4,FALSE),"")</f>
        <v>1431</v>
      </c>
      <c r="D27" s="138" t="str">
        <f>IFERROR(VLOOKUP(A27,Calculations!$D$11:$AH$158,5,FALSE),"")</f>
        <v>B</v>
      </c>
      <c r="E27" s="138" t="str">
        <f>IFERROR(VLOOKUP(A27,Calculations!$D$11:$AH$158,7,FALSE),"")</f>
        <v>PCP</v>
      </c>
      <c r="F27" s="138" t="str">
        <f>IFERROR(VLOOKUP(A27,Calculations!$D$11:$AH$158,8,FALSE),"")</f>
        <v>Buccaneers</v>
      </c>
      <c r="G27" s="139">
        <f>IFERROR(VLOOKUP(A27,Calculations!$D$11:$AH$158,10,FALSE),"")</f>
        <v>26</v>
      </c>
      <c r="H27" s="139" t="str">
        <f>IFERROR(VLOOKUP(A27,Calculations!$D$11:$AH$158,11,FALSE),"")</f>
        <v/>
      </c>
      <c r="I27" s="139" t="str">
        <f>IFERROR(VLOOKUP(A27,Calculations!$D$11:$AH$158,12,FALSE),"")</f>
        <v/>
      </c>
      <c r="J27" s="139" t="str">
        <f>IFERROR(VLOOKUP(A27,Calculations!$D$11:$AH$158,13,FALSE),"")</f>
        <v/>
      </c>
      <c r="K27" s="139" t="str">
        <f>IFERROR(VLOOKUP(A27,Calculations!$D$11:$AH$158,14,FALSE),"")</f>
        <v/>
      </c>
      <c r="L27" s="139" t="str">
        <f>IFERROR(VLOOKUP(A27,Calculations!$D$11:$AH$158,15,FALSE),"")</f>
        <v/>
      </c>
      <c r="M27" s="139" t="str">
        <f>IFERROR(VLOOKUP(A27,Calculations!$D$11:$AH$158,16,FALSE),"")</f>
        <v/>
      </c>
      <c r="N27" s="139" t="str">
        <f>IFERROR(VLOOKUP(A27,Calculations!$D$11:$AH$158,17,FALSE),"")</f>
        <v/>
      </c>
      <c r="O27" s="141">
        <f>IFERROR(VLOOKUP(A27,Calculations!$D$11:$AH$158,26,FALSE),"")</f>
        <v>1</v>
      </c>
      <c r="P27" s="159">
        <f>IFERROR(VLOOKUP(A27,Calculations!$D$11:$AH$158,29,FALSE),"")</f>
        <v>26</v>
      </c>
    </row>
    <row r="28" spans="1:16" ht="15" x14ac:dyDescent="0.3">
      <c r="A28" s="35">
        <v>25</v>
      </c>
      <c r="B28" s="19" t="str">
        <f>IFERROR(VLOOKUP(A28,Calculations!$D$11:$AH$158,3,FALSE),"")</f>
        <v>Clive Turner</v>
      </c>
      <c r="C28" s="138">
        <f>IFERROR(VLOOKUP(A28,Calculations!$D$11:$AH$158,4,FALSE),"")</f>
        <v>451</v>
      </c>
      <c r="D28" s="138" t="str">
        <f>IFERROR(VLOOKUP(A28,Calculations!$D$11:$AH$158,5,FALSE),"")</f>
        <v>P</v>
      </c>
      <c r="E28" s="138" t="str">
        <f>IFERROR(VLOOKUP(A28,Calculations!$D$11:$AH$158,7,FALSE),"")</f>
        <v>Piston</v>
      </c>
      <c r="F28" s="138" t="str">
        <f>IFERROR(VLOOKUP(A28,Calculations!$D$11:$AH$158,8,FALSE),"")</f>
        <v>Weston Warrior</v>
      </c>
      <c r="G28" s="139" t="str">
        <f>IFERROR(VLOOKUP(A28,Calculations!$D$11:$AH$158,10,FALSE),"")</f>
        <v/>
      </c>
      <c r="H28" s="139">
        <f>IFERROR(VLOOKUP(A28,Calculations!$D$11:$AH$158,11,FALSE),"")</f>
        <v>26</v>
      </c>
      <c r="I28" s="139" t="str">
        <f>IFERROR(VLOOKUP(A28,Calculations!$D$11:$AH$158,12,FALSE),"")</f>
        <v/>
      </c>
      <c r="J28" s="139" t="str">
        <f>IFERROR(VLOOKUP(A28,Calculations!$D$11:$AH$158,13,FALSE),"")</f>
        <v/>
      </c>
      <c r="K28" s="139" t="str">
        <f>IFERROR(VLOOKUP(A28,Calculations!$D$11:$AH$158,14,FALSE),"")</f>
        <v/>
      </c>
      <c r="L28" s="139" t="str">
        <f>IFERROR(VLOOKUP(A28,Calculations!$D$11:$AH$158,15,FALSE),"")</f>
        <v/>
      </c>
      <c r="M28" s="139" t="str">
        <f>IFERROR(VLOOKUP(A28,Calculations!$D$11:$AH$158,16,FALSE),"")</f>
        <v/>
      </c>
      <c r="N28" s="139" t="str">
        <f>IFERROR(VLOOKUP(A28,Calculations!$D$11:$AH$158,17,FALSE),"")</f>
        <v/>
      </c>
      <c r="O28" s="141">
        <f>IFERROR(VLOOKUP(A28,Calculations!$D$11:$AH$158,26,FALSE),"")</f>
        <v>1</v>
      </c>
      <c r="P28" s="159">
        <f>IFERROR(VLOOKUP(A28,Calculations!$D$11:$AH$158,29,FALSE),"")</f>
        <v>26</v>
      </c>
    </row>
    <row r="29" spans="1:16" ht="15" x14ac:dyDescent="0.3">
      <c r="A29" s="35">
        <v>26</v>
      </c>
      <c r="B29" s="19" t="str">
        <f>IFERROR(VLOOKUP(A29,Calculations!$D$11:$AH$158,3,FALSE),"")</f>
        <v>Nigel Mason</v>
      </c>
      <c r="C29" s="138">
        <f>IFERROR(VLOOKUP(A29,Calculations!$D$11:$AH$158,4,FALSE),"")</f>
        <v>1886</v>
      </c>
      <c r="D29" s="138" t="str">
        <f>IFERROR(VLOOKUP(A29,Calculations!$D$11:$AH$158,5,FALSE),"")</f>
        <v>B</v>
      </c>
      <c r="E29" s="138" t="str">
        <f>IFERROR(VLOOKUP(A29,Calculations!$D$11:$AH$158,7,FALSE),"")</f>
        <v>PCP</v>
      </c>
      <c r="F29" s="138" t="str">
        <f>IFERROR(VLOOKUP(A29,Calculations!$D$11:$AH$158,8,FALSE),"")</f>
        <v>Meon</v>
      </c>
      <c r="G29" s="139">
        <f>IFERROR(VLOOKUP(A29,Calculations!$D$11:$AH$158,10,FALSE),"")</f>
        <v>15</v>
      </c>
      <c r="H29" s="139">
        <f>IFERROR(VLOOKUP(A29,Calculations!$D$11:$AH$158,11,FALSE),"")</f>
        <v>10</v>
      </c>
      <c r="I29" s="139" t="str">
        <f>IFERROR(VLOOKUP(A29,Calculations!$D$11:$AH$158,12,FALSE),"")</f>
        <v/>
      </c>
      <c r="J29" s="139" t="str">
        <f>IFERROR(VLOOKUP(A29,Calculations!$D$11:$AH$158,13,FALSE),"")</f>
        <v/>
      </c>
      <c r="K29" s="139" t="str">
        <f>IFERROR(VLOOKUP(A29,Calculations!$D$11:$AH$158,14,FALSE),"")</f>
        <v/>
      </c>
      <c r="L29" s="139" t="str">
        <f>IFERROR(VLOOKUP(A29,Calculations!$D$11:$AH$158,15,FALSE),"")</f>
        <v/>
      </c>
      <c r="M29" s="139" t="str">
        <f>IFERROR(VLOOKUP(A29,Calculations!$D$11:$AH$158,16,FALSE),"")</f>
        <v/>
      </c>
      <c r="N29" s="139" t="str">
        <f>IFERROR(VLOOKUP(A29,Calculations!$D$11:$AH$158,17,FALSE),"")</f>
        <v/>
      </c>
      <c r="O29" s="141">
        <f>IFERROR(VLOOKUP(A29,Calculations!$D$11:$AH$158,26,FALSE),"")</f>
        <v>2</v>
      </c>
      <c r="P29" s="159">
        <f>IFERROR(VLOOKUP(A29,Calculations!$D$11:$AH$158,29,FALSE),"")</f>
        <v>25</v>
      </c>
    </row>
    <row r="30" spans="1:16" ht="15" x14ac:dyDescent="0.3">
      <c r="A30" s="35">
        <v>27</v>
      </c>
      <c r="B30" s="19" t="str">
        <f>IFERROR(VLOOKUP(A30,Calculations!$D$11:$AH$158,3,FALSE),"")</f>
        <v>Glynn Edwards</v>
      </c>
      <c r="C30" s="138" t="str">
        <f>IFERROR(VLOOKUP(A30,Calculations!$D$11:$AH$158,4,FALSE),"")</f>
        <v/>
      </c>
      <c r="D30" s="138" t="str">
        <f>IFERROR(VLOOKUP(A30,Calculations!$D$11:$AH$158,5,FALSE),"")</f>
        <v>U/G</v>
      </c>
      <c r="E30" s="138" t="str">
        <f>IFERROR(VLOOKUP(A30,Calculations!$D$11:$AH$158,7,FALSE),"")</f>
        <v>PCP</v>
      </c>
      <c r="F30" s="138" t="str">
        <f>IFERROR(VLOOKUP(A30,Calculations!$D$11:$AH$158,8,FALSE),"")</f>
        <v>Carisbrooke</v>
      </c>
      <c r="G30" s="139">
        <f>IFERROR(VLOOKUP(A30,Calculations!$D$11:$AH$158,10,FALSE),"")</f>
        <v>25</v>
      </c>
      <c r="H30" s="139" t="str">
        <f>IFERROR(VLOOKUP(A30,Calculations!$D$11:$AH$158,11,FALSE),"")</f>
        <v/>
      </c>
      <c r="I30" s="139" t="str">
        <f>IFERROR(VLOOKUP(A30,Calculations!$D$11:$AH$158,12,FALSE),"")</f>
        <v/>
      </c>
      <c r="J30" s="139" t="str">
        <f>IFERROR(VLOOKUP(A30,Calculations!$D$11:$AH$158,13,FALSE),"")</f>
        <v/>
      </c>
      <c r="K30" s="139" t="str">
        <f>IFERROR(VLOOKUP(A30,Calculations!$D$11:$AH$158,14,FALSE),"")</f>
        <v/>
      </c>
      <c r="L30" s="139" t="str">
        <f>IFERROR(VLOOKUP(A30,Calculations!$D$11:$AH$158,15,FALSE),"")</f>
        <v/>
      </c>
      <c r="M30" s="139" t="str">
        <f>IFERROR(VLOOKUP(A30,Calculations!$D$11:$AH$158,16,FALSE),"")</f>
        <v/>
      </c>
      <c r="N30" s="139" t="str">
        <f>IFERROR(VLOOKUP(A30,Calculations!$D$11:$AH$158,17,FALSE),"")</f>
        <v/>
      </c>
      <c r="O30" s="141">
        <f>IFERROR(VLOOKUP(A30,Calculations!$D$11:$AH$158,26,FALSE),"")</f>
        <v>1</v>
      </c>
      <c r="P30" s="159">
        <f>IFERROR(VLOOKUP(A30,Calculations!$D$11:$AH$158,29,FALSE),"")</f>
        <v>25</v>
      </c>
    </row>
    <row r="31" spans="1:16" ht="15" x14ac:dyDescent="0.3">
      <c r="A31" s="35">
        <v>28</v>
      </c>
      <c r="B31" s="19" t="str">
        <f>IFERROR(VLOOKUP(A31,Calculations!$D$11:$AH$158,3,FALSE),"")</f>
        <v>Jake Woodman</v>
      </c>
      <c r="C31" s="138" t="str">
        <f>IFERROR(VLOOKUP(A31,Calculations!$D$11:$AH$158,4,FALSE),"")</f>
        <v/>
      </c>
      <c r="D31" s="138" t="str">
        <f>IFERROR(VLOOKUP(A31,Calculations!$D$11:$AH$158,5,FALSE),"")</f>
        <v>U/G</v>
      </c>
      <c r="E31" s="138" t="str">
        <f>IFERROR(VLOOKUP(A31,Calculations!$D$11:$AH$158,7,FALSE),"")</f>
        <v>PCP</v>
      </c>
      <c r="F31" s="138" t="str">
        <f>IFERROR(VLOOKUP(A31,Calculations!$D$11:$AH$158,8,FALSE),"")</f>
        <v>Carisbrooke</v>
      </c>
      <c r="G31" s="139">
        <f>IFERROR(VLOOKUP(A31,Calculations!$D$11:$AH$158,10,FALSE),"")</f>
        <v>24</v>
      </c>
      <c r="H31" s="139" t="str">
        <f>IFERROR(VLOOKUP(A31,Calculations!$D$11:$AH$158,11,FALSE),"")</f>
        <v/>
      </c>
      <c r="I31" s="139" t="str">
        <f>IFERROR(VLOOKUP(A31,Calculations!$D$11:$AH$158,12,FALSE),"")</f>
        <v/>
      </c>
      <c r="J31" s="139" t="str">
        <f>IFERROR(VLOOKUP(A31,Calculations!$D$11:$AH$158,13,FALSE),"")</f>
        <v/>
      </c>
      <c r="K31" s="139" t="str">
        <f>IFERROR(VLOOKUP(A31,Calculations!$D$11:$AH$158,14,FALSE),"")</f>
        <v/>
      </c>
      <c r="L31" s="139" t="str">
        <f>IFERROR(VLOOKUP(A31,Calculations!$D$11:$AH$158,15,FALSE),"")</f>
        <v/>
      </c>
      <c r="M31" s="139" t="str">
        <f>IFERROR(VLOOKUP(A31,Calculations!$D$11:$AH$158,16,FALSE),"")</f>
        <v/>
      </c>
      <c r="N31" s="139" t="str">
        <f>IFERROR(VLOOKUP(A31,Calculations!$D$11:$AH$158,17,FALSE),"")</f>
        <v/>
      </c>
      <c r="O31" s="141">
        <f>IFERROR(VLOOKUP(A31,Calculations!$D$11:$AH$158,26,FALSE),"")</f>
        <v>1</v>
      </c>
      <c r="P31" s="159">
        <f>IFERROR(VLOOKUP(A31,Calculations!$D$11:$AH$158,29,FALSE),"")</f>
        <v>24</v>
      </c>
    </row>
    <row r="32" spans="1:16" ht="15" x14ac:dyDescent="0.3">
      <c r="A32" s="35">
        <v>29</v>
      </c>
      <c r="B32" s="19" t="str">
        <f>IFERROR(VLOOKUP(A32,Calculations!$D$11:$AH$158,3,FALSE),"")</f>
        <v>Neil Mason</v>
      </c>
      <c r="C32" s="138">
        <f>IFERROR(VLOOKUP(A32,Calculations!$D$11:$AH$158,4,FALSE),"")</f>
        <v>1885</v>
      </c>
      <c r="D32" s="138" t="str">
        <f>IFERROR(VLOOKUP(A32,Calculations!$D$11:$AH$158,5,FALSE),"")</f>
        <v>B</v>
      </c>
      <c r="E32" s="138" t="str">
        <f>IFERROR(VLOOKUP(A32,Calculations!$D$11:$AH$158,7,FALSE),"")</f>
        <v>PCP</v>
      </c>
      <c r="F32" s="138" t="str">
        <f>IFERROR(VLOOKUP(A32,Calculations!$D$11:$AH$158,8,FALSE),"")</f>
        <v>Buccaneers</v>
      </c>
      <c r="G32" s="139">
        <f>IFERROR(VLOOKUP(A32,Calculations!$D$11:$AH$158,10,FALSE),"")</f>
        <v>23</v>
      </c>
      <c r="H32" s="139" t="str">
        <f>IFERROR(VLOOKUP(A32,Calculations!$D$11:$AH$158,11,FALSE),"")</f>
        <v/>
      </c>
      <c r="I32" s="139" t="str">
        <f>IFERROR(VLOOKUP(A32,Calculations!$D$11:$AH$158,12,FALSE),"")</f>
        <v/>
      </c>
      <c r="J32" s="139" t="str">
        <f>IFERROR(VLOOKUP(A32,Calculations!$D$11:$AH$158,13,FALSE),"")</f>
        <v/>
      </c>
      <c r="K32" s="139" t="str">
        <f>IFERROR(VLOOKUP(A32,Calculations!$D$11:$AH$158,14,FALSE),"")</f>
        <v/>
      </c>
      <c r="L32" s="139" t="str">
        <f>IFERROR(VLOOKUP(A32,Calculations!$D$11:$AH$158,15,FALSE),"")</f>
        <v/>
      </c>
      <c r="M32" s="139" t="str">
        <f>IFERROR(VLOOKUP(A32,Calculations!$D$11:$AH$158,16,FALSE),"")</f>
        <v/>
      </c>
      <c r="N32" s="139" t="str">
        <f>IFERROR(VLOOKUP(A32,Calculations!$D$11:$AH$158,17,FALSE),"")</f>
        <v/>
      </c>
      <c r="O32" s="141">
        <f>IFERROR(VLOOKUP(A32,Calculations!$D$11:$AH$158,26,FALSE),"")</f>
        <v>1</v>
      </c>
      <c r="P32" s="159">
        <f>IFERROR(VLOOKUP(A32,Calculations!$D$11:$AH$158,29,FALSE),"")</f>
        <v>23</v>
      </c>
    </row>
    <row r="33" spans="1:16" ht="15" x14ac:dyDescent="0.3">
      <c r="A33" s="35">
        <v>30</v>
      </c>
      <c r="B33" s="19" t="str">
        <f>IFERROR(VLOOKUP(A33,Calculations!$D$11:$AH$158,3,FALSE),"")</f>
        <v>Stephen Lucas</v>
      </c>
      <c r="C33" s="138">
        <f>IFERROR(VLOOKUP(A33,Calculations!$D$11:$AH$158,4,FALSE),"")</f>
        <v>1544</v>
      </c>
      <c r="D33" s="138" t="str">
        <f>IFERROR(VLOOKUP(A33,Calculations!$D$11:$AH$158,5,FALSE),"")</f>
        <v>A</v>
      </c>
      <c r="E33" s="138" t="str">
        <f>IFERROR(VLOOKUP(A33,Calculations!$D$11:$AH$158,7,FALSE),"")</f>
        <v>PCP</v>
      </c>
      <c r="F33" s="138" t="str">
        <f>IFERROR(VLOOKUP(A33,Calculations!$D$11:$AH$158,8,FALSE),"")</f>
        <v>Meon</v>
      </c>
      <c r="G33" s="139" t="str">
        <f>IFERROR(VLOOKUP(A33,Calculations!$D$11:$AH$158,10,FALSE),"")</f>
        <v/>
      </c>
      <c r="H33" s="139">
        <f>IFERROR(VLOOKUP(A33,Calculations!$D$11:$AH$158,11,FALSE),"")</f>
        <v>22</v>
      </c>
      <c r="I33" s="139" t="str">
        <f>IFERROR(VLOOKUP(A33,Calculations!$D$11:$AH$158,12,FALSE),"")</f>
        <v/>
      </c>
      <c r="J33" s="139" t="str">
        <f>IFERROR(VLOOKUP(A33,Calculations!$D$11:$AH$158,13,FALSE),"")</f>
        <v/>
      </c>
      <c r="K33" s="139" t="str">
        <f>IFERROR(VLOOKUP(A33,Calculations!$D$11:$AH$158,14,FALSE),"")</f>
        <v/>
      </c>
      <c r="L33" s="139" t="str">
        <f>IFERROR(VLOOKUP(A33,Calculations!$D$11:$AH$158,15,FALSE),"")</f>
        <v/>
      </c>
      <c r="M33" s="139" t="str">
        <f>IFERROR(VLOOKUP(A33,Calculations!$D$11:$AH$158,16,FALSE),"")</f>
        <v/>
      </c>
      <c r="N33" s="139" t="str">
        <f>IFERROR(VLOOKUP(A33,Calculations!$D$11:$AH$158,17,FALSE),"")</f>
        <v/>
      </c>
      <c r="O33" s="141">
        <f>IFERROR(VLOOKUP(A33,Calculations!$D$11:$AH$158,26,FALSE),"")</f>
        <v>1</v>
      </c>
      <c r="P33" s="159">
        <f>IFERROR(VLOOKUP(A33,Calculations!$D$11:$AH$158,29,FALSE),"")</f>
        <v>22</v>
      </c>
    </row>
    <row r="34" spans="1:16" ht="15" x14ac:dyDescent="0.3">
      <c r="A34" s="35">
        <v>31</v>
      </c>
      <c r="B34" s="19" t="str">
        <f>IFERROR(VLOOKUP(A34,Calculations!$D$11:$AH$158,3,FALSE),"")</f>
        <v>Kevin Bird</v>
      </c>
      <c r="C34" s="138">
        <f>IFERROR(VLOOKUP(A34,Calculations!$D$11:$AH$158,4,FALSE),"")</f>
        <v>1877</v>
      </c>
      <c r="D34" s="138" t="str">
        <f>IFERROR(VLOOKUP(A34,Calculations!$D$11:$AH$158,5,FALSE),"")</f>
        <v>B</v>
      </c>
      <c r="E34" s="138" t="str">
        <f>IFERROR(VLOOKUP(A34,Calculations!$D$11:$AH$158,7,FALSE),"")</f>
        <v>PCP</v>
      </c>
      <c r="F34" s="138" t="str">
        <f>IFERROR(VLOOKUP(A34,Calculations!$D$11:$AH$158,8,FALSE),"")</f>
        <v>Newbury</v>
      </c>
      <c r="G34" s="139" t="str">
        <f>IFERROR(VLOOKUP(A34,Calculations!$D$11:$AH$158,10,FALSE),"")</f>
        <v/>
      </c>
      <c r="H34" s="139">
        <f>IFERROR(VLOOKUP(A34,Calculations!$D$11:$AH$158,11,FALSE),"")</f>
        <v>21</v>
      </c>
      <c r="I34" s="139" t="str">
        <f>IFERROR(VLOOKUP(A34,Calculations!$D$11:$AH$158,12,FALSE),"")</f>
        <v/>
      </c>
      <c r="J34" s="139" t="str">
        <f>IFERROR(VLOOKUP(A34,Calculations!$D$11:$AH$158,13,FALSE),"")</f>
        <v/>
      </c>
      <c r="K34" s="139" t="str">
        <f>IFERROR(VLOOKUP(A34,Calculations!$D$11:$AH$158,14,FALSE),"")</f>
        <v/>
      </c>
      <c r="L34" s="139" t="str">
        <f>IFERROR(VLOOKUP(A34,Calculations!$D$11:$AH$158,15,FALSE),"")</f>
        <v/>
      </c>
      <c r="M34" s="139" t="str">
        <f>IFERROR(VLOOKUP(A34,Calculations!$D$11:$AH$158,16,FALSE),"")</f>
        <v/>
      </c>
      <c r="N34" s="139" t="str">
        <f>IFERROR(VLOOKUP(A34,Calculations!$D$11:$AH$158,17,FALSE),"")</f>
        <v/>
      </c>
      <c r="O34" s="141">
        <f>IFERROR(VLOOKUP(A34,Calculations!$D$11:$AH$158,26,FALSE),"")</f>
        <v>1</v>
      </c>
      <c r="P34" s="159">
        <f>IFERROR(VLOOKUP(A34,Calculations!$D$11:$AH$158,29,FALSE),"")</f>
        <v>21</v>
      </c>
    </row>
    <row r="35" spans="1:16" ht="15" x14ac:dyDescent="0.3">
      <c r="A35" s="35">
        <v>32</v>
      </c>
      <c r="B35" s="19" t="str">
        <f>IFERROR(VLOOKUP(A35,Calculations!$D$11:$AH$158,3,FALSE),"")</f>
        <v>Robyn Eames</v>
      </c>
      <c r="C35" s="138">
        <f>IFERROR(VLOOKUP(A35,Calculations!$D$11:$AH$158,4,FALSE),"")</f>
        <v>1883</v>
      </c>
      <c r="D35" s="138" t="str">
        <f>IFERROR(VLOOKUP(A35,Calculations!$D$11:$AH$158,5,FALSE),"")</f>
        <v>B</v>
      </c>
      <c r="E35" s="138" t="str">
        <f>IFERROR(VLOOKUP(A35,Calculations!$D$11:$AH$158,7,FALSE),"")</f>
        <v>PCP</v>
      </c>
      <c r="F35" s="138" t="str">
        <f>IFERROR(VLOOKUP(A35,Calculations!$D$11:$AH$158,8,FALSE),"")</f>
        <v>Carisbrooke</v>
      </c>
      <c r="G35" s="139">
        <f>IFERROR(VLOOKUP(A35,Calculations!$D$11:$AH$158,10,FALSE),"")</f>
        <v>21</v>
      </c>
      <c r="H35" s="139" t="str">
        <f>IFERROR(VLOOKUP(A35,Calculations!$D$11:$AH$158,11,FALSE),"")</f>
        <v/>
      </c>
      <c r="I35" s="139" t="str">
        <f>IFERROR(VLOOKUP(A35,Calculations!$D$11:$AH$158,12,FALSE),"")</f>
        <v/>
      </c>
      <c r="J35" s="139" t="str">
        <f>IFERROR(VLOOKUP(A35,Calculations!$D$11:$AH$158,13,FALSE),"")</f>
        <v/>
      </c>
      <c r="K35" s="139" t="str">
        <f>IFERROR(VLOOKUP(A35,Calculations!$D$11:$AH$158,14,FALSE),"")</f>
        <v/>
      </c>
      <c r="L35" s="139" t="str">
        <f>IFERROR(VLOOKUP(A35,Calculations!$D$11:$AH$158,15,FALSE),"")</f>
        <v/>
      </c>
      <c r="M35" s="139" t="str">
        <f>IFERROR(VLOOKUP(A35,Calculations!$D$11:$AH$158,16,FALSE),"")</f>
        <v/>
      </c>
      <c r="N35" s="139" t="str">
        <f>IFERROR(VLOOKUP(A35,Calculations!$D$11:$AH$158,17,FALSE),"")</f>
        <v/>
      </c>
      <c r="O35" s="141">
        <f>IFERROR(VLOOKUP(A35,Calculations!$D$11:$AH$158,26,FALSE),"")</f>
        <v>1</v>
      </c>
      <c r="P35" s="159">
        <f>IFERROR(VLOOKUP(A35,Calculations!$D$11:$AH$158,29,FALSE),"")</f>
        <v>21</v>
      </c>
    </row>
    <row r="36" spans="1:16" ht="15" x14ac:dyDescent="0.3">
      <c r="A36" s="35">
        <v>33</v>
      </c>
      <c r="B36" s="19" t="str">
        <f>IFERROR(VLOOKUP(A36,Calculations!$D$11:$AH$158,3,FALSE),"")</f>
        <v>Adam Riffert</v>
      </c>
      <c r="C36" s="138">
        <f>IFERROR(VLOOKUP(A36,Calculations!$D$11:$AH$158,4,FALSE),"")</f>
        <v>1294</v>
      </c>
      <c r="D36" s="138" t="str">
        <f>IFERROR(VLOOKUP(A36,Calculations!$D$11:$AH$158,5,FALSE),"")</f>
        <v>U/G</v>
      </c>
      <c r="E36" s="138" t="str">
        <f>IFERROR(VLOOKUP(A36,Calculations!$D$11:$AH$158,7,FALSE),"")</f>
        <v>PCP</v>
      </c>
      <c r="F36" s="138" t="str">
        <f>IFERROR(VLOOKUP(A36,Calculations!$D$11:$AH$158,8,FALSE),"")</f>
        <v>Frobury</v>
      </c>
      <c r="G36" s="139" t="str">
        <f>IFERROR(VLOOKUP(A36,Calculations!$D$11:$AH$158,10,FALSE),"")</f>
        <v/>
      </c>
      <c r="H36" s="139">
        <f>IFERROR(VLOOKUP(A36,Calculations!$D$11:$AH$158,11,FALSE),"")</f>
        <v>19</v>
      </c>
      <c r="I36" s="139" t="str">
        <f>IFERROR(VLOOKUP(A36,Calculations!$D$11:$AH$158,12,FALSE),"")</f>
        <v/>
      </c>
      <c r="J36" s="139" t="str">
        <f>IFERROR(VLOOKUP(A36,Calculations!$D$11:$AH$158,13,FALSE),"")</f>
        <v/>
      </c>
      <c r="K36" s="139" t="str">
        <f>IFERROR(VLOOKUP(A36,Calculations!$D$11:$AH$158,14,FALSE),"")</f>
        <v/>
      </c>
      <c r="L36" s="139" t="str">
        <f>IFERROR(VLOOKUP(A36,Calculations!$D$11:$AH$158,15,FALSE),"")</f>
        <v/>
      </c>
      <c r="M36" s="139" t="str">
        <f>IFERROR(VLOOKUP(A36,Calculations!$D$11:$AH$158,16,FALSE),"")</f>
        <v/>
      </c>
      <c r="N36" s="139" t="str">
        <f>IFERROR(VLOOKUP(A36,Calculations!$D$11:$AH$158,17,FALSE),"")</f>
        <v/>
      </c>
      <c r="O36" s="141">
        <f>IFERROR(VLOOKUP(A36,Calculations!$D$11:$AH$158,26,FALSE),"")</f>
        <v>1</v>
      </c>
      <c r="P36" s="159">
        <f>IFERROR(VLOOKUP(A36,Calculations!$D$11:$AH$158,29,FALSE),"")</f>
        <v>19</v>
      </c>
    </row>
    <row r="37" spans="1:16" ht="15" x14ac:dyDescent="0.3">
      <c r="A37" s="35">
        <v>34</v>
      </c>
      <c r="B37" s="19" t="str">
        <f>IFERROR(VLOOKUP(A37,Calculations!$D$11:$AH$158,3,FALSE),"")</f>
        <v/>
      </c>
      <c r="C37" s="138" t="str">
        <f>IFERROR(VLOOKUP(A37,Calculations!$D$11:$AH$158,4,FALSE),"")</f>
        <v/>
      </c>
      <c r="D37" s="138" t="str">
        <f>IFERROR(VLOOKUP(A37,Calculations!$D$11:$AH$158,5,FALSE),"")</f>
        <v/>
      </c>
      <c r="E37" s="138" t="str">
        <f>IFERROR(VLOOKUP(A37,Calculations!$D$11:$AH$158,7,FALSE),"")</f>
        <v/>
      </c>
      <c r="F37" s="138" t="str">
        <f>IFERROR(VLOOKUP(A37,Calculations!$D$11:$AH$158,8,FALSE),"")</f>
        <v/>
      </c>
      <c r="G37" s="139" t="str">
        <f>IFERROR(VLOOKUP(A37,Calculations!$D$11:$AH$158,10,FALSE),"")</f>
        <v/>
      </c>
      <c r="H37" s="139" t="str">
        <f>IFERROR(VLOOKUP(A37,Calculations!$D$11:$AH$158,11,FALSE),"")</f>
        <v/>
      </c>
      <c r="I37" s="139" t="str">
        <f>IFERROR(VLOOKUP(A37,Calculations!$D$11:$AH$158,12,FALSE),"")</f>
        <v/>
      </c>
      <c r="J37" s="139" t="str">
        <f>IFERROR(VLOOKUP(A37,Calculations!$D$11:$AH$158,13,FALSE),"")</f>
        <v/>
      </c>
      <c r="K37" s="139" t="str">
        <f>IFERROR(VLOOKUP(A37,Calculations!$D$11:$AH$158,14,FALSE),"")</f>
        <v/>
      </c>
      <c r="L37" s="139" t="str">
        <f>IFERROR(VLOOKUP(A37,Calculations!$D$11:$AH$158,15,FALSE),"")</f>
        <v/>
      </c>
      <c r="M37" s="139" t="str">
        <f>IFERROR(VLOOKUP(A37,Calculations!$D$11:$AH$158,16,FALSE),"")</f>
        <v/>
      </c>
      <c r="N37" s="139" t="str">
        <f>IFERROR(VLOOKUP(A37,Calculations!$D$11:$AH$158,17,FALSE),"")</f>
        <v/>
      </c>
      <c r="O37" s="141" t="str">
        <f>IFERROR(VLOOKUP(A37,Calculations!$D$11:$AH$158,26,FALSE),"")</f>
        <v/>
      </c>
      <c r="P37" s="159" t="str">
        <f>IFERROR(VLOOKUP(A37,Calculations!$D$11:$AH$158,29,FALSE),"")</f>
        <v/>
      </c>
    </row>
    <row r="38" spans="1:16" ht="15" x14ac:dyDescent="0.3">
      <c r="A38" s="35">
        <v>35</v>
      </c>
      <c r="B38" s="19" t="str">
        <f>IFERROR(VLOOKUP(A38,Calculations!$D$11:$AH$158,3,FALSE),"")</f>
        <v/>
      </c>
      <c r="C38" s="138" t="str">
        <f>IFERROR(VLOOKUP(A38,Calculations!$D$11:$AH$158,4,FALSE),"")</f>
        <v/>
      </c>
      <c r="D38" s="138" t="str">
        <f>IFERROR(VLOOKUP(A38,Calculations!$D$11:$AH$158,5,FALSE),"")</f>
        <v/>
      </c>
      <c r="E38" s="138" t="str">
        <f>IFERROR(VLOOKUP(A38,Calculations!$D$11:$AH$158,7,FALSE),"")</f>
        <v/>
      </c>
      <c r="F38" s="138" t="str">
        <f>IFERROR(VLOOKUP(A38,Calculations!$D$11:$AH$158,8,FALSE),"")</f>
        <v/>
      </c>
      <c r="G38" s="139" t="str">
        <f>IFERROR(VLOOKUP(A38,Calculations!$D$11:$AH$158,10,FALSE),"")</f>
        <v/>
      </c>
      <c r="H38" s="139" t="str">
        <f>IFERROR(VLOOKUP(A38,Calculations!$D$11:$AH$158,11,FALSE),"")</f>
        <v/>
      </c>
      <c r="I38" s="139" t="str">
        <f>IFERROR(VLOOKUP(A38,Calculations!$D$11:$AH$158,12,FALSE),"")</f>
        <v/>
      </c>
      <c r="J38" s="139" t="str">
        <f>IFERROR(VLOOKUP(A38,Calculations!$D$11:$AH$158,13,FALSE),"")</f>
        <v/>
      </c>
      <c r="K38" s="139" t="str">
        <f>IFERROR(VLOOKUP(A38,Calculations!$D$11:$AH$158,14,FALSE),"")</f>
        <v/>
      </c>
      <c r="L38" s="139" t="str">
        <f>IFERROR(VLOOKUP(A38,Calculations!$D$11:$AH$158,15,FALSE),"")</f>
        <v/>
      </c>
      <c r="M38" s="139" t="str">
        <f>IFERROR(VLOOKUP(A38,Calculations!$D$11:$AH$158,16,FALSE),"")</f>
        <v/>
      </c>
      <c r="N38" s="139" t="str">
        <f>IFERROR(VLOOKUP(A38,Calculations!$D$11:$AH$158,17,FALSE),"")</f>
        <v/>
      </c>
      <c r="O38" s="141" t="str">
        <f>IFERROR(VLOOKUP(A38,Calculations!$D$11:$AH$158,26,FALSE),"")</f>
        <v/>
      </c>
      <c r="P38" s="159" t="str">
        <f>IFERROR(VLOOKUP(A38,Calculations!$D$11:$AH$158,29,FALSE),"")</f>
        <v/>
      </c>
    </row>
    <row r="39" spans="1:16" ht="15" x14ac:dyDescent="0.3">
      <c r="A39" s="35">
        <v>36</v>
      </c>
      <c r="B39" s="19" t="str">
        <f>IFERROR(VLOOKUP(A39,Calculations!$D$11:$AH$158,3,FALSE),"")</f>
        <v/>
      </c>
      <c r="C39" s="138" t="str">
        <f>IFERROR(VLOOKUP(A39,Calculations!$D$11:$AH$158,4,FALSE),"")</f>
        <v/>
      </c>
      <c r="D39" s="138" t="str">
        <f>IFERROR(VLOOKUP(A39,Calculations!$D$11:$AH$158,5,FALSE),"")</f>
        <v/>
      </c>
      <c r="E39" s="138" t="str">
        <f>IFERROR(VLOOKUP(A39,Calculations!$D$11:$AH$158,7,FALSE),"")</f>
        <v/>
      </c>
      <c r="F39" s="138" t="str">
        <f>IFERROR(VLOOKUP(A39,Calculations!$D$11:$AH$158,8,FALSE),"")</f>
        <v/>
      </c>
      <c r="G39" s="139" t="str">
        <f>IFERROR(VLOOKUP(A39,Calculations!$D$11:$AH$158,10,FALSE),"")</f>
        <v/>
      </c>
      <c r="H39" s="139" t="str">
        <f>IFERROR(VLOOKUP(A39,Calculations!$D$11:$AH$158,11,FALSE),"")</f>
        <v/>
      </c>
      <c r="I39" s="139" t="str">
        <f>IFERROR(VLOOKUP(A39,Calculations!$D$11:$AH$158,12,FALSE),"")</f>
        <v/>
      </c>
      <c r="J39" s="139" t="str">
        <f>IFERROR(VLOOKUP(A39,Calculations!$D$11:$AH$158,13,FALSE),"")</f>
        <v/>
      </c>
      <c r="K39" s="139" t="str">
        <f>IFERROR(VLOOKUP(A39,Calculations!$D$11:$AH$158,14,FALSE),"")</f>
        <v/>
      </c>
      <c r="L39" s="139" t="str">
        <f>IFERROR(VLOOKUP(A39,Calculations!$D$11:$AH$158,15,FALSE),"")</f>
        <v/>
      </c>
      <c r="M39" s="139" t="str">
        <f>IFERROR(VLOOKUP(A39,Calculations!$D$11:$AH$158,16,FALSE),"")</f>
        <v/>
      </c>
      <c r="N39" s="139" t="str">
        <f>IFERROR(VLOOKUP(A39,Calculations!$D$11:$AH$158,17,FALSE),"")</f>
        <v/>
      </c>
      <c r="O39" s="141" t="str">
        <f>IFERROR(VLOOKUP(A39,Calculations!$D$11:$AH$158,26,FALSE),"")</f>
        <v/>
      </c>
      <c r="P39" s="159" t="str">
        <f>IFERROR(VLOOKUP(A39,Calculations!$D$11:$AH$158,29,FALSE),"")</f>
        <v/>
      </c>
    </row>
    <row r="40" spans="1:16" ht="15" x14ac:dyDescent="0.3">
      <c r="A40" s="35">
        <v>37</v>
      </c>
      <c r="B40" s="19" t="str">
        <f>IFERROR(VLOOKUP(A40,Calculations!$D$11:$AH$158,3,FALSE),"")</f>
        <v/>
      </c>
      <c r="C40" s="138" t="str">
        <f>IFERROR(VLOOKUP(A40,Calculations!$D$11:$AH$158,4,FALSE),"")</f>
        <v/>
      </c>
      <c r="D40" s="138" t="str">
        <f>IFERROR(VLOOKUP(A40,Calculations!$D$11:$AH$158,5,FALSE),"")</f>
        <v/>
      </c>
      <c r="E40" s="138" t="str">
        <f>IFERROR(VLOOKUP(A40,Calculations!$D$11:$AH$158,7,FALSE),"")</f>
        <v/>
      </c>
      <c r="F40" s="138" t="str">
        <f>IFERROR(VLOOKUP(A40,Calculations!$D$11:$AH$158,8,FALSE),"")</f>
        <v/>
      </c>
      <c r="G40" s="139" t="str">
        <f>IFERROR(VLOOKUP(A40,Calculations!$D$11:$AH$158,10,FALSE),"")</f>
        <v/>
      </c>
      <c r="H40" s="139" t="str">
        <f>IFERROR(VLOOKUP(A40,Calculations!$D$11:$AH$158,11,FALSE),"")</f>
        <v/>
      </c>
      <c r="I40" s="139" t="str">
        <f>IFERROR(VLOOKUP(A40,Calculations!$D$11:$AH$158,12,FALSE),"")</f>
        <v/>
      </c>
      <c r="J40" s="139" t="str">
        <f>IFERROR(VLOOKUP(A40,Calculations!$D$11:$AH$158,13,FALSE),"")</f>
        <v/>
      </c>
      <c r="K40" s="139" t="str">
        <f>IFERROR(VLOOKUP(A40,Calculations!$D$11:$AH$158,14,FALSE),"")</f>
        <v/>
      </c>
      <c r="L40" s="139" t="str">
        <f>IFERROR(VLOOKUP(A40,Calculations!$D$11:$AH$158,15,FALSE),"")</f>
        <v/>
      </c>
      <c r="M40" s="139" t="str">
        <f>IFERROR(VLOOKUP(A40,Calculations!$D$11:$AH$158,16,FALSE),"")</f>
        <v/>
      </c>
      <c r="N40" s="139" t="str">
        <f>IFERROR(VLOOKUP(A40,Calculations!$D$11:$AH$158,17,FALSE),"")</f>
        <v/>
      </c>
      <c r="O40" s="141" t="str">
        <f>IFERROR(VLOOKUP(A40,Calculations!$D$11:$AH$158,26,FALSE),"")</f>
        <v/>
      </c>
      <c r="P40" s="159" t="str">
        <f>IFERROR(VLOOKUP(A40,Calculations!$D$11:$AH$158,29,FALSE),"")</f>
        <v/>
      </c>
    </row>
    <row r="41" spans="1:16" ht="15" x14ac:dyDescent="0.3">
      <c r="A41" s="35">
        <v>38</v>
      </c>
      <c r="B41" s="19" t="str">
        <f>IFERROR(VLOOKUP(A41,Calculations!$D$11:$AH$158,3,FALSE),"")</f>
        <v/>
      </c>
      <c r="C41" s="138" t="str">
        <f>IFERROR(VLOOKUP(A41,Calculations!$D$11:$AH$158,4,FALSE),"")</f>
        <v/>
      </c>
      <c r="D41" s="138" t="str">
        <f>IFERROR(VLOOKUP(A41,Calculations!$D$11:$AH$158,5,FALSE),"")</f>
        <v/>
      </c>
      <c r="E41" s="138" t="str">
        <f>IFERROR(VLOOKUP(A41,Calculations!$D$11:$AH$158,7,FALSE),"")</f>
        <v/>
      </c>
      <c r="F41" s="138" t="str">
        <f>IFERROR(VLOOKUP(A41,Calculations!$D$11:$AH$158,8,FALSE),"")</f>
        <v/>
      </c>
      <c r="G41" s="139" t="str">
        <f>IFERROR(VLOOKUP(A41,Calculations!$D$11:$AH$158,10,FALSE),"")</f>
        <v/>
      </c>
      <c r="H41" s="139" t="str">
        <f>IFERROR(VLOOKUP(A41,Calculations!$D$11:$AH$158,11,FALSE),"")</f>
        <v/>
      </c>
      <c r="I41" s="139" t="str">
        <f>IFERROR(VLOOKUP(A41,Calculations!$D$11:$AH$158,12,FALSE),"")</f>
        <v/>
      </c>
      <c r="J41" s="139" t="str">
        <f>IFERROR(VLOOKUP(A41,Calculations!$D$11:$AH$158,13,FALSE),"")</f>
        <v/>
      </c>
      <c r="K41" s="139" t="str">
        <f>IFERROR(VLOOKUP(A41,Calculations!$D$11:$AH$158,14,FALSE),"")</f>
        <v/>
      </c>
      <c r="L41" s="139" t="str">
        <f>IFERROR(VLOOKUP(A41,Calculations!$D$11:$AH$158,15,FALSE),"")</f>
        <v/>
      </c>
      <c r="M41" s="139" t="str">
        <f>IFERROR(VLOOKUP(A41,Calculations!$D$11:$AH$158,16,FALSE),"")</f>
        <v/>
      </c>
      <c r="N41" s="139" t="str">
        <f>IFERROR(VLOOKUP(A41,Calculations!$D$11:$AH$158,17,FALSE),"")</f>
        <v/>
      </c>
      <c r="O41" s="141" t="str">
        <f>IFERROR(VLOOKUP(A41,Calculations!$D$11:$AH$158,26,FALSE),"")</f>
        <v/>
      </c>
      <c r="P41" s="159" t="str">
        <f>IFERROR(VLOOKUP(A41,Calculations!$D$11:$AH$158,29,FALSE),"")</f>
        <v/>
      </c>
    </row>
    <row r="42" spans="1:16" ht="15" x14ac:dyDescent="0.3">
      <c r="A42" s="35">
        <v>39</v>
      </c>
      <c r="B42" s="19" t="str">
        <f>IFERROR(VLOOKUP(A42,Calculations!$D$11:$AH$158,3,FALSE),"")</f>
        <v/>
      </c>
      <c r="C42" s="138" t="str">
        <f>IFERROR(VLOOKUP(A42,Calculations!$D$11:$AH$158,4,FALSE),"")</f>
        <v/>
      </c>
      <c r="D42" s="138" t="str">
        <f>IFERROR(VLOOKUP(A42,Calculations!$D$11:$AH$158,5,FALSE),"")</f>
        <v/>
      </c>
      <c r="E42" s="138" t="str">
        <f>IFERROR(VLOOKUP(A42,Calculations!$D$11:$AH$158,7,FALSE),"")</f>
        <v/>
      </c>
      <c r="F42" s="138" t="str">
        <f>IFERROR(VLOOKUP(A42,Calculations!$D$11:$AH$158,8,FALSE),"")</f>
        <v/>
      </c>
      <c r="G42" s="139" t="str">
        <f>IFERROR(VLOOKUP(A42,Calculations!$D$11:$AH$158,10,FALSE),"")</f>
        <v/>
      </c>
      <c r="H42" s="139" t="str">
        <f>IFERROR(VLOOKUP(A42,Calculations!$D$11:$AH$158,11,FALSE),"")</f>
        <v/>
      </c>
      <c r="I42" s="139" t="str">
        <f>IFERROR(VLOOKUP(A42,Calculations!$D$11:$AH$158,12,FALSE),"")</f>
        <v/>
      </c>
      <c r="J42" s="139" t="str">
        <f>IFERROR(VLOOKUP(A42,Calculations!$D$11:$AH$158,13,FALSE),"")</f>
        <v/>
      </c>
      <c r="K42" s="139" t="str">
        <f>IFERROR(VLOOKUP(A42,Calculations!$D$11:$AH$158,14,FALSE),"")</f>
        <v/>
      </c>
      <c r="L42" s="139" t="str">
        <f>IFERROR(VLOOKUP(A42,Calculations!$D$11:$AH$158,15,FALSE),"")</f>
        <v/>
      </c>
      <c r="M42" s="139" t="str">
        <f>IFERROR(VLOOKUP(A42,Calculations!$D$11:$AH$158,16,FALSE),"")</f>
        <v/>
      </c>
      <c r="N42" s="139" t="str">
        <f>IFERROR(VLOOKUP(A42,Calculations!$D$11:$AH$158,17,FALSE),"")</f>
        <v/>
      </c>
      <c r="O42" s="141" t="str">
        <f>IFERROR(VLOOKUP(A42,Calculations!$D$11:$AH$158,26,FALSE),"")</f>
        <v/>
      </c>
      <c r="P42" s="159" t="str">
        <f>IFERROR(VLOOKUP(A42,Calculations!$D$11:$AH$158,29,FALSE),"")</f>
        <v/>
      </c>
    </row>
    <row r="43" spans="1:16" ht="15" x14ac:dyDescent="0.3">
      <c r="A43" s="35">
        <v>40</v>
      </c>
      <c r="B43" s="19" t="str">
        <f>IFERROR(VLOOKUP(A43,Calculations!$D$11:$AH$158,3,FALSE),"")</f>
        <v/>
      </c>
      <c r="C43" s="138" t="str">
        <f>IFERROR(VLOOKUP(A43,Calculations!$D$11:$AH$158,4,FALSE),"")</f>
        <v/>
      </c>
      <c r="D43" s="138" t="str">
        <f>IFERROR(VLOOKUP(A43,Calculations!$D$11:$AH$158,5,FALSE),"")</f>
        <v/>
      </c>
      <c r="E43" s="138" t="str">
        <f>IFERROR(VLOOKUP(A43,Calculations!$D$11:$AH$158,7,FALSE),"")</f>
        <v/>
      </c>
      <c r="F43" s="138" t="str">
        <f>IFERROR(VLOOKUP(A43,Calculations!$D$11:$AH$158,8,FALSE),"")</f>
        <v/>
      </c>
      <c r="G43" s="139" t="str">
        <f>IFERROR(VLOOKUP(A43,Calculations!$D$11:$AH$158,10,FALSE),"")</f>
        <v/>
      </c>
      <c r="H43" s="139" t="str">
        <f>IFERROR(VLOOKUP(A43,Calculations!$D$11:$AH$158,11,FALSE),"")</f>
        <v/>
      </c>
      <c r="I43" s="139" t="str">
        <f>IFERROR(VLOOKUP(A43,Calculations!$D$11:$AH$158,12,FALSE),"")</f>
        <v/>
      </c>
      <c r="J43" s="139" t="str">
        <f>IFERROR(VLOOKUP(A43,Calculations!$D$11:$AH$158,13,FALSE),"")</f>
        <v/>
      </c>
      <c r="K43" s="139" t="str">
        <f>IFERROR(VLOOKUP(A43,Calculations!$D$11:$AH$158,14,FALSE),"")</f>
        <v/>
      </c>
      <c r="L43" s="139" t="str">
        <f>IFERROR(VLOOKUP(A43,Calculations!$D$11:$AH$158,15,FALSE),"")</f>
        <v/>
      </c>
      <c r="M43" s="139" t="str">
        <f>IFERROR(VLOOKUP(A43,Calculations!$D$11:$AH$158,16,FALSE),"")</f>
        <v/>
      </c>
      <c r="N43" s="139" t="str">
        <f>IFERROR(VLOOKUP(A43,Calculations!$D$11:$AH$158,17,FALSE),"")</f>
        <v/>
      </c>
      <c r="O43" s="141" t="str">
        <f>IFERROR(VLOOKUP(A43,Calculations!$D$11:$AH$158,26,FALSE),"")</f>
        <v/>
      </c>
      <c r="P43" s="159" t="str">
        <f>IFERROR(VLOOKUP(A43,Calculations!$D$11:$AH$158,29,FALSE),"")</f>
        <v/>
      </c>
    </row>
    <row r="44" spans="1:16" ht="15" x14ac:dyDescent="0.3">
      <c r="A44" s="35">
        <v>41</v>
      </c>
      <c r="B44" s="19" t="str">
        <f>IFERROR(VLOOKUP(A44,Calculations!$D$11:$AH$158,3,FALSE),"")</f>
        <v/>
      </c>
      <c r="C44" s="138" t="str">
        <f>IFERROR(VLOOKUP(A44,Calculations!$D$11:$AH$158,4,FALSE),"")</f>
        <v/>
      </c>
      <c r="D44" s="138" t="str">
        <f>IFERROR(VLOOKUP(A44,Calculations!$D$11:$AH$158,5,FALSE),"")</f>
        <v/>
      </c>
      <c r="E44" s="138" t="str">
        <f>IFERROR(VLOOKUP(A44,Calculations!$D$11:$AH$158,7,FALSE),"")</f>
        <v/>
      </c>
      <c r="F44" s="138" t="str">
        <f>IFERROR(VLOOKUP(A44,Calculations!$D$11:$AH$158,8,FALSE),"")</f>
        <v/>
      </c>
      <c r="G44" s="139" t="str">
        <f>IFERROR(VLOOKUP(A44,Calculations!$D$11:$AH$158,10,FALSE),"")</f>
        <v/>
      </c>
      <c r="H44" s="139" t="str">
        <f>IFERROR(VLOOKUP(A44,Calculations!$D$11:$AH$158,11,FALSE),"")</f>
        <v/>
      </c>
      <c r="I44" s="139" t="str">
        <f>IFERROR(VLOOKUP(A44,Calculations!$D$11:$AH$158,12,FALSE),"")</f>
        <v/>
      </c>
      <c r="J44" s="139" t="str">
        <f>IFERROR(VLOOKUP(A44,Calculations!$D$11:$AH$158,13,FALSE),"")</f>
        <v/>
      </c>
      <c r="K44" s="139" t="str">
        <f>IFERROR(VLOOKUP(A44,Calculations!$D$11:$AH$158,14,FALSE),"")</f>
        <v/>
      </c>
      <c r="L44" s="139" t="str">
        <f>IFERROR(VLOOKUP(A44,Calculations!$D$11:$AH$158,15,FALSE),"")</f>
        <v/>
      </c>
      <c r="M44" s="139" t="str">
        <f>IFERROR(VLOOKUP(A44,Calculations!$D$11:$AH$158,16,FALSE),"")</f>
        <v/>
      </c>
      <c r="N44" s="139" t="str">
        <f>IFERROR(VLOOKUP(A44,Calculations!$D$11:$AH$158,17,FALSE),"")</f>
        <v/>
      </c>
      <c r="O44" s="141" t="str">
        <f>IFERROR(VLOOKUP(A44,Calculations!$D$11:$AH$158,26,FALSE),"")</f>
        <v/>
      </c>
      <c r="P44" s="159" t="str">
        <f>IFERROR(VLOOKUP(A44,Calculations!$D$11:$AH$158,29,FALSE),"")</f>
        <v/>
      </c>
    </row>
    <row r="45" spans="1:16" ht="15" x14ac:dyDescent="0.3">
      <c r="A45" s="35">
        <v>42</v>
      </c>
      <c r="B45" s="19" t="str">
        <f>IFERROR(VLOOKUP(A45,Calculations!$D$11:$AH$158,3,FALSE),"")</f>
        <v/>
      </c>
      <c r="C45" s="138" t="str">
        <f>IFERROR(VLOOKUP(A45,Calculations!$D$11:$AH$158,4,FALSE),"")</f>
        <v/>
      </c>
      <c r="D45" s="138" t="str">
        <f>IFERROR(VLOOKUP(A45,Calculations!$D$11:$AH$158,5,FALSE),"")</f>
        <v/>
      </c>
      <c r="E45" s="138" t="str">
        <f>IFERROR(VLOOKUP(A45,Calculations!$D$11:$AH$158,7,FALSE),"")</f>
        <v/>
      </c>
      <c r="F45" s="138" t="str">
        <f>IFERROR(VLOOKUP(A45,Calculations!$D$11:$AH$158,8,FALSE),"")</f>
        <v/>
      </c>
      <c r="G45" s="139" t="str">
        <f>IFERROR(VLOOKUP(A45,Calculations!$D$11:$AH$158,10,FALSE),"")</f>
        <v/>
      </c>
      <c r="H45" s="139" t="str">
        <f>IFERROR(VLOOKUP(A45,Calculations!$D$11:$AH$158,11,FALSE),"")</f>
        <v/>
      </c>
      <c r="I45" s="139" t="str">
        <f>IFERROR(VLOOKUP(A45,Calculations!$D$11:$AH$158,12,FALSE),"")</f>
        <v/>
      </c>
      <c r="J45" s="139" t="str">
        <f>IFERROR(VLOOKUP(A45,Calculations!$D$11:$AH$158,13,FALSE),"")</f>
        <v/>
      </c>
      <c r="K45" s="139" t="str">
        <f>IFERROR(VLOOKUP(A45,Calculations!$D$11:$AH$158,14,FALSE),"")</f>
        <v/>
      </c>
      <c r="L45" s="139" t="str">
        <f>IFERROR(VLOOKUP(A45,Calculations!$D$11:$AH$158,15,FALSE),"")</f>
        <v/>
      </c>
      <c r="M45" s="139" t="str">
        <f>IFERROR(VLOOKUP(A45,Calculations!$D$11:$AH$158,16,FALSE),"")</f>
        <v/>
      </c>
      <c r="N45" s="139" t="str">
        <f>IFERROR(VLOOKUP(A45,Calculations!$D$11:$AH$158,17,FALSE),"")</f>
        <v/>
      </c>
      <c r="O45" s="141" t="str">
        <f>IFERROR(VLOOKUP(A45,Calculations!$D$11:$AH$158,26,FALSE),"")</f>
        <v/>
      </c>
      <c r="P45" s="159" t="str">
        <f>IFERROR(VLOOKUP(A45,Calculations!$D$11:$AH$158,29,FALSE),"")</f>
        <v/>
      </c>
    </row>
    <row r="46" spans="1:16" ht="15" x14ac:dyDescent="0.3">
      <c r="A46" s="35">
        <v>43</v>
      </c>
      <c r="B46" s="19" t="str">
        <f>IFERROR(VLOOKUP(A46,Calculations!$D$11:$AH$158,3,FALSE),"")</f>
        <v/>
      </c>
      <c r="C46" s="138" t="str">
        <f>IFERROR(VLOOKUP(A46,Calculations!$D$11:$AH$158,4,FALSE),"")</f>
        <v/>
      </c>
      <c r="D46" s="138" t="str">
        <f>IFERROR(VLOOKUP(A46,Calculations!$D$11:$AH$158,5,FALSE),"")</f>
        <v/>
      </c>
      <c r="E46" s="138" t="str">
        <f>IFERROR(VLOOKUP(A46,Calculations!$D$11:$AH$158,7,FALSE),"")</f>
        <v/>
      </c>
      <c r="F46" s="138" t="str">
        <f>IFERROR(VLOOKUP(A46,Calculations!$D$11:$AH$158,8,FALSE),"")</f>
        <v/>
      </c>
      <c r="G46" s="139" t="str">
        <f>IFERROR(VLOOKUP(A46,Calculations!$D$11:$AH$158,10,FALSE),"")</f>
        <v/>
      </c>
      <c r="H46" s="139" t="str">
        <f>IFERROR(VLOOKUP(A46,Calculations!$D$11:$AH$158,11,FALSE),"")</f>
        <v/>
      </c>
      <c r="I46" s="139" t="str">
        <f>IFERROR(VLOOKUP(A46,Calculations!$D$11:$AH$158,12,FALSE),"")</f>
        <v/>
      </c>
      <c r="J46" s="139" t="str">
        <f>IFERROR(VLOOKUP(A46,Calculations!$D$11:$AH$158,13,FALSE),"")</f>
        <v/>
      </c>
      <c r="K46" s="139" t="str">
        <f>IFERROR(VLOOKUP(A46,Calculations!$D$11:$AH$158,14,FALSE),"")</f>
        <v/>
      </c>
      <c r="L46" s="139" t="str">
        <f>IFERROR(VLOOKUP(A46,Calculations!$D$11:$AH$158,15,FALSE),"")</f>
        <v/>
      </c>
      <c r="M46" s="139" t="str">
        <f>IFERROR(VLOOKUP(A46,Calculations!$D$11:$AH$158,16,FALSE),"")</f>
        <v/>
      </c>
      <c r="N46" s="139" t="str">
        <f>IFERROR(VLOOKUP(A46,Calculations!$D$11:$AH$158,17,FALSE),"")</f>
        <v/>
      </c>
      <c r="O46" s="141" t="str">
        <f>IFERROR(VLOOKUP(A46,Calculations!$D$11:$AH$158,26,FALSE),"")</f>
        <v/>
      </c>
      <c r="P46" s="159" t="str">
        <f>IFERROR(VLOOKUP(A46,Calculations!$D$11:$AH$158,29,FALSE),"")</f>
        <v/>
      </c>
    </row>
    <row r="47" spans="1:16" ht="15" x14ac:dyDescent="0.3">
      <c r="A47" s="35">
        <v>44</v>
      </c>
      <c r="B47" s="19" t="str">
        <f>IFERROR(VLOOKUP(A47,Calculations!$D$11:$AH$158,3,FALSE),"")</f>
        <v/>
      </c>
      <c r="C47" s="138" t="str">
        <f>IFERROR(VLOOKUP(A47,Calculations!$D$11:$AH$158,4,FALSE),"")</f>
        <v/>
      </c>
      <c r="D47" s="138" t="str">
        <f>IFERROR(VLOOKUP(A47,Calculations!$D$11:$AH$158,5,FALSE),"")</f>
        <v/>
      </c>
      <c r="E47" s="138" t="str">
        <f>IFERROR(VLOOKUP(A47,Calculations!$D$11:$AH$158,7,FALSE),"")</f>
        <v/>
      </c>
      <c r="F47" s="138" t="str">
        <f>IFERROR(VLOOKUP(A47,Calculations!$D$11:$AH$158,8,FALSE),"")</f>
        <v/>
      </c>
      <c r="G47" s="139" t="str">
        <f>IFERROR(VLOOKUP(A47,Calculations!$D$11:$AH$158,10,FALSE),"")</f>
        <v/>
      </c>
      <c r="H47" s="139" t="str">
        <f>IFERROR(VLOOKUP(A47,Calculations!$D$11:$AH$158,11,FALSE),"")</f>
        <v/>
      </c>
      <c r="I47" s="139" t="str">
        <f>IFERROR(VLOOKUP(A47,Calculations!$D$11:$AH$158,12,FALSE),"")</f>
        <v/>
      </c>
      <c r="J47" s="139" t="str">
        <f>IFERROR(VLOOKUP(A47,Calculations!$D$11:$AH$158,13,FALSE),"")</f>
        <v/>
      </c>
      <c r="K47" s="139" t="str">
        <f>IFERROR(VLOOKUP(A47,Calculations!$D$11:$AH$158,14,FALSE),"")</f>
        <v/>
      </c>
      <c r="L47" s="139" t="str">
        <f>IFERROR(VLOOKUP(A47,Calculations!$D$11:$AH$158,15,FALSE),"")</f>
        <v/>
      </c>
      <c r="M47" s="139" t="str">
        <f>IFERROR(VLOOKUP(A47,Calculations!$D$11:$AH$158,16,FALSE),"")</f>
        <v/>
      </c>
      <c r="N47" s="139" t="str">
        <f>IFERROR(VLOOKUP(A47,Calculations!$D$11:$AH$158,17,FALSE),"")</f>
        <v/>
      </c>
      <c r="O47" s="141" t="str">
        <f>IFERROR(VLOOKUP(A47,Calculations!$D$11:$AH$158,26,FALSE),"")</f>
        <v/>
      </c>
      <c r="P47" s="159" t="str">
        <f>IFERROR(VLOOKUP(A47,Calculations!$D$11:$AH$158,29,FALSE),"")</f>
        <v/>
      </c>
    </row>
    <row r="48" spans="1:16" ht="15" x14ac:dyDescent="0.3">
      <c r="A48" s="35">
        <v>45</v>
      </c>
      <c r="B48" s="19" t="str">
        <f>IFERROR(VLOOKUP(A48,Calculations!$D$11:$AH$158,3,FALSE),"")</f>
        <v/>
      </c>
      <c r="C48" s="138" t="str">
        <f>IFERROR(VLOOKUP(A48,Calculations!$D$11:$AH$158,4,FALSE),"")</f>
        <v/>
      </c>
      <c r="D48" s="138" t="str">
        <f>IFERROR(VLOOKUP(A48,Calculations!$D$11:$AH$158,5,FALSE),"")</f>
        <v/>
      </c>
      <c r="E48" s="138" t="str">
        <f>IFERROR(VLOOKUP(A48,Calculations!$D$11:$AH$158,7,FALSE),"")</f>
        <v/>
      </c>
      <c r="F48" s="138" t="str">
        <f>IFERROR(VLOOKUP(A48,Calculations!$D$11:$AH$158,8,FALSE),"")</f>
        <v/>
      </c>
      <c r="G48" s="139" t="str">
        <f>IFERROR(VLOOKUP(A48,Calculations!$D$11:$AH$158,10,FALSE),"")</f>
        <v/>
      </c>
      <c r="H48" s="139" t="str">
        <f>IFERROR(VLOOKUP(A48,Calculations!$D$11:$AH$158,11,FALSE),"")</f>
        <v/>
      </c>
      <c r="I48" s="139" t="str">
        <f>IFERROR(VLOOKUP(A48,Calculations!$D$11:$AH$158,12,FALSE),"")</f>
        <v/>
      </c>
      <c r="J48" s="139" t="str">
        <f>IFERROR(VLOOKUP(A48,Calculations!$D$11:$AH$158,13,FALSE),"")</f>
        <v/>
      </c>
      <c r="K48" s="139" t="str">
        <f>IFERROR(VLOOKUP(A48,Calculations!$D$11:$AH$158,14,FALSE),"")</f>
        <v/>
      </c>
      <c r="L48" s="139" t="str">
        <f>IFERROR(VLOOKUP(A48,Calculations!$D$11:$AH$158,15,FALSE),"")</f>
        <v/>
      </c>
      <c r="M48" s="139" t="str">
        <f>IFERROR(VLOOKUP(A48,Calculations!$D$11:$AH$158,16,FALSE),"")</f>
        <v/>
      </c>
      <c r="N48" s="139" t="str">
        <f>IFERROR(VLOOKUP(A48,Calculations!$D$11:$AH$158,17,FALSE),"")</f>
        <v/>
      </c>
      <c r="O48" s="141" t="str">
        <f>IFERROR(VLOOKUP(A48,Calculations!$D$11:$AH$158,26,FALSE),"")</f>
        <v/>
      </c>
      <c r="P48" s="159" t="str">
        <f>IFERROR(VLOOKUP(A48,Calculations!$D$11:$AH$158,29,FALSE),"")</f>
        <v/>
      </c>
    </row>
    <row r="49" spans="1:16" ht="15" x14ac:dyDescent="0.3">
      <c r="A49" s="35">
        <v>46</v>
      </c>
      <c r="B49" s="19" t="str">
        <f>IFERROR(VLOOKUP(A49,Calculations!$D$11:$AH$158,3,FALSE),"")</f>
        <v/>
      </c>
      <c r="C49" s="138" t="str">
        <f>IFERROR(VLOOKUP(A49,Calculations!$D$11:$AH$158,4,FALSE),"")</f>
        <v/>
      </c>
      <c r="D49" s="138" t="str">
        <f>IFERROR(VLOOKUP(A49,Calculations!$D$11:$AH$158,5,FALSE),"")</f>
        <v/>
      </c>
      <c r="E49" s="138" t="str">
        <f>IFERROR(VLOOKUP(A49,Calculations!$D$11:$AH$158,7,FALSE),"")</f>
        <v/>
      </c>
      <c r="F49" s="138" t="str">
        <f>IFERROR(VLOOKUP(A49,Calculations!$D$11:$AH$158,8,FALSE),"")</f>
        <v/>
      </c>
      <c r="G49" s="139" t="str">
        <f>IFERROR(VLOOKUP(A49,Calculations!$D$11:$AH$158,10,FALSE),"")</f>
        <v/>
      </c>
      <c r="H49" s="139" t="str">
        <f>IFERROR(VLOOKUP(A49,Calculations!$D$11:$AH$158,11,FALSE),"")</f>
        <v/>
      </c>
      <c r="I49" s="139" t="str">
        <f>IFERROR(VLOOKUP(A49,Calculations!$D$11:$AH$158,12,FALSE),"")</f>
        <v/>
      </c>
      <c r="J49" s="139" t="str">
        <f>IFERROR(VLOOKUP(A49,Calculations!$D$11:$AH$158,13,FALSE),"")</f>
        <v/>
      </c>
      <c r="K49" s="139" t="str">
        <f>IFERROR(VLOOKUP(A49,Calculations!$D$11:$AH$158,14,FALSE),"")</f>
        <v/>
      </c>
      <c r="L49" s="139" t="str">
        <f>IFERROR(VLOOKUP(A49,Calculations!$D$11:$AH$158,15,FALSE),"")</f>
        <v/>
      </c>
      <c r="M49" s="139" t="str">
        <f>IFERROR(VLOOKUP(A49,Calculations!$D$11:$AH$158,16,FALSE),"")</f>
        <v/>
      </c>
      <c r="N49" s="139" t="str">
        <f>IFERROR(VLOOKUP(A49,Calculations!$D$11:$AH$158,17,FALSE),"")</f>
        <v/>
      </c>
      <c r="O49" s="141" t="str">
        <f>IFERROR(VLOOKUP(A49,Calculations!$D$11:$AH$158,26,FALSE),"")</f>
        <v/>
      </c>
      <c r="P49" s="159" t="str">
        <f>IFERROR(VLOOKUP(A49,Calculations!$D$11:$AH$158,29,FALSE),"")</f>
        <v/>
      </c>
    </row>
    <row r="50" spans="1:16" ht="15" x14ac:dyDescent="0.3">
      <c r="A50" s="35">
        <v>47</v>
      </c>
      <c r="B50" s="19" t="str">
        <f>IFERROR(VLOOKUP(A50,Calculations!$D$11:$AH$158,3,FALSE),"")</f>
        <v/>
      </c>
      <c r="C50" s="138" t="str">
        <f>IFERROR(VLOOKUP(A50,Calculations!$D$11:$AH$158,4,FALSE),"")</f>
        <v/>
      </c>
      <c r="D50" s="138" t="str">
        <f>IFERROR(VLOOKUP(A50,Calculations!$D$11:$AH$158,5,FALSE),"")</f>
        <v/>
      </c>
      <c r="E50" s="138" t="str">
        <f>IFERROR(VLOOKUP(A50,Calculations!$D$11:$AH$158,7,FALSE),"")</f>
        <v/>
      </c>
      <c r="F50" s="138" t="str">
        <f>IFERROR(VLOOKUP(A50,Calculations!$D$11:$AH$158,8,FALSE),"")</f>
        <v/>
      </c>
      <c r="G50" s="139" t="str">
        <f>IFERROR(VLOOKUP(A50,Calculations!$D$11:$AH$158,10,FALSE),"")</f>
        <v/>
      </c>
      <c r="H50" s="139" t="str">
        <f>IFERROR(VLOOKUP(A50,Calculations!$D$11:$AH$158,11,FALSE),"")</f>
        <v/>
      </c>
      <c r="I50" s="139" t="str">
        <f>IFERROR(VLOOKUP(A50,Calculations!$D$11:$AH$158,12,FALSE),"")</f>
        <v/>
      </c>
      <c r="J50" s="139" t="str">
        <f>IFERROR(VLOOKUP(A50,Calculations!$D$11:$AH$158,13,FALSE),"")</f>
        <v/>
      </c>
      <c r="K50" s="139" t="str">
        <f>IFERROR(VLOOKUP(A50,Calculations!$D$11:$AH$158,14,FALSE),"")</f>
        <v/>
      </c>
      <c r="L50" s="139" t="str">
        <f>IFERROR(VLOOKUP(A50,Calculations!$D$11:$AH$158,15,FALSE),"")</f>
        <v/>
      </c>
      <c r="M50" s="139" t="str">
        <f>IFERROR(VLOOKUP(A50,Calculations!$D$11:$AH$158,16,FALSE),"")</f>
        <v/>
      </c>
      <c r="N50" s="139" t="str">
        <f>IFERROR(VLOOKUP(A50,Calculations!$D$11:$AH$158,17,FALSE),"")</f>
        <v/>
      </c>
      <c r="O50" s="141" t="str">
        <f>IFERROR(VLOOKUP(A50,Calculations!$D$11:$AH$158,26,FALSE),"")</f>
        <v/>
      </c>
      <c r="P50" s="159" t="str">
        <f>IFERROR(VLOOKUP(A50,Calculations!$D$11:$AH$158,29,FALSE),"")</f>
        <v/>
      </c>
    </row>
    <row r="51" spans="1:16" ht="15" x14ac:dyDescent="0.3">
      <c r="A51" s="35">
        <v>48</v>
      </c>
      <c r="B51" s="19" t="str">
        <f>IFERROR(VLOOKUP(A51,Calculations!$D$11:$AH$158,3,FALSE),"")</f>
        <v/>
      </c>
      <c r="C51" s="138" t="str">
        <f>IFERROR(VLOOKUP(A51,Calculations!$D$11:$AH$158,4,FALSE),"")</f>
        <v/>
      </c>
      <c r="D51" s="138" t="str">
        <f>IFERROR(VLOOKUP(A51,Calculations!$D$11:$AH$158,5,FALSE),"")</f>
        <v/>
      </c>
      <c r="E51" s="138" t="str">
        <f>IFERROR(VLOOKUP(A51,Calculations!$D$11:$AH$158,7,FALSE),"")</f>
        <v/>
      </c>
      <c r="F51" s="138" t="str">
        <f>IFERROR(VLOOKUP(A51,Calculations!$D$11:$AH$158,8,FALSE),"")</f>
        <v/>
      </c>
      <c r="G51" s="139" t="str">
        <f>IFERROR(VLOOKUP(A51,Calculations!$D$11:$AH$158,10,FALSE),"")</f>
        <v/>
      </c>
      <c r="H51" s="139" t="str">
        <f>IFERROR(VLOOKUP(A51,Calculations!$D$11:$AH$158,11,FALSE),"")</f>
        <v/>
      </c>
      <c r="I51" s="139" t="str">
        <f>IFERROR(VLOOKUP(A51,Calculations!$D$11:$AH$158,12,FALSE),"")</f>
        <v/>
      </c>
      <c r="J51" s="139" t="str">
        <f>IFERROR(VLOOKUP(A51,Calculations!$D$11:$AH$158,13,FALSE),"")</f>
        <v/>
      </c>
      <c r="K51" s="139" t="str">
        <f>IFERROR(VLOOKUP(A51,Calculations!$D$11:$AH$158,14,FALSE),"")</f>
        <v/>
      </c>
      <c r="L51" s="139" t="str">
        <f>IFERROR(VLOOKUP(A51,Calculations!$D$11:$AH$158,15,FALSE),"")</f>
        <v/>
      </c>
      <c r="M51" s="139" t="str">
        <f>IFERROR(VLOOKUP(A51,Calculations!$D$11:$AH$158,16,FALSE),"")</f>
        <v/>
      </c>
      <c r="N51" s="139" t="str">
        <f>IFERROR(VLOOKUP(A51,Calculations!$D$11:$AH$158,17,FALSE),"")</f>
        <v/>
      </c>
      <c r="O51" s="141" t="str">
        <f>IFERROR(VLOOKUP(A51,Calculations!$D$11:$AH$158,26,FALSE),"")</f>
        <v/>
      </c>
      <c r="P51" s="159" t="str">
        <f>IFERROR(VLOOKUP(A51,Calculations!$D$11:$AH$158,29,FALSE),"")</f>
        <v/>
      </c>
    </row>
    <row r="52" spans="1:16" ht="15" x14ac:dyDescent="0.3">
      <c r="A52" s="35">
        <v>49</v>
      </c>
      <c r="B52" s="19" t="str">
        <f>IFERROR(VLOOKUP(A52,Calculations!$D$11:$AH$158,3,FALSE),"")</f>
        <v/>
      </c>
      <c r="C52" s="138" t="str">
        <f>IFERROR(VLOOKUP(A52,Calculations!$D$11:$AH$158,4,FALSE),"")</f>
        <v/>
      </c>
      <c r="D52" s="138" t="str">
        <f>IFERROR(VLOOKUP(A52,Calculations!$D$11:$AH$158,5,FALSE),"")</f>
        <v/>
      </c>
      <c r="E52" s="138" t="str">
        <f>IFERROR(VLOOKUP(A52,Calculations!$D$11:$AH$158,7,FALSE),"")</f>
        <v/>
      </c>
      <c r="F52" s="138" t="str">
        <f>IFERROR(VLOOKUP(A52,Calculations!$D$11:$AH$158,8,FALSE),"")</f>
        <v/>
      </c>
      <c r="G52" s="139" t="str">
        <f>IFERROR(VLOOKUP(A52,Calculations!$D$11:$AH$158,10,FALSE),"")</f>
        <v/>
      </c>
      <c r="H52" s="139" t="str">
        <f>IFERROR(VLOOKUP(A52,Calculations!$D$11:$AH$158,11,FALSE),"")</f>
        <v/>
      </c>
      <c r="I52" s="139" t="str">
        <f>IFERROR(VLOOKUP(A52,Calculations!$D$11:$AH$158,12,FALSE),"")</f>
        <v/>
      </c>
      <c r="J52" s="139" t="str">
        <f>IFERROR(VLOOKUP(A52,Calculations!$D$11:$AH$158,13,FALSE),"")</f>
        <v/>
      </c>
      <c r="K52" s="139" t="str">
        <f>IFERROR(VLOOKUP(A52,Calculations!$D$11:$AH$158,14,FALSE),"")</f>
        <v/>
      </c>
      <c r="L52" s="139" t="str">
        <f>IFERROR(VLOOKUP(A52,Calculations!$D$11:$AH$158,15,FALSE),"")</f>
        <v/>
      </c>
      <c r="M52" s="139" t="str">
        <f>IFERROR(VLOOKUP(A52,Calculations!$D$11:$AH$158,16,FALSE),"")</f>
        <v/>
      </c>
      <c r="N52" s="139" t="str">
        <f>IFERROR(VLOOKUP(A52,Calculations!$D$11:$AH$158,17,FALSE),"")</f>
        <v/>
      </c>
      <c r="O52" s="141" t="str">
        <f>IFERROR(VLOOKUP(A52,Calculations!$D$11:$AH$158,26,FALSE),"")</f>
        <v/>
      </c>
      <c r="P52" s="159" t="str">
        <f>IFERROR(VLOOKUP(A52,Calculations!$D$11:$AH$158,29,FALSE),"")</f>
        <v/>
      </c>
    </row>
    <row r="53" spans="1:16" ht="15" x14ac:dyDescent="0.3">
      <c r="A53" s="35">
        <v>50</v>
      </c>
      <c r="B53" s="19" t="str">
        <f>IFERROR(VLOOKUP(A53,Calculations!$D$11:$AH$158,3,FALSE),"")</f>
        <v/>
      </c>
      <c r="C53" s="138" t="str">
        <f>IFERROR(VLOOKUP(A53,Calculations!$D$11:$AH$158,4,FALSE),"")</f>
        <v/>
      </c>
      <c r="D53" s="138" t="str">
        <f>IFERROR(VLOOKUP(A53,Calculations!$D$11:$AH$158,5,FALSE),"")</f>
        <v/>
      </c>
      <c r="E53" s="138" t="str">
        <f>IFERROR(VLOOKUP(A53,Calculations!$D$11:$AH$158,7,FALSE),"")</f>
        <v/>
      </c>
      <c r="F53" s="138" t="str">
        <f>IFERROR(VLOOKUP(A53,Calculations!$D$11:$AH$158,8,FALSE),"")</f>
        <v/>
      </c>
      <c r="G53" s="139" t="str">
        <f>IFERROR(VLOOKUP(A53,Calculations!$D$11:$AH$158,10,FALSE),"")</f>
        <v/>
      </c>
      <c r="H53" s="139" t="str">
        <f>IFERROR(VLOOKUP(A53,Calculations!$D$11:$AH$158,11,FALSE),"")</f>
        <v/>
      </c>
      <c r="I53" s="139" t="str">
        <f>IFERROR(VLOOKUP(A53,Calculations!$D$11:$AH$158,12,FALSE),"")</f>
        <v/>
      </c>
      <c r="J53" s="139" t="str">
        <f>IFERROR(VLOOKUP(A53,Calculations!$D$11:$AH$158,13,FALSE),"")</f>
        <v/>
      </c>
      <c r="K53" s="139" t="str">
        <f>IFERROR(VLOOKUP(A53,Calculations!$D$11:$AH$158,14,FALSE),"")</f>
        <v/>
      </c>
      <c r="L53" s="139" t="str">
        <f>IFERROR(VLOOKUP(A53,Calculations!$D$11:$AH$158,15,FALSE),"")</f>
        <v/>
      </c>
      <c r="M53" s="139" t="str">
        <f>IFERROR(VLOOKUP(A53,Calculations!$D$11:$AH$158,16,FALSE),"")</f>
        <v/>
      </c>
      <c r="N53" s="139" t="str">
        <f>IFERROR(VLOOKUP(A53,Calculations!$D$11:$AH$158,17,FALSE),"")</f>
        <v/>
      </c>
      <c r="O53" s="141" t="str">
        <f>IFERROR(VLOOKUP(A53,Calculations!$D$11:$AH$158,26,FALSE),"")</f>
        <v/>
      </c>
      <c r="P53" s="159" t="str">
        <f>IFERROR(VLOOKUP(A53,Calculations!$D$11:$AH$158,29,FALSE),"")</f>
        <v/>
      </c>
    </row>
    <row r="54" spans="1:16" ht="15" x14ac:dyDescent="0.3">
      <c r="A54" s="35">
        <v>51</v>
      </c>
      <c r="B54" s="19" t="str">
        <f>IFERROR(VLOOKUP(A54,Calculations!$D$11:$AH$158,3,FALSE),"")</f>
        <v/>
      </c>
      <c r="C54" s="138" t="str">
        <f>IFERROR(VLOOKUP(A54,Calculations!$D$11:$AH$158,4,FALSE),"")</f>
        <v/>
      </c>
      <c r="D54" s="138" t="str">
        <f>IFERROR(VLOOKUP(A54,Calculations!$D$11:$AH$158,5,FALSE),"")</f>
        <v/>
      </c>
      <c r="E54" s="138" t="str">
        <f>IFERROR(VLOOKUP(A54,Calculations!$D$11:$AH$158,7,FALSE),"")</f>
        <v/>
      </c>
      <c r="F54" s="138" t="str">
        <f>IFERROR(VLOOKUP(A54,Calculations!$D$11:$AH$158,8,FALSE),"")</f>
        <v/>
      </c>
      <c r="G54" s="139" t="str">
        <f>IFERROR(VLOOKUP(A54,Calculations!$D$11:$AH$158,10,FALSE),"")</f>
        <v/>
      </c>
      <c r="H54" s="139" t="str">
        <f>IFERROR(VLOOKUP(A54,Calculations!$D$11:$AH$158,11,FALSE),"")</f>
        <v/>
      </c>
      <c r="I54" s="139" t="str">
        <f>IFERROR(VLOOKUP(A54,Calculations!$D$11:$AH$158,12,FALSE),"")</f>
        <v/>
      </c>
      <c r="J54" s="139" t="str">
        <f>IFERROR(VLOOKUP(A54,Calculations!$D$11:$AH$158,13,FALSE),"")</f>
        <v/>
      </c>
      <c r="K54" s="139" t="str">
        <f>IFERROR(VLOOKUP(A54,Calculations!$D$11:$AH$158,14,FALSE),"")</f>
        <v/>
      </c>
      <c r="L54" s="139" t="str">
        <f>IFERROR(VLOOKUP(A54,Calculations!$D$11:$AH$158,15,FALSE),"")</f>
        <v/>
      </c>
      <c r="M54" s="139" t="str">
        <f>IFERROR(VLOOKUP(A54,Calculations!$D$11:$AH$158,16,FALSE),"")</f>
        <v/>
      </c>
      <c r="N54" s="139" t="str">
        <f>IFERROR(VLOOKUP(A54,Calculations!$D$11:$AH$158,17,FALSE),"")</f>
        <v/>
      </c>
      <c r="O54" s="141" t="str">
        <f>IFERROR(VLOOKUP(A54,Calculations!$D$11:$AH$158,26,FALSE),"")</f>
        <v/>
      </c>
      <c r="P54" s="159" t="str">
        <f>IFERROR(VLOOKUP(A54,Calculations!$D$11:$AH$158,29,FALSE),"")</f>
        <v/>
      </c>
    </row>
    <row r="55" spans="1:16" ht="15" x14ac:dyDescent="0.3">
      <c r="A55" s="35">
        <v>52</v>
      </c>
      <c r="B55" s="19" t="str">
        <f>IFERROR(VLOOKUP(A55,Calculations!$D$11:$AH$158,3,FALSE),"")</f>
        <v/>
      </c>
      <c r="C55" s="138" t="str">
        <f>IFERROR(VLOOKUP(A55,Calculations!$D$11:$AH$158,4,FALSE),"")</f>
        <v/>
      </c>
      <c r="D55" s="138" t="str">
        <f>IFERROR(VLOOKUP(A55,Calculations!$D$11:$AH$158,5,FALSE),"")</f>
        <v/>
      </c>
      <c r="E55" s="138" t="str">
        <f>IFERROR(VLOOKUP(A55,Calculations!$D$11:$AH$158,7,FALSE),"")</f>
        <v/>
      </c>
      <c r="F55" s="138" t="str">
        <f>IFERROR(VLOOKUP(A55,Calculations!$D$11:$AH$158,8,FALSE),"")</f>
        <v/>
      </c>
      <c r="G55" s="139" t="str">
        <f>IFERROR(VLOOKUP(A55,Calculations!$D$11:$AH$158,10,FALSE),"")</f>
        <v/>
      </c>
      <c r="H55" s="139" t="str">
        <f>IFERROR(VLOOKUP(A55,Calculations!$D$11:$AH$158,11,FALSE),"")</f>
        <v/>
      </c>
      <c r="I55" s="139" t="str">
        <f>IFERROR(VLOOKUP(A55,Calculations!$D$11:$AH$158,12,FALSE),"")</f>
        <v/>
      </c>
      <c r="J55" s="139" t="str">
        <f>IFERROR(VLOOKUP(A55,Calculations!$D$11:$AH$158,13,FALSE),"")</f>
        <v/>
      </c>
      <c r="K55" s="139" t="str">
        <f>IFERROR(VLOOKUP(A55,Calculations!$D$11:$AH$158,14,FALSE),"")</f>
        <v/>
      </c>
      <c r="L55" s="139" t="str">
        <f>IFERROR(VLOOKUP(A55,Calculations!$D$11:$AH$158,15,FALSE),"")</f>
        <v/>
      </c>
      <c r="M55" s="139" t="str">
        <f>IFERROR(VLOOKUP(A55,Calculations!$D$11:$AH$158,16,FALSE),"")</f>
        <v/>
      </c>
      <c r="N55" s="139" t="str">
        <f>IFERROR(VLOOKUP(A55,Calculations!$D$11:$AH$158,17,FALSE),"")</f>
        <v/>
      </c>
      <c r="O55" s="141" t="str">
        <f>IFERROR(VLOOKUP(A55,Calculations!$D$11:$AH$158,26,FALSE),"")</f>
        <v/>
      </c>
      <c r="P55" s="159" t="str">
        <f>IFERROR(VLOOKUP(A55,Calculations!$D$11:$AH$158,29,FALSE),"")</f>
        <v/>
      </c>
    </row>
    <row r="56" spans="1:16" ht="15" x14ac:dyDescent="0.3">
      <c r="A56" s="35">
        <v>53</v>
      </c>
      <c r="B56" s="19" t="str">
        <f>IFERROR(VLOOKUP(A56,Calculations!$D$11:$AH$158,3,FALSE),"")</f>
        <v/>
      </c>
      <c r="C56" s="138" t="str">
        <f>IFERROR(VLOOKUP(A56,Calculations!$D$11:$AH$158,4,FALSE),"")</f>
        <v/>
      </c>
      <c r="D56" s="138" t="str">
        <f>IFERROR(VLOOKUP(A56,Calculations!$D$11:$AH$158,5,FALSE),"")</f>
        <v/>
      </c>
      <c r="E56" s="138" t="str">
        <f>IFERROR(VLOOKUP(A56,Calculations!$D$11:$AH$158,7,FALSE),"")</f>
        <v/>
      </c>
      <c r="F56" s="138" t="str">
        <f>IFERROR(VLOOKUP(A56,Calculations!$D$11:$AH$158,8,FALSE),"")</f>
        <v/>
      </c>
      <c r="G56" s="139" t="str">
        <f>IFERROR(VLOOKUP(A56,Calculations!$D$11:$AH$158,10,FALSE),"")</f>
        <v/>
      </c>
      <c r="H56" s="139" t="str">
        <f>IFERROR(VLOOKUP(A56,Calculations!$D$11:$AH$158,11,FALSE),"")</f>
        <v/>
      </c>
      <c r="I56" s="139" t="str">
        <f>IFERROR(VLOOKUP(A56,Calculations!$D$11:$AH$158,12,FALSE),"")</f>
        <v/>
      </c>
      <c r="J56" s="139" t="str">
        <f>IFERROR(VLOOKUP(A56,Calculations!$D$11:$AH$158,13,FALSE),"")</f>
        <v/>
      </c>
      <c r="K56" s="139" t="str">
        <f>IFERROR(VLOOKUP(A56,Calculations!$D$11:$AH$158,14,FALSE),"")</f>
        <v/>
      </c>
      <c r="L56" s="139" t="str">
        <f>IFERROR(VLOOKUP(A56,Calculations!$D$11:$AH$158,15,FALSE),"")</f>
        <v/>
      </c>
      <c r="M56" s="139" t="str">
        <f>IFERROR(VLOOKUP(A56,Calculations!$D$11:$AH$158,16,FALSE),"")</f>
        <v/>
      </c>
      <c r="N56" s="139" t="str">
        <f>IFERROR(VLOOKUP(A56,Calculations!$D$11:$AH$158,17,FALSE),"")</f>
        <v/>
      </c>
      <c r="O56" s="141" t="str">
        <f>IFERROR(VLOOKUP(A56,Calculations!$D$11:$AH$158,26,FALSE),"")</f>
        <v/>
      </c>
      <c r="P56" s="159" t="str">
        <f>IFERROR(VLOOKUP(A56,Calculations!$D$11:$AH$158,29,FALSE),"")</f>
        <v/>
      </c>
    </row>
    <row r="57" spans="1:16" ht="15" x14ac:dyDescent="0.3">
      <c r="A57" s="35">
        <v>54</v>
      </c>
      <c r="B57" s="19" t="str">
        <f>IFERROR(VLOOKUP(A57,Calculations!$D$11:$AH$158,3,FALSE),"")</f>
        <v/>
      </c>
      <c r="C57" s="138" t="str">
        <f>IFERROR(VLOOKUP(A57,Calculations!$D$11:$AH$158,4,FALSE),"")</f>
        <v/>
      </c>
      <c r="D57" s="138" t="str">
        <f>IFERROR(VLOOKUP(A57,Calculations!$D$11:$AH$158,5,FALSE),"")</f>
        <v/>
      </c>
      <c r="E57" s="138" t="str">
        <f>IFERROR(VLOOKUP(A57,Calculations!$D$11:$AH$158,7,FALSE),"")</f>
        <v/>
      </c>
      <c r="F57" s="138" t="str">
        <f>IFERROR(VLOOKUP(A57,Calculations!$D$11:$AH$158,8,FALSE),"")</f>
        <v/>
      </c>
      <c r="G57" s="139" t="str">
        <f>IFERROR(VLOOKUP(A57,Calculations!$D$11:$AH$158,10,FALSE),"")</f>
        <v/>
      </c>
      <c r="H57" s="139" t="str">
        <f>IFERROR(VLOOKUP(A57,Calculations!$D$11:$AH$158,11,FALSE),"")</f>
        <v/>
      </c>
      <c r="I57" s="139" t="str">
        <f>IFERROR(VLOOKUP(A57,Calculations!$D$11:$AH$158,12,FALSE),"")</f>
        <v/>
      </c>
      <c r="J57" s="139" t="str">
        <f>IFERROR(VLOOKUP(A57,Calculations!$D$11:$AH$158,13,FALSE),"")</f>
        <v/>
      </c>
      <c r="K57" s="139" t="str">
        <f>IFERROR(VLOOKUP(A57,Calculations!$D$11:$AH$158,14,FALSE),"")</f>
        <v/>
      </c>
      <c r="L57" s="139" t="str">
        <f>IFERROR(VLOOKUP(A57,Calculations!$D$11:$AH$158,15,FALSE),"")</f>
        <v/>
      </c>
      <c r="M57" s="139" t="str">
        <f>IFERROR(VLOOKUP(A57,Calculations!$D$11:$AH$158,16,FALSE),"")</f>
        <v/>
      </c>
      <c r="N57" s="139" t="str">
        <f>IFERROR(VLOOKUP(A57,Calculations!$D$11:$AH$158,17,FALSE),"")</f>
        <v/>
      </c>
      <c r="O57" s="141" t="str">
        <f>IFERROR(VLOOKUP(A57,Calculations!$D$11:$AH$158,26,FALSE),"")</f>
        <v/>
      </c>
      <c r="P57" s="159" t="str">
        <f>IFERROR(VLOOKUP(A57,Calculations!$D$11:$AH$158,29,FALSE),"")</f>
        <v/>
      </c>
    </row>
    <row r="58" spans="1:16" ht="15" x14ac:dyDescent="0.3">
      <c r="A58" s="35">
        <v>55</v>
      </c>
      <c r="B58" s="19" t="str">
        <f>IFERROR(VLOOKUP(A58,Calculations!$D$11:$AH$158,3,FALSE),"")</f>
        <v/>
      </c>
      <c r="C58" s="138" t="str">
        <f>IFERROR(VLOOKUP(A58,Calculations!$D$11:$AH$158,4,FALSE),"")</f>
        <v/>
      </c>
      <c r="D58" s="138" t="str">
        <f>IFERROR(VLOOKUP(A58,Calculations!$D$11:$AH$158,5,FALSE),"")</f>
        <v/>
      </c>
      <c r="E58" s="138" t="str">
        <f>IFERROR(VLOOKUP(A58,Calculations!$D$11:$AH$158,7,FALSE),"")</f>
        <v/>
      </c>
      <c r="F58" s="138" t="str">
        <f>IFERROR(VLOOKUP(A58,Calculations!$D$11:$AH$158,8,FALSE),"")</f>
        <v/>
      </c>
      <c r="G58" s="139" t="str">
        <f>IFERROR(VLOOKUP(A58,Calculations!$D$11:$AH$158,10,FALSE),"")</f>
        <v/>
      </c>
      <c r="H58" s="139" t="str">
        <f>IFERROR(VLOOKUP(A58,Calculations!$D$11:$AH$158,11,FALSE),"")</f>
        <v/>
      </c>
      <c r="I58" s="139" t="str">
        <f>IFERROR(VLOOKUP(A58,Calculations!$D$11:$AH$158,12,FALSE),"")</f>
        <v/>
      </c>
      <c r="J58" s="139" t="str">
        <f>IFERROR(VLOOKUP(A58,Calculations!$D$11:$AH$158,13,FALSE),"")</f>
        <v/>
      </c>
      <c r="K58" s="139" t="str">
        <f>IFERROR(VLOOKUP(A58,Calculations!$D$11:$AH$158,14,FALSE),"")</f>
        <v/>
      </c>
      <c r="L58" s="139" t="str">
        <f>IFERROR(VLOOKUP(A58,Calculations!$D$11:$AH$158,15,FALSE),"")</f>
        <v/>
      </c>
      <c r="M58" s="139" t="str">
        <f>IFERROR(VLOOKUP(A58,Calculations!$D$11:$AH$158,16,FALSE),"")</f>
        <v/>
      </c>
      <c r="N58" s="139" t="str">
        <f>IFERROR(VLOOKUP(A58,Calculations!$D$11:$AH$158,17,FALSE),"")</f>
        <v/>
      </c>
      <c r="O58" s="141" t="str">
        <f>IFERROR(VLOOKUP(A58,Calculations!$D$11:$AH$158,26,FALSE),"")</f>
        <v/>
      </c>
      <c r="P58" s="159" t="str">
        <f>IFERROR(VLOOKUP(A58,Calculations!$D$11:$AH$158,29,FALSE),"")</f>
        <v/>
      </c>
    </row>
    <row r="59" spans="1:16" ht="15" x14ac:dyDescent="0.3">
      <c r="A59" s="35">
        <v>56</v>
      </c>
      <c r="B59" s="19" t="str">
        <f>IFERROR(VLOOKUP(A59,Calculations!$D$11:$AH$158,3,FALSE),"")</f>
        <v/>
      </c>
      <c r="C59" s="138" t="str">
        <f>IFERROR(VLOOKUP(A59,Calculations!$D$11:$AH$158,4,FALSE),"")</f>
        <v/>
      </c>
      <c r="D59" s="138" t="str">
        <f>IFERROR(VLOOKUP(A59,Calculations!$D$11:$AH$158,5,FALSE),"")</f>
        <v/>
      </c>
      <c r="E59" s="138" t="str">
        <f>IFERROR(VLOOKUP(A59,Calculations!$D$11:$AH$158,7,FALSE),"")</f>
        <v/>
      </c>
      <c r="F59" s="138" t="str">
        <f>IFERROR(VLOOKUP(A59,Calculations!$D$11:$AH$158,8,FALSE),"")</f>
        <v/>
      </c>
      <c r="G59" s="139" t="str">
        <f>IFERROR(VLOOKUP(A59,Calculations!$D$11:$AH$158,10,FALSE),"")</f>
        <v/>
      </c>
      <c r="H59" s="139" t="str">
        <f>IFERROR(VLOOKUP(A59,Calculations!$D$11:$AH$158,11,FALSE),"")</f>
        <v/>
      </c>
      <c r="I59" s="139" t="str">
        <f>IFERROR(VLOOKUP(A59,Calculations!$D$11:$AH$158,12,FALSE),"")</f>
        <v/>
      </c>
      <c r="J59" s="139" t="str">
        <f>IFERROR(VLOOKUP(A59,Calculations!$D$11:$AH$158,13,FALSE),"")</f>
        <v/>
      </c>
      <c r="K59" s="139" t="str">
        <f>IFERROR(VLOOKUP(A59,Calculations!$D$11:$AH$158,14,FALSE),"")</f>
        <v/>
      </c>
      <c r="L59" s="139" t="str">
        <f>IFERROR(VLOOKUP(A59,Calculations!$D$11:$AH$158,15,FALSE),"")</f>
        <v/>
      </c>
      <c r="M59" s="139" t="str">
        <f>IFERROR(VLOOKUP(A59,Calculations!$D$11:$AH$158,16,FALSE),"")</f>
        <v/>
      </c>
      <c r="N59" s="139" t="str">
        <f>IFERROR(VLOOKUP(A59,Calculations!$D$11:$AH$158,17,FALSE),"")</f>
        <v/>
      </c>
      <c r="O59" s="141" t="str">
        <f>IFERROR(VLOOKUP(A59,Calculations!$D$11:$AH$158,26,FALSE),"")</f>
        <v/>
      </c>
      <c r="P59" s="159" t="str">
        <f>IFERROR(VLOOKUP(A59,Calculations!$D$11:$AH$158,29,FALSE),"")</f>
        <v/>
      </c>
    </row>
    <row r="60" spans="1:16" ht="15" x14ac:dyDescent="0.3">
      <c r="A60" s="35">
        <v>57</v>
      </c>
      <c r="B60" s="19" t="str">
        <f>IFERROR(VLOOKUP(A60,Calculations!$D$11:$AH$158,3,FALSE),"")</f>
        <v/>
      </c>
      <c r="C60" s="138" t="str">
        <f>IFERROR(VLOOKUP(A60,Calculations!$D$11:$AH$158,4,FALSE),"")</f>
        <v/>
      </c>
      <c r="D60" s="138" t="str">
        <f>IFERROR(VLOOKUP(A60,Calculations!$D$11:$AH$158,5,FALSE),"")</f>
        <v/>
      </c>
      <c r="E60" s="138" t="str">
        <f>IFERROR(VLOOKUP(A60,Calculations!$D$11:$AH$158,7,FALSE),"")</f>
        <v/>
      </c>
      <c r="F60" s="138" t="str">
        <f>IFERROR(VLOOKUP(A60,Calculations!$D$11:$AH$158,8,FALSE),"")</f>
        <v/>
      </c>
      <c r="G60" s="139" t="str">
        <f>IFERROR(VLOOKUP(A60,Calculations!$D$11:$AH$158,10,FALSE),"")</f>
        <v/>
      </c>
      <c r="H60" s="139" t="str">
        <f>IFERROR(VLOOKUP(A60,Calculations!$D$11:$AH$158,11,FALSE),"")</f>
        <v/>
      </c>
      <c r="I60" s="139" t="str">
        <f>IFERROR(VLOOKUP(A60,Calculations!$D$11:$AH$158,12,FALSE),"")</f>
        <v/>
      </c>
      <c r="J60" s="139" t="str">
        <f>IFERROR(VLOOKUP(A60,Calculations!$D$11:$AH$158,13,FALSE),"")</f>
        <v/>
      </c>
      <c r="K60" s="139" t="str">
        <f>IFERROR(VLOOKUP(A60,Calculations!$D$11:$AH$158,14,FALSE),"")</f>
        <v/>
      </c>
      <c r="L60" s="139" t="str">
        <f>IFERROR(VLOOKUP(A60,Calculations!$D$11:$AH$158,15,FALSE),"")</f>
        <v/>
      </c>
      <c r="M60" s="139" t="str">
        <f>IFERROR(VLOOKUP(A60,Calculations!$D$11:$AH$158,16,FALSE),"")</f>
        <v/>
      </c>
      <c r="N60" s="139" t="str">
        <f>IFERROR(VLOOKUP(A60,Calculations!$D$11:$AH$158,17,FALSE),"")</f>
        <v/>
      </c>
      <c r="O60" s="141" t="str">
        <f>IFERROR(VLOOKUP(A60,Calculations!$D$11:$AH$158,26,FALSE),"")</f>
        <v/>
      </c>
      <c r="P60" s="159" t="str">
        <f>IFERROR(VLOOKUP(A60,Calculations!$D$11:$AH$158,29,FALSE),"")</f>
        <v/>
      </c>
    </row>
    <row r="61" spans="1:16" ht="15" x14ac:dyDescent="0.3">
      <c r="A61" s="35">
        <v>58</v>
      </c>
      <c r="B61" s="19" t="str">
        <f>IFERROR(VLOOKUP(A61,Calculations!$D$11:$AH$158,3,FALSE),"")</f>
        <v/>
      </c>
      <c r="C61" s="138" t="str">
        <f>IFERROR(VLOOKUP(A61,Calculations!$D$11:$AH$158,4,FALSE),"")</f>
        <v/>
      </c>
      <c r="D61" s="138" t="str">
        <f>IFERROR(VLOOKUP(A61,Calculations!$D$11:$AH$158,5,FALSE),"")</f>
        <v/>
      </c>
      <c r="E61" s="138" t="str">
        <f>IFERROR(VLOOKUP(A61,Calculations!$D$11:$AH$158,7,FALSE),"")</f>
        <v/>
      </c>
      <c r="F61" s="138" t="str">
        <f>IFERROR(VLOOKUP(A61,Calculations!$D$11:$AH$158,8,FALSE),"")</f>
        <v/>
      </c>
      <c r="G61" s="139" t="str">
        <f>IFERROR(VLOOKUP(A61,Calculations!$D$11:$AH$158,10,FALSE),"")</f>
        <v/>
      </c>
      <c r="H61" s="139" t="str">
        <f>IFERROR(VLOOKUP(A61,Calculations!$D$11:$AH$158,11,FALSE),"")</f>
        <v/>
      </c>
      <c r="I61" s="139" t="str">
        <f>IFERROR(VLOOKUP(A61,Calculations!$D$11:$AH$158,12,FALSE),"")</f>
        <v/>
      </c>
      <c r="J61" s="139" t="str">
        <f>IFERROR(VLOOKUP(A61,Calculations!$D$11:$AH$158,13,FALSE),"")</f>
        <v/>
      </c>
      <c r="K61" s="139" t="str">
        <f>IFERROR(VLOOKUP(A61,Calculations!$D$11:$AH$158,14,FALSE),"")</f>
        <v/>
      </c>
      <c r="L61" s="139" t="str">
        <f>IFERROR(VLOOKUP(A61,Calculations!$D$11:$AH$158,15,FALSE),"")</f>
        <v/>
      </c>
      <c r="M61" s="139" t="str">
        <f>IFERROR(VLOOKUP(A61,Calculations!$D$11:$AH$158,16,FALSE),"")</f>
        <v/>
      </c>
      <c r="N61" s="139" t="str">
        <f>IFERROR(VLOOKUP(A61,Calculations!$D$11:$AH$158,17,FALSE),"")</f>
        <v/>
      </c>
      <c r="O61" s="141" t="str">
        <f>IFERROR(VLOOKUP(A61,Calculations!$D$11:$AH$158,26,FALSE),"")</f>
        <v/>
      </c>
      <c r="P61" s="159" t="str">
        <f>IFERROR(VLOOKUP(A61,Calculations!$D$11:$AH$158,29,FALSE),"")</f>
        <v/>
      </c>
    </row>
    <row r="62" spans="1:16" ht="15" x14ac:dyDescent="0.3">
      <c r="A62" s="35">
        <v>59</v>
      </c>
      <c r="B62" s="19" t="str">
        <f>IFERROR(VLOOKUP(A62,Calculations!$D$11:$AH$158,3,FALSE),"")</f>
        <v/>
      </c>
      <c r="C62" s="138" t="str">
        <f>IFERROR(VLOOKUP(A62,Calculations!$D$11:$AH$158,4,FALSE),"")</f>
        <v/>
      </c>
      <c r="D62" s="138" t="str">
        <f>IFERROR(VLOOKUP(A62,Calculations!$D$11:$AH$158,5,FALSE),"")</f>
        <v/>
      </c>
      <c r="E62" s="138" t="str">
        <f>IFERROR(VLOOKUP(A62,Calculations!$D$11:$AH$158,7,FALSE),"")</f>
        <v/>
      </c>
      <c r="F62" s="138" t="str">
        <f>IFERROR(VLOOKUP(A62,Calculations!$D$11:$AH$158,8,FALSE),"")</f>
        <v/>
      </c>
      <c r="G62" s="139" t="str">
        <f>IFERROR(VLOOKUP(A62,Calculations!$D$11:$AH$158,10,FALSE),"")</f>
        <v/>
      </c>
      <c r="H62" s="139" t="str">
        <f>IFERROR(VLOOKUP(A62,Calculations!$D$11:$AH$158,11,FALSE),"")</f>
        <v/>
      </c>
      <c r="I62" s="139" t="str">
        <f>IFERROR(VLOOKUP(A62,Calculations!$D$11:$AH$158,12,FALSE),"")</f>
        <v/>
      </c>
      <c r="J62" s="139" t="str">
        <f>IFERROR(VLOOKUP(A62,Calculations!$D$11:$AH$158,13,FALSE),"")</f>
        <v/>
      </c>
      <c r="K62" s="139" t="str">
        <f>IFERROR(VLOOKUP(A62,Calculations!$D$11:$AH$158,14,FALSE),"")</f>
        <v/>
      </c>
      <c r="L62" s="139" t="str">
        <f>IFERROR(VLOOKUP(A62,Calculations!$D$11:$AH$158,15,FALSE),"")</f>
        <v/>
      </c>
      <c r="M62" s="139" t="str">
        <f>IFERROR(VLOOKUP(A62,Calculations!$D$11:$AH$158,16,FALSE),"")</f>
        <v/>
      </c>
      <c r="N62" s="139" t="str">
        <f>IFERROR(VLOOKUP(A62,Calculations!$D$11:$AH$158,17,FALSE),"")</f>
        <v/>
      </c>
      <c r="O62" s="141" t="str">
        <f>IFERROR(VLOOKUP(A62,Calculations!$D$11:$AH$158,26,FALSE),"")</f>
        <v/>
      </c>
      <c r="P62" s="159" t="str">
        <f>IFERROR(VLOOKUP(A62,Calculations!$D$11:$AH$158,29,FALSE),"")</f>
        <v/>
      </c>
    </row>
    <row r="63" spans="1:16" ht="15" x14ac:dyDescent="0.3">
      <c r="A63" s="35">
        <v>60</v>
      </c>
      <c r="B63" s="19" t="str">
        <f>IFERROR(VLOOKUP(A63,Calculations!$D$11:$AH$158,3,FALSE),"")</f>
        <v/>
      </c>
      <c r="C63" s="138" t="str">
        <f>IFERROR(VLOOKUP(A63,Calculations!$D$11:$AH$158,4,FALSE),"")</f>
        <v/>
      </c>
      <c r="D63" s="138" t="str">
        <f>IFERROR(VLOOKUP(A63,Calculations!$D$11:$AH$158,5,FALSE),"")</f>
        <v/>
      </c>
      <c r="E63" s="138" t="str">
        <f>IFERROR(VLOOKUP(A63,Calculations!$D$11:$AH$158,7,FALSE),"")</f>
        <v/>
      </c>
      <c r="F63" s="138" t="str">
        <f>IFERROR(VLOOKUP(A63,Calculations!$D$11:$AH$158,8,FALSE),"")</f>
        <v/>
      </c>
      <c r="G63" s="139" t="str">
        <f>IFERROR(VLOOKUP(A63,Calculations!$D$11:$AH$158,10,FALSE),"")</f>
        <v/>
      </c>
      <c r="H63" s="139" t="str">
        <f>IFERROR(VLOOKUP(A63,Calculations!$D$11:$AH$158,11,FALSE),"")</f>
        <v/>
      </c>
      <c r="I63" s="139" t="str">
        <f>IFERROR(VLOOKUP(A63,Calculations!$D$11:$AH$158,12,FALSE),"")</f>
        <v/>
      </c>
      <c r="J63" s="139" t="str">
        <f>IFERROR(VLOOKUP(A63,Calculations!$D$11:$AH$158,13,FALSE),"")</f>
        <v/>
      </c>
      <c r="K63" s="139" t="str">
        <f>IFERROR(VLOOKUP(A63,Calculations!$D$11:$AH$158,14,FALSE),"")</f>
        <v/>
      </c>
      <c r="L63" s="139" t="str">
        <f>IFERROR(VLOOKUP(A63,Calculations!$D$11:$AH$158,15,FALSE),"")</f>
        <v/>
      </c>
      <c r="M63" s="139" t="str">
        <f>IFERROR(VLOOKUP(A63,Calculations!$D$11:$AH$158,16,FALSE),"")</f>
        <v/>
      </c>
      <c r="N63" s="139" t="str">
        <f>IFERROR(VLOOKUP(A63,Calculations!$D$11:$AH$158,17,FALSE),"")</f>
        <v/>
      </c>
      <c r="O63" s="141" t="str">
        <f>IFERROR(VLOOKUP(A63,Calculations!$D$11:$AH$158,26,FALSE),"")</f>
        <v/>
      </c>
      <c r="P63" s="159" t="str">
        <f>IFERROR(VLOOKUP(A63,Calculations!$D$11:$AH$158,29,FALSE),"")</f>
        <v/>
      </c>
    </row>
    <row r="64" spans="1:16" ht="15" x14ac:dyDescent="0.3">
      <c r="B64" s="19"/>
      <c r="C64" s="138"/>
      <c r="D64" s="138"/>
      <c r="E64" s="138"/>
      <c r="F64" s="138"/>
      <c r="G64" s="139"/>
      <c r="H64" s="139"/>
      <c r="I64" s="139"/>
      <c r="J64" s="139"/>
      <c r="K64" s="139"/>
      <c r="L64" s="139"/>
      <c r="M64" s="139"/>
      <c r="N64" s="139"/>
      <c r="O64" s="141"/>
      <c r="P64" s="159"/>
    </row>
    <row r="65" x14ac:dyDescent="0.3"/>
    <row r="66" x14ac:dyDescent="0.3"/>
    <row r="67" x14ac:dyDescent="0.3"/>
    <row r="68" x14ac:dyDescent="0.3"/>
    <row r="69" x14ac:dyDescent="0.3"/>
    <row r="70" x14ac:dyDescent="0.3"/>
    <row r="71" x14ac:dyDescent="0.3"/>
    <row r="72" x14ac:dyDescent="0.3"/>
    <row r="73" x14ac:dyDescent="0.3"/>
    <row r="74" x14ac:dyDescent="0.3"/>
    <row r="75" x14ac:dyDescent="0.3"/>
    <row r="76" x14ac:dyDescent="0.3"/>
    <row r="77" x14ac:dyDescent="0.3"/>
    <row r="78" x14ac:dyDescent="0.3"/>
    <row r="79" x14ac:dyDescent="0.3"/>
    <row r="80" x14ac:dyDescent="0.3"/>
    <row r="81" x14ac:dyDescent="0.3"/>
    <row r="82" x14ac:dyDescent="0.3"/>
    <row r="83" x14ac:dyDescent="0.3"/>
    <row r="84" x14ac:dyDescent="0.3"/>
    <row r="85" x14ac:dyDescent="0.3"/>
    <row r="86" x14ac:dyDescent="0.3"/>
    <row r="87" x14ac:dyDescent="0.3"/>
    <row r="88" x14ac:dyDescent="0.3"/>
    <row r="89" x14ac:dyDescent="0.3"/>
    <row r="90" x14ac:dyDescent="0.3"/>
    <row r="91" x14ac:dyDescent="0.3"/>
    <row r="92" x14ac:dyDescent="0.3"/>
    <row r="93" x14ac:dyDescent="0.3"/>
    <row r="94" x14ac:dyDescent="0.3"/>
    <row r="95" x14ac:dyDescent="0.3"/>
    <row r="96" x14ac:dyDescent="0.3"/>
    <row r="97" x14ac:dyDescent="0.3"/>
    <row r="98" x14ac:dyDescent="0.3"/>
    <row r="99" x14ac:dyDescent="0.3"/>
    <row r="100" x14ac:dyDescent="0.3"/>
    <row r="101" x14ac:dyDescent="0.3"/>
  </sheetData>
  <conditionalFormatting sqref="D4:D64">
    <cfRule type="containsText" dxfId="2" priority="1" operator="containsText" text="o">
      <formula>NOT(ISERROR(SEARCH("o",D4)))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22944-65E7-4020-811A-E93209C7B105}">
  <dimension ref="A1:AB101"/>
  <sheetViews>
    <sheetView workbookViewId="0">
      <selection activeCell="I1" sqref="I1:N1048576"/>
    </sheetView>
  </sheetViews>
  <sheetFormatPr defaultColWidth="0" defaultRowHeight="14.4" zeroHeight="1" x14ac:dyDescent="0.3"/>
  <cols>
    <col min="1" max="1" width="5.109375" style="35" customWidth="1"/>
    <col min="2" max="2" width="24" customWidth="1"/>
    <col min="3" max="3" width="8.109375" customWidth="1"/>
    <col min="4" max="4" width="6.109375" customWidth="1"/>
    <col min="5" max="5" width="6.44140625" customWidth="1"/>
    <col min="6" max="6" width="14.88671875" bestFit="1" customWidth="1"/>
    <col min="7" max="8" width="8.33203125" customWidth="1"/>
    <col min="9" max="14" width="8.33203125" hidden="1" customWidth="1"/>
    <col min="15" max="16" width="8.33203125" customWidth="1"/>
    <col min="17" max="24" width="8.33203125" hidden="1" customWidth="1"/>
    <col min="25" max="26" width="8.33203125" customWidth="1"/>
    <col min="27" max="28" width="9.109375" customWidth="1"/>
    <col min="29" max="16384" width="9.109375" hidden="1"/>
  </cols>
  <sheetData>
    <row r="1" spans="1:28" ht="52.5" customHeight="1" x14ac:dyDescent="0.3">
      <c r="A1" s="145"/>
      <c r="B1" s="146"/>
      <c r="C1" s="147"/>
      <c r="D1" s="147"/>
      <c r="E1" s="147"/>
      <c r="F1" s="148"/>
      <c r="G1" s="148"/>
      <c r="H1" s="149"/>
      <c r="I1" s="150"/>
      <c r="J1" s="151"/>
      <c r="K1" s="151"/>
      <c r="L1" s="151"/>
      <c r="M1" s="150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</row>
    <row r="2" spans="1:28" s="152" customFormat="1" ht="18" customHeight="1" x14ac:dyDescent="0.3">
      <c r="B2" s="183"/>
      <c r="C2" s="183"/>
      <c r="D2" s="183"/>
      <c r="E2" s="183"/>
      <c r="F2" s="183"/>
      <c r="G2" s="182" t="s">
        <v>204</v>
      </c>
      <c r="H2" s="182" t="s">
        <v>80</v>
      </c>
      <c r="I2" s="182" t="s">
        <v>205</v>
      </c>
      <c r="J2" s="182" t="s">
        <v>90</v>
      </c>
      <c r="K2" s="182" t="s">
        <v>206</v>
      </c>
      <c r="L2" s="182" t="s">
        <v>79</v>
      </c>
      <c r="M2" s="182"/>
      <c r="N2" s="182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</row>
    <row r="3" spans="1:28" ht="28.8" x14ac:dyDescent="0.3">
      <c r="A3" s="152" t="s">
        <v>185</v>
      </c>
      <c r="B3" s="134" t="s">
        <v>0</v>
      </c>
      <c r="C3" s="134" t="s">
        <v>62</v>
      </c>
      <c r="D3" s="134" t="s">
        <v>63</v>
      </c>
      <c r="E3" s="134" t="s">
        <v>64</v>
      </c>
      <c r="F3" s="134" t="s">
        <v>65</v>
      </c>
      <c r="G3" s="135" t="s">
        <v>1</v>
      </c>
      <c r="H3" s="135" t="s">
        <v>2</v>
      </c>
      <c r="I3" s="135" t="s">
        <v>3</v>
      </c>
      <c r="J3" s="135" t="s">
        <v>4</v>
      </c>
      <c r="K3" s="135" t="s">
        <v>5</v>
      </c>
      <c r="L3" s="135" t="s">
        <v>6</v>
      </c>
      <c r="M3" s="135" t="s">
        <v>7</v>
      </c>
      <c r="N3" s="135" t="s">
        <v>8</v>
      </c>
      <c r="O3" s="136" t="s">
        <v>1</v>
      </c>
      <c r="P3" s="136" t="s">
        <v>2</v>
      </c>
      <c r="Q3" s="136" t="s">
        <v>3</v>
      </c>
      <c r="R3" s="136" t="s">
        <v>4</v>
      </c>
      <c r="S3" s="136" t="s">
        <v>5</v>
      </c>
      <c r="T3" s="136" t="s">
        <v>6</v>
      </c>
      <c r="U3" s="136" t="s">
        <v>7</v>
      </c>
      <c r="V3" s="136" t="s">
        <v>8</v>
      </c>
      <c r="W3" s="153" t="s">
        <v>176</v>
      </c>
      <c r="X3" s="153" t="s">
        <v>177</v>
      </c>
      <c r="Y3" s="137" t="s">
        <v>172</v>
      </c>
      <c r="Z3" s="137" t="s">
        <v>173</v>
      </c>
      <c r="AA3" s="32"/>
    </row>
    <row r="4" spans="1:28" ht="15" x14ac:dyDescent="0.3">
      <c r="A4" s="35">
        <v>1</v>
      </c>
      <c r="B4" s="154" t="str">
        <f>IFERROR(VLOOKUP(A4,Calculations!$C$11:$AH$158,4,FALSE),"")</f>
        <v>Barry Warren</v>
      </c>
      <c r="C4" s="138">
        <f>IFERROR(VLOOKUP(A4,Calculations!$C$11:$AH$158,5,FALSE),"")</f>
        <v>1616</v>
      </c>
      <c r="D4" s="138" t="str">
        <f>IFERROR(VLOOKUP(A4,Calculations!$C$11:$AH$158,6,FALSE),"")</f>
        <v>O</v>
      </c>
      <c r="E4" s="138" t="str">
        <f>IFERROR(VLOOKUP(A4,Calculations!$C$11:$AH$158,8,FALSE),"")</f>
        <v>Open</v>
      </c>
      <c r="F4" s="138" t="str">
        <f>IFERROR(VLOOKUP(A4,Calculations!$C$11:$AH$158,9,FALSE),"")</f>
        <v>Carisbrooke</v>
      </c>
      <c r="G4" s="139">
        <f>IFERROR(VLOOKUP(A4,Calculations!$C$11:$AH$158,11,FALSE),"")</f>
        <v>36</v>
      </c>
      <c r="H4" s="139">
        <f>IFERROR(VLOOKUP(A4,Calculations!$C$11:$AH$158,12,FALSE),"")</f>
        <v>24</v>
      </c>
      <c r="I4" s="139" t="str">
        <f>IFERROR(VLOOKUP(A4,Calculations!$C$11:$AH$158,13,FALSE),"")</f>
        <v/>
      </c>
      <c r="J4" s="139" t="str">
        <f>IFERROR(VLOOKUP(A4,Calculations!$C$11:$AH$158,14,FALSE),"")</f>
        <v/>
      </c>
      <c r="K4" s="139" t="str">
        <f>IFERROR(VLOOKUP(A4,Calculations!$C$11:$AH$158,15,FALSE),"")</f>
        <v/>
      </c>
      <c r="L4" s="139" t="str">
        <f>IFERROR(VLOOKUP(A4,Calculations!$C$11:$AH$158,16,FALSE),"")</f>
        <v/>
      </c>
      <c r="M4" s="139" t="str">
        <f>IFERROR(VLOOKUP(A4,Calculations!$C$11:$AH$158,17,FALSE),"")</f>
        <v/>
      </c>
      <c r="N4" s="139" t="str">
        <f>IFERROR(VLOOKUP(A4,Calculations!$C$11:$AH$158,18,FALSE),"")</f>
        <v/>
      </c>
      <c r="O4" s="140">
        <f>IFERROR(VLOOKUP(A4,Calculations!$C$11:$AH$158,19,FALSE),"")</f>
        <v>1</v>
      </c>
      <c r="P4" s="140">
        <f>IFERROR(VLOOKUP(A4,Calculations!$C$11:$AH$158,20,FALSE),"")</f>
        <v>1</v>
      </c>
      <c r="Q4" s="140" t="str">
        <f>IFERROR(VLOOKUP(A4,Calculations!$C$11:$AH$158,21,FALSE),"")</f>
        <v/>
      </c>
      <c r="R4" s="140" t="str">
        <f>IFERROR(VLOOKUP(A4,Calculations!$C$11:$AH$158,22,FALSE),"")</f>
        <v/>
      </c>
      <c r="S4" s="140" t="str">
        <f>IFERROR(VLOOKUP(A4,Calculations!$C$11:$AH$158,23,FALSE),"")</f>
        <v/>
      </c>
      <c r="T4" s="140" t="str">
        <f>IFERROR(VLOOKUP(A4,Calculations!$C$11:$AH$158,24,FALSE),"")</f>
        <v/>
      </c>
      <c r="U4" s="140" t="str">
        <f>IFERROR(VLOOKUP(A4,Calculations!$C$11:$AH$158,25,FALSE),"")</f>
        <v/>
      </c>
      <c r="V4" s="140" t="str">
        <f>IFERROR(VLOOKUP(A4,Calculations!$C$11:$AH$158,26,FALSE),"")</f>
        <v/>
      </c>
      <c r="W4" s="140" t="str">
        <f>IFERROR(VLOOKUP(A4,Calculations!$C$11:$AH$158,31,FALSE),"")</f>
        <v/>
      </c>
      <c r="X4" s="140" t="str">
        <f>IFERROR(VLOOKUP(A4,Calculations!$C$11:$AH$158,32,FALSE),"")</f>
        <v/>
      </c>
      <c r="Y4" s="141">
        <f>IFERROR(VLOOKUP(A4,Calculations!$C$11:$AH$158,27,FALSE),"")</f>
        <v>2</v>
      </c>
      <c r="Z4" s="142">
        <f>IFERROR(VLOOKUP(A4,Calculations!$C$11:$AH$158,29,FALSE),"")</f>
        <v>1</v>
      </c>
    </row>
    <row r="5" spans="1:28" ht="15" x14ac:dyDescent="0.3">
      <c r="A5" s="35">
        <v>2</v>
      </c>
      <c r="B5" s="154" t="str">
        <f>IFERROR(VLOOKUP(A5,Calculations!$C$11:$AH$158,4,FALSE),"")</f>
        <v>Richard Green</v>
      </c>
      <c r="C5" s="138">
        <f>IFERROR(VLOOKUP(A5,Calculations!$C$11:$AH$158,5,FALSE),"")</f>
        <v>94</v>
      </c>
      <c r="D5" s="138" t="str">
        <f>IFERROR(VLOOKUP(A5,Calculations!$C$11:$AH$158,6,FALSE),"")</f>
        <v>AA</v>
      </c>
      <c r="E5" s="138" t="str">
        <f>IFERROR(VLOOKUP(A5,Calculations!$C$11:$AH$158,8,FALSE),"")</f>
        <v>PCP</v>
      </c>
      <c r="F5" s="138" t="str">
        <f>IFERROR(VLOOKUP(A5,Calculations!$C$11:$AH$158,9,FALSE),"")</f>
        <v>Carisbrooke</v>
      </c>
      <c r="G5" s="139">
        <f>IFERROR(VLOOKUP(A5,Calculations!$C$11:$AH$158,11,FALSE),"")</f>
        <v>39</v>
      </c>
      <c r="H5" s="139">
        <f>IFERROR(VLOOKUP(A5,Calculations!$C$11:$AH$158,12,FALSE),"")</f>
        <v>31</v>
      </c>
      <c r="I5" s="139" t="str">
        <f>IFERROR(VLOOKUP(A5,Calculations!$C$11:$AH$158,13,FALSE),"")</f>
        <v/>
      </c>
      <c r="J5" s="139" t="str">
        <f>IFERROR(VLOOKUP(A5,Calculations!$C$11:$AH$158,14,FALSE),"")</f>
        <v/>
      </c>
      <c r="K5" s="139" t="str">
        <f>IFERROR(VLOOKUP(A5,Calculations!$C$11:$AH$158,15,FALSE),"")</f>
        <v/>
      </c>
      <c r="L5" s="139" t="str">
        <f>IFERROR(VLOOKUP(A5,Calculations!$C$11:$AH$158,16,FALSE),"")</f>
        <v/>
      </c>
      <c r="M5" s="139" t="str">
        <f>IFERROR(VLOOKUP(A5,Calculations!$C$11:$AH$158,17,FALSE),"")</f>
        <v/>
      </c>
      <c r="N5" s="139" t="str">
        <f>IFERROR(VLOOKUP(A5,Calculations!$C$11:$AH$158,18,FALSE),"")</f>
        <v/>
      </c>
      <c r="O5" s="140">
        <f>IFERROR(VLOOKUP(A5,Calculations!$C$11:$AH$158,19,FALSE),"")</f>
        <v>1</v>
      </c>
      <c r="P5" s="140">
        <f>IFERROR(VLOOKUP(A5,Calculations!$C$11:$AH$158,20,FALSE),"")</f>
        <v>0.96875</v>
      </c>
      <c r="Q5" s="140" t="str">
        <f>IFERROR(VLOOKUP(A5,Calculations!$C$11:$AH$158,21,FALSE),"")</f>
        <v/>
      </c>
      <c r="R5" s="140" t="str">
        <f>IFERROR(VLOOKUP(A5,Calculations!$C$11:$AH$158,22,FALSE),"")</f>
        <v/>
      </c>
      <c r="S5" s="140" t="str">
        <f>IFERROR(VLOOKUP(A5,Calculations!$C$11:$AH$158,23,FALSE),"")</f>
        <v/>
      </c>
      <c r="T5" s="140" t="str">
        <f>IFERROR(VLOOKUP(A5,Calculations!$C$11:$AH$158,24,FALSE),"")</f>
        <v/>
      </c>
      <c r="U5" s="140" t="str">
        <f>IFERROR(VLOOKUP(A5,Calculations!$C$11:$AH$158,25,FALSE),"")</f>
        <v/>
      </c>
      <c r="V5" s="140" t="str">
        <f>IFERROR(VLOOKUP(A5,Calculations!$C$11:$AH$158,26,FALSE),"")</f>
        <v/>
      </c>
      <c r="W5" s="140" t="str">
        <f>IFERROR(VLOOKUP(A5,Calculations!$C$11:$AH$158,31,FALSE),"")</f>
        <v/>
      </c>
      <c r="X5" s="140" t="str">
        <f>IFERROR(VLOOKUP(A5,Calculations!$C$11:$AH$158,32,FALSE),"")</f>
        <v/>
      </c>
      <c r="Y5" s="141">
        <f>IFERROR(VLOOKUP(A5,Calculations!$C$11:$AH$158,27,FALSE),"")</f>
        <v>2</v>
      </c>
      <c r="Z5" s="142">
        <f>IFERROR(VLOOKUP(A5,Calculations!$C$11:$AH$158,29,FALSE),"")</f>
        <v>0.984375</v>
      </c>
    </row>
    <row r="6" spans="1:28" ht="15" x14ac:dyDescent="0.3">
      <c r="A6" s="35">
        <v>3</v>
      </c>
      <c r="B6" s="154" t="str">
        <f>IFERROR(VLOOKUP(A6,Calculations!$C$11:$AH$158,4,FALSE),"")</f>
        <v>Terry Holt</v>
      </c>
      <c r="C6" s="138">
        <f>IFERROR(VLOOKUP(A6,Calculations!$C$11:$AH$158,5,FALSE),"")</f>
        <v>1688</v>
      </c>
      <c r="D6" s="138" t="str">
        <f>IFERROR(VLOOKUP(A6,Calculations!$C$11:$AH$158,6,FALSE),"")</f>
        <v>AA</v>
      </c>
      <c r="E6" s="138" t="str">
        <f>IFERROR(VLOOKUP(A6,Calculations!$C$11:$AH$158,8,FALSE),"")</f>
        <v>PCP</v>
      </c>
      <c r="F6" s="138" t="str">
        <f>IFERROR(VLOOKUP(A6,Calculations!$C$11:$AH$158,9,FALSE),"")</f>
        <v>Frobury</v>
      </c>
      <c r="G6" s="139">
        <f>IFERROR(VLOOKUP(A6,Calculations!$C$11:$AH$158,11,FALSE),"")</f>
        <v>36</v>
      </c>
      <c r="H6" s="139">
        <f>IFERROR(VLOOKUP(A6,Calculations!$C$11:$AH$158,12,FALSE),"")</f>
        <v>32</v>
      </c>
      <c r="I6" s="139" t="str">
        <f>IFERROR(VLOOKUP(A6,Calculations!$C$11:$AH$158,13,FALSE),"")</f>
        <v/>
      </c>
      <c r="J6" s="139" t="str">
        <f>IFERROR(VLOOKUP(A6,Calculations!$C$11:$AH$158,14,FALSE),"")</f>
        <v/>
      </c>
      <c r="K6" s="139" t="str">
        <f>IFERROR(VLOOKUP(A6,Calculations!$C$11:$AH$158,15,FALSE),"")</f>
        <v/>
      </c>
      <c r="L6" s="139" t="str">
        <f>IFERROR(VLOOKUP(A6,Calculations!$C$11:$AH$158,16,FALSE),"")</f>
        <v/>
      </c>
      <c r="M6" s="139" t="str">
        <f>IFERROR(VLOOKUP(A6,Calculations!$C$11:$AH$158,17,FALSE),"")</f>
        <v/>
      </c>
      <c r="N6" s="139" t="str">
        <f>IFERROR(VLOOKUP(A6,Calculations!$C$11:$AH$158,18,FALSE),"")</f>
        <v/>
      </c>
      <c r="O6" s="140">
        <f>IFERROR(VLOOKUP(A6,Calculations!$C$11:$AH$158,19,FALSE),"")</f>
        <v>0.92307692307692313</v>
      </c>
      <c r="P6" s="140">
        <f>IFERROR(VLOOKUP(A6,Calculations!$C$11:$AH$158,20,FALSE),"")</f>
        <v>1</v>
      </c>
      <c r="Q6" s="140" t="str">
        <f>IFERROR(VLOOKUP(A6,Calculations!$C$11:$AH$158,21,FALSE),"")</f>
        <v/>
      </c>
      <c r="R6" s="140" t="str">
        <f>IFERROR(VLOOKUP(A6,Calculations!$C$11:$AH$158,22,FALSE),"")</f>
        <v/>
      </c>
      <c r="S6" s="140" t="str">
        <f>IFERROR(VLOOKUP(A6,Calculations!$C$11:$AH$158,23,FALSE),"")</f>
        <v/>
      </c>
      <c r="T6" s="140" t="str">
        <f>IFERROR(VLOOKUP(A6,Calculations!$C$11:$AH$158,24,FALSE),"")</f>
        <v/>
      </c>
      <c r="U6" s="140" t="str">
        <f>IFERROR(VLOOKUP(A6,Calculations!$C$11:$AH$158,25,FALSE),"")</f>
        <v/>
      </c>
      <c r="V6" s="140" t="str">
        <f>IFERROR(VLOOKUP(A6,Calculations!$C$11:$AH$158,26,FALSE),"")</f>
        <v/>
      </c>
      <c r="W6" s="140" t="str">
        <f>IFERROR(VLOOKUP(A6,Calculations!$C$11:$AH$158,31,FALSE),"")</f>
        <v/>
      </c>
      <c r="X6" s="140" t="str">
        <f>IFERROR(VLOOKUP(A6,Calculations!$C$11:$AH$158,32,FALSE),"")</f>
        <v/>
      </c>
      <c r="Y6" s="141">
        <f>IFERROR(VLOOKUP(A6,Calculations!$C$11:$AH$158,27,FALSE),"")</f>
        <v>2</v>
      </c>
      <c r="Z6" s="142">
        <f>IFERROR(VLOOKUP(A6,Calculations!$C$11:$AH$158,29,FALSE),"")</f>
        <v>0.96153846153846156</v>
      </c>
    </row>
    <row r="7" spans="1:28" ht="15" x14ac:dyDescent="0.3">
      <c r="A7" s="35">
        <v>4</v>
      </c>
      <c r="B7" s="154" t="str">
        <f>IFERROR(VLOOKUP(A7,Calculations!$C$11:$AH$158,4,FALSE),"")</f>
        <v>Justin Wood</v>
      </c>
      <c r="C7" s="138">
        <f>IFERROR(VLOOKUP(A7,Calculations!$C$11:$AH$158,5,FALSE),"")</f>
        <v>1065</v>
      </c>
      <c r="D7" s="138" t="str">
        <f>IFERROR(VLOOKUP(A7,Calculations!$C$11:$AH$158,6,FALSE),"")</f>
        <v>AA</v>
      </c>
      <c r="E7" s="138" t="str">
        <f>IFERROR(VLOOKUP(A7,Calculations!$C$11:$AH$158,8,FALSE),"")</f>
        <v>PCP</v>
      </c>
      <c r="F7" s="138" t="str">
        <f>IFERROR(VLOOKUP(A7,Calculations!$C$11:$AH$158,9,FALSE),"")</f>
        <v>Meon</v>
      </c>
      <c r="G7" s="139">
        <f>IFERROR(VLOOKUP(A7,Calculations!$C$11:$AH$158,11,FALSE),"")</f>
        <v>35</v>
      </c>
      <c r="H7" s="139">
        <f>IFERROR(VLOOKUP(A7,Calculations!$C$11:$AH$158,12,FALSE),"")</f>
        <v>29</v>
      </c>
      <c r="I7" s="139" t="str">
        <f>IFERROR(VLOOKUP(A7,Calculations!$C$11:$AH$158,13,FALSE),"")</f>
        <v/>
      </c>
      <c r="J7" s="139" t="str">
        <f>IFERROR(VLOOKUP(A7,Calculations!$C$11:$AH$158,14,FALSE),"")</f>
        <v/>
      </c>
      <c r="K7" s="139" t="str">
        <f>IFERROR(VLOOKUP(A7,Calculations!$C$11:$AH$158,15,FALSE),"")</f>
        <v/>
      </c>
      <c r="L7" s="139" t="str">
        <f>IFERROR(VLOOKUP(A7,Calculations!$C$11:$AH$158,16,FALSE),"")</f>
        <v/>
      </c>
      <c r="M7" s="139" t="str">
        <f>IFERROR(VLOOKUP(A7,Calculations!$C$11:$AH$158,17,FALSE),"")</f>
        <v/>
      </c>
      <c r="N7" s="139" t="str">
        <f>IFERROR(VLOOKUP(A7,Calculations!$C$11:$AH$158,18,FALSE),"")</f>
        <v/>
      </c>
      <c r="O7" s="140">
        <f>IFERROR(VLOOKUP(A7,Calculations!$C$11:$AH$158,19,FALSE),"")</f>
        <v>0.89743589743589747</v>
      </c>
      <c r="P7" s="140">
        <f>IFERROR(VLOOKUP(A7,Calculations!$C$11:$AH$158,20,FALSE),"")</f>
        <v>0.90625</v>
      </c>
      <c r="Q7" s="140" t="str">
        <f>IFERROR(VLOOKUP(A7,Calculations!$C$11:$AH$158,21,FALSE),"")</f>
        <v/>
      </c>
      <c r="R7" s="140" t="str">
        <f>IFERROR(VLOOKUP(A7,Calculations!$C$11:$AH$158,22,FALSE),"")</f>
        <v/>
      </c>
      <c r="S7" s="140" t="str">
        <f>IFERROR(VLOOKUP(A7,Calculations!$C$11:$AH$158,23,FALSE),"")</f>
        <v/>
      </c>
      <c r="T7" s="140" t="str">
        <f>IFERROR(VLOOKUP(A7,Calculations!$C$11:$AH$158,24,FALSE),"")</f>
        <v/>
      </c>
      <c r="U7" s="140" t="str">
        <f>IFERROR(VLOOKUP(A7,Calculations!$C$11:$AH$158,25,FALSE),"")</f>
        <v/>
      </c>
      <c r="V7" s="140" t="str">
        <f>IFERROR(VLOOKUP(A7,Calculations!$C$11:$AH$158,26,FALSE),"")</f>
        <v/>
      </c>
      <c r="W7" s="140" t="str">
        <f>IFERROR(VLOOKUP(A7,Calculations!$C$11:$AH$158,31,FALSE),"")</f>
        <v/>
      </c>
      <c r="X7" s="140" t="str">
        <f>IFERROR(VLOOKUP(A7,Calculations!$C$11:$AH$158,32,FALSE),"")</f>
        <v/>
      </c>
      <c r="Y7" s="141">
        <f>IFERROR(VLOOKUP(A7,Calculations!$C$11:$AH$158,27,FALSE),"")</f>
        <v>2</v>
      </c>
      <c r="Z7" s="142">
        <f>IFERROR(VLOOKUP(A7,Calculations!$C$11:$AH$158,29,FALSE),"")</f>
        <v>0.90184294871794868</v>
      </c>
    </row>
    <row r="8" spans="1:28" ht="15" x14ac:dyDescent="0.3">
      <c r="A8" s="35">
        <v>5</v>
      </c>
      <c r="B8" s="154" t="str">
        <f>IFERROR(VLOOKUP(A8,Calculations!$C$11:$AH$158,4,FALSE),"")</f>
        <v>Andrew Slade</v>
      </c>
      <c r="C8" s="138">
        <f>IFERROR(VLOOKUP(A8,Calculations!$C$11:$AH$158,5,FALSE),"")</f>
        <v>402</v>
      </c>
      <c r="D8" s="138" t="str">
        <f>IFERROR(VLOOKUP(A8,Calculations!$C$11:$AH$158,6,FALSE),"")</f>
        <v>O</v>
      </c>
      <c r="E8" s="138" t="str">
        <f>IFERROR(VLOOKUP(A8,Calculations!$C$11:$AH$158,8,FALSE),"")</f>
        <v>Open</v>
      </c>
      <c r="F8" s="138" t="str">
        <f>IFERROR(VLOOKUP(A8,Calculations!$C$11:$AH$158,9,FALSE),"")</f>
        <v>Newbury</v>
      </c>
      <c r="G8" s="139">
        <f>IFERROR(VLOOKUP(A8,Calculations!$C$11:$AH$158,11,FALSE),"")</f>
        <v>33</v>
      </c>
      <c r="H8" s="139">
        <f>IFERROR(VLOOKUP(A8,Calculations!$C$11:$AH$158,12,FALSE),"")</f>
        <v>20</v>
      </c>
      <c r="I8" s="139" t="str">
        <f>IFERROR(VLOOKUP(A8,Calculations!$C$11:$AH$158,13,FALSE),"")</f>
        <v/>
      </c>
      <c r="J8" s="139" t="str">
        <f>IFERROR(VLOOKUP(A8,Calculations!$C$11:$AH$158,14,FALSE),"")</f>
        <v/>
      </c>
      <c r="K8" s="139" t="str">
        <f>IFERROR(VLOOKUP(A8,Calculations!$C$11:$AH$158,15,FALSE),"")</f>
        <v/>
      </c>
      <c r="L8" s="139" t="str">
        <f>IFERROR(VLOOKUP(A8,Calculations!$C$11:$AH$158,16,FALSE),"")</f>
        <v/>
      </c>
      <c r="M8" s="139" t="str">
        <f>IFERROR(VLOOKUP(A8,Calculations!$C$11:$AH$158,17,FALSE),"")</f>
        <v/>
      </c>
      <c r="N8" s="139" t="str">
        <f>IFERROR(VLOOKUP(A8,Calculations!$C$11:$AH$158,18,FALSE),"")</f>
        <v/>
      </c>
      <c r="O8" s="140">
        <f>IFERROR(VLOOKUP(A8,Calculations!$C$11:$AH$158,19,FALSE),"")</f>
        <v>0.91666666666666663</v>
      </c>
      <c r="P8" s="140">
        <f>IFERROR(VLOOKUP(A8,Calculations!$C$11:$AH$158,20,FALSE),"")</f>
        <v>0.83333333333333337</v>
      </c>
      <c r="Q8" s="140" t="str">
        <f>IFERROR(VLOOKUP(A8,Calculations!$C$11:$AH$158,21,FALSE),"")</f>
        <v/>
      </c>
      <c r="R8" s="140" t="str">
        <f>IFERROR(VLOOKUP(A8,Calculations!$C$11:$AH$158,22,FALSE),"")</f>
        <v/>
      </c>
      <c r="S8" s="140" t="str">
        <f>IFERROR(VLOOKUP(A8,Calculations!$C$11:$AH$158,23,FALSE),"")</f>
        <v/>
      </c>
      <c r="T8" s="140" t="str">
        <f>IFERROR(VLOOKUP(A8,Calculations!$C$11:$AH$158,24,FALSE),"")</f>
        <v/>
      </c>
      <c r="U8" s="140" t="str">
        <f>IFERROR(VLOOKUP(A8,Calculations!$C$11:$AH$158,25,FALSE),"")</f>
        <v/>
      </c>
      <c r="V8" s="140" t="str">
        <f>IFERROR(VLOOKUP(A8,Calculations!$C$11:$AH$158,26,FALSE),"")</f>
        <v/>
      </c>
      <c r="W8" s="140" t="str">
        <f>IFERROR(VLOOKUP(A8,Calculations!$C$11:$AH$158,31,FALSE),"")</f>
        <v/>
      </c>
      <c r="X8" s="140" t="str">
        <f>IFERROR(VLOOKUP(A8,Calculations!$C$11:$AH$158,32,FALSE),"")</f>
        <v/>
      </c>
      <c r="Y8" s="141">
        <f>IFERROR(VLOOKUP(A8,Calculations!$C$11:$AH$158,27,FALSE),"")</f>
        <v>2</v>
      </c>
      <c r="Z8" s="142">
        <f>IFERROR(VLOOKUP(A8,Calculations!$C$11:$AH$158,29,FALSE),"")</f>
        <v>0.875</v>
      </c>
    </row>
    <row r="9" spans="1:28" ht="15" x14ac:dyDescent="0.3">
      <c r="A9" s="35">
        <v>6</v>
      </c>
      <c r="B9" s="154" t="str">
        <f>IFERROR(VLOOKUP(A9,Calculations!$C$11:$AH$158,4,FALSE),"")</f>
        <v>Allan Dyke</v>
      </c>
      <c r="C9" s="138">
        <f>IFERROR(VLOOKUP(A9,Calculations!$C$11:$AH$158,5,FALSE),"")</f>
        <v>1748</v>
      </c>
      <c r="D9" s="138" t="str">
        <f>IFERROR(VLOOKUP(A9,Calculations!$C$11:$AH$158,6,FALSE),"")</f>
        <v>AA</v>
      </c>
      <c r="E9" s="138" t="str">
        <f>IFERROR(VLOOKUP(A9,Calculations!$C$11:$AH$158,8,FALSE),"")</f>
        <v>PCP</v>
      </c>
      <c r="F9" s="138" t="str">
        <f>IFERROR(VLOOKUP(A9,Calculations!$C$11:$AH$158,9,FALSE),"")</f>
        <v>Carisbrooke</v>
      </c>
      <c r="G9" s="139">
        <f>IFERROR(VLOOKUP(A9,Calculations!$C$11:$AH$158,11,FALSE),"")</f>
        <v>36</v>
      </c>
      <c r="H9" s="139">
        <f>IFERROR(VLOOKUP(A9,Calculations!$C$11:$AH$158,12,FALSE),"")</f>
        <v>26</v>
      </c>
      <c r="I9" s="139" t="str">
        <f>IFERROR(VLOOKUP(A9,Calculations!$C$11:$AH$158,13,FALSE),"")</f>
        <v/>
      </c>
      <c r="J9" s="139" t="str">
        <f>IFERROR(VLOOKUP(A9,Calculations!$C$11:$AH$158,14,FALSE),"")</f>
        <v/>
      </c>
      <c r="K9" s="139" t="str">
        <f>IFERROR(VLOOKUP(A9,Calculations!$C$11:$AH$158,15,FALSE),"")</f>
        <v/>
      </c>
      <c r="L9" s="139" t="str">
        <f>IFERROR(VLOOKUP(A9,Calculations!$C$11:$AH$158,16,FALSE),"")</f>
        <v/>
      </c>
      <c r="M9" s="139" t="str">
        <f>IFERROR(VLOOKUP(A9,Calculations!$C$11:$AH$158,17,FALSE),"")</f>
        <v/>
      </c>
      <c r="N9" s="139" t="str">
        <f>IFERROR(VLOOKUP(A9,Calculations!$C$11:$AH$158,18,FALSE),"")</f>
        <v/>
      </c>
      <c r="O9" s="140">
        <f>IFERROR(VLOOKUP(A9,Calculations!$C$11:$AH$158,19,FALSE),"")</f>
        <v>0.92307692307692313</v>
      </c>
      <c r="P9" s="140">
        <f>IFERROR(VLOOKUP(A9,Calculations!$C$11:$AH$158,20,FALSE),"")</f>
        <v>0.8125</v>
      </c>
      <c r="Q9" s="140" t="str">
        <f>IFERROR(VLOOKUP(A9,Calculations!$C$11:$AH$158,21,FALSE),"")</f>
        <v/>
      </c>
      <c r="R9" s="140" t="str">
        <f>IFERROR(VLOOKUP(A9,Calculations!$C$11:$AH$158,22,FALSE),"")</f>
        <v/>
      </c>
      <c r="S9" s="140" t="str">
        <f>IFERROR(VLOOKUP(A9,Calculations!$C$11:$AH$158,23,FALSE),"")</f>
        <v/>
      </c>
      <c r="T9" s="140" t="str">
        <f>IFERROR(VLOOKUP(A9,Calculations!$C$11:$AH$158,24,FALSE),"")</f>
        <v/>
      </c>
      <c r="U9" s="140" t="str">
        <f>IFERROR(VLOOKUP(A9,Calculations!$C$11:$AH$158,25,FALSE),"")</f>
        <v/>
      </c>
      <c r="V9" s="140" t="str">
        <f>IFERROR(VLOOKUP(A9,Calculations!$C$11:$AH$158,26,FALSE),"")</f>
        <v/>
      </c>
      <c r="W9" s="140" t="str">
        <f>IFERROR(VLOOKUP(A9,Calculations!$C$11:$AH$158,31,FALSE),"")</f>
        <v/>
      </c>
      <c r="X9" s="140" t="str">
        <f>IFERROR(VLOOKUP(A9,Calculations!$C$11:$AH$158,32,FALSE),"")</f>
        <v/>
      </c>
      <c r="Y9" s="141">
        <f>IFERROR(VLOOKUP(A9,Calculations!$C$11:$AH$158,27,FALSE),"")</f>
        <v>2</v>
      </c>
      <c r="Z9" s="142">
        <f>IFERROR(VLOOKUP(A9,Calculations!$C$11:$AH$158,29,FALSE),"")</f>
        <v>0.86778846153846156</v>
      </c>
    </row>
    <row r="10" spans="1:28" ht="15" x14ac:dyDescent="0.3">
      <c r="A10" s="35">
        <v>7</v>
      </c>
      <c r="B10" s="154" t="str">
        <f>IFERROR(VLOOKUP(A10,Calculations!$C$11:$AH$158,4,FALSE),"")</f>
        <v>Mel Hills</v>
      </c>
      <c r="C10" s="138">
        <f>IFERROR(VLOOKUP(A10,Calculations!$C$11:$AH$158,5,FALSE),"")</f>
        <v>1691</v>
      </c>
      <c r="D10" s="138" t="str">
        <f>IFERROR(VLOOKUP(A10,Calculations!$C$11:$AH$158,6,FALSE),"")</f>
        <v>AA</v>
      </c>
      <c r="E10" s="138" t="str">
        <f>IFERROR(VLOOKUP(A10,Calculations!$C$11:$AH$158,8,FALSE),"")</f>
        <v>PCP</v>
      </c>
      <c r="F10" s="138" t="str">
        <f>IFERROR(VLOOKUP(A10,Calculations!$C$11:$AH$158,9,FALSE),"")</f>
        <v>Frobury</v>
      </c>
      <c r="G10" s="139">
        <f>IFERROR(VLOOKUP(A10,Calculations!$C$11:$AH$158,11,FALSE),"")</f>
        <v>33</v>
      </c>
      <c r="H10" s="139">
        <f>IFERROR(VLOOKUP(A10,Calculations!$C$11:$AH$158,12,FALSE),"")</f>
        <v>23</v>
      </c>
      <c r="I10" s="139" t="str">
        <f>IFERROR(VLOOKUP(A10,Calculations!$C$11:$AH$158,13,FALSE),"")</f>
        <v/>
      </c>
      <c r="J10" s="139" t="str">
        <f>IFERROR(VLOOKUP(A10,Calculations!$C$11:$AH$158,14,FALSE),"")</f>
        <v/>
      </c>
      <c r="K10" s="139" t="str">
        <f>IFERROR(VLOOKUP(A10,Calculations!$C$11:$AH$158,15,FALSE),"")</f>
        <v/>
      </c>
      <c r="L10" s="139" t="str">
        <f>IFERROR(VLOOKUP(A10,Calculations!$C$11:$AH$158,16,FALSE),"")</f>
        <v/>
      </c>
      <c r="M10" s="139" t="str">
        <f>IFERROR(VLOOKUP(A10,Calculations!$C$11:$AH$158,17,FALSE),"")</f>
        <v/>
      </c>
      <c r="N10" s="139" t="str">
        <f>IFERROR(VLOOKUP(A10,Calculations!$C$11:$AH$158,18,FALSE),"")</f>
        <v/>
      </c>
      <c r="O10" s="140">
        <f>IFERROR(VLOOKUP(A10,Calculations!$C$11:$AH$158,19,FALSE),"")</f>
        <v>0.84615384615384615</v>
      </c>
      <c r="P10" s="140">
        <f>IFERROR(VLOOKUP(A10,Calculations!$C$11:$AH$158,20,FALSE),"")</f>
        <v>0.71875</v>
      </c>
      <c r="Q10" s="140" t="str">
        <f>IFERROR(VLOOKUP(A10,Calculations!$C$11:$AH$158,21,FALSE),"")</f>
        <v/>
      </c>
      <c r="R10" s="140" t="str">
        <f>IFERROR(VLOOKUP(A10,Calculations!$C$11:$AH$158,22,FALSE),"")</f>
        <v/>
      </c>
      <c r="S10" s="140" t="str">
        <f>IFERROR(VLOOKUP(A10,Calculations!$C$11:$AH$158,23,FALSE),"")</f>
        <v/>
      </c>
      <c r="T10" s="140" t="str">
        <f>IFERROR(VLOOKUP(A10,Calculations!$C$11:$AH$158,24,FALSE),"")</f>
        <v/>
      </c>
      <c r="U10" s="140" t="str">
        <f>IFERROR(VLOOKUP(A10,Calculations!$C$11:$AH$158,25,FALSE),"")</f>
        <v/>
      </c>
      <c r="V10" s="140" t="str">
        <f>IFERROR(VLOOKUP(A10,Calculations!$C$11:$AH$158,26,FALSE),"")</f>
        <v/>
      </c>
      <c r="W10" s="140" t="str">
        <f>IFERROR(VLOOKUP(A10,Calculations!$C$11:$AH$158,31,FALSE),"")</f>
        <v/>
      </c>
      <c r="X10" s="140" t="str">
        <f>IFERROR(VLOOKUP(A10,Calculations!$C$11:$AH$158,32,FALSE),"")</f>
        <v/>
      </c>
      <c r="Y10" s="141">
        <f>IFERROR(VLOOKUP(A10,Calculations!$C$11:$AH$158,27,FALSE),"")</f>
        <v>2</v>
      </c>
      <c r="Z10" s="142">
        <f>IFERROR(VLOOKUP(A10,Calculations!$C$11:$AH$158,29,FALSE),"")</f>
        <v>0.78245192307692313</v>
      </c>
    </row>
    <row r="11" spans="1:28" ht="15" x14ac:dyDescent="0.3">
      <c r="A11" s="35">
        <v>8</v>
      </c>
      <c r="B11" s="154" t="str">
        <f>IFERROR(VLOOKUP(A11,Calculations!$C$11:$AH$158,4,FALSE),"")</f>
        <v>Stuart Noakes</v>
      </c>
      <c r="C11" s="138">
        <f>IFERROR(VLOOKUP(A11,Calculations!$C$11:$AH$158,5,FALSE),"")</f>
        <v>1888</v>
      </c>
      <c r="D11" s="138" t="str">
        <f>IFERROR(VLOOKUP(A11,Calculations!$C$11:$AH$158,6,FALSE),"")</f>
        <v>AA</v>
      </c>
      <c r="E11" s="138" t="str">
        <f>IFERROR(VLOOKUP(A11,Calculations!$C$11:$AH$158,8,FALSE),"")</f>
        <v>PCP</v>
      </c>
      <c r="F11" s="138" t="str">
        <f>IFERROR(VLOOKUP(A11,Calculations!$C$11:$AH$158,9,FALSE),"")</f>
        <v>Frobury</v>
      </c>
      <c r="G11" s="139">
        <f>IFERROR(VLOOKUP(A11,Calculations!$C$11:$AH$158,11,FALSE),"")</f>
        <v>33</v>
      </c>
      <c r="H11" s="139">
        <f>IFERROR(VLOOKUP(A11,Calculations!$C$11:$AH$158,12,FALSE),"")</f>
        <v>23</v>
      </c>
      <c r="I11" s="139" t="str">
        <f>IFERROR(VLOOKUP(A11,Calculations!$C$11:$AH$158,13,FALSE),"")</f>
        <v/>
      </c>
      <c r="J11" s="139" t="str">
        <f>IFERROR(VLOOKUP(A11,Calculations!$C$11:$AH$158,14,FALSE),"")</f>
        <v/>
      </c>
      <c r="K11" s="139" t="str">
        <f>IFERROR(VLOOKUP(A11,Calculations!$C$11:$AH$158,15,FALSE),"")</f>
        <v/>
      </c>
      <c r="L11" s="139" t="str">
        <f>IFERROR(VLOOKUP(A11,Calculations!$C$11:$AH$158,16,FALSE),"")</f>
        <v/>
      </c>
      <c r="M11" s="139" t="str">
        <f>IFERROR(VLOOKUP(A11,Calculations!$C$11:$AH$158,17,FALSE),"")</f>
        <v/>
      </c>
      <c r="N11" s="139" t="str">
        <f>IFERROR(VLOOKUP(A11,Calculations!$C$11:$AH$158,18,FALSE),"")</f>
        <v/>
      </c>
      <c r="O11" s="140">
        <f>IFERROR(VLOOKUP(A11,Calculations!$C$11:$AH$158,19,FALSE),"")</f>
        <v>0.84615384615384615</v>
      </c>
      <c r="P11" s="140">
        <f>IFERROR(VLOOKUP(A11,Calculations!$C$11:$AH$158,20,FALSE),"")</f>
        <v>0.71875</v>
      </c>
      <c r="Q11" s="140" t="str">
        <f>IFERROR(VLOOKUP(A11,Calculations!$C$11:$AH$158,21,FALSE),"")</f>
        <v/>
      </c>
      <c r="R11" s="140" t="str">
        <f>IFERROR(VLOOKUP(A11,Calculations!$C$11:$AH$158,22,FALSE),"")</f>
        <v/>
      </c>
      <c r="S11" s="140" t="str">
        <f>IFERROR(VLOOKUP(A11,Calculations!$C$11:$AH$158,23,FALSE),"")</f>
        <v/>
      </c>
      <c r="T11" s="140" t="str">
        <f>IFERROR(VLOOKUP(A11,Calculations!$C$11:$AH$158,24,FALSE),"")</f>
        <v/>
      </c>
      <c r="U11" s="140" t="str">
        <f>IFERROR(VLOOKUP(A11,Calculations!$C$11:$AH$158,25,FALSE),"")</f>
        <v/>
      </c>
      <c r="V11" s="140" t="str">
        <f>IFERROR(VLOOKUP(A11,Calculations!$C$11:$AH$158,26,FALSE),"")</f>
        <v/>
      </c>
      <c r="W11" s="140" t="str">
        <f>IFERROR(VLOOKUP(A11,Calculations!$C$11:$AH$158,31,FALSE),"")</f>
        <v/>
      </c>
      <c r="X11" s="140" t="str">
        <f>IFERROR(VLOOKUP(A11,Calculations!$C$11:$AH$158,32,FALSE),"")</f>
        <v/>
      </c>
      <c r="Y11" s="141">
        <f>IFERROR(VLOOKUP(A11,Calculations!$C$11:$AH$158,27,FALSE),"")</f>
        <v>2</v>
      </c>
      <c r="Z11" s="142">
        <f>IFERROR(VLOOKUP(A11,Calculations!$C$11:$AH$158,29,FALSE),"")</f>
        <v>0.78245192307692313</v>
      </c>
    </row>
    <row r="12" spans="1:28" ht="15" x14ac:dyDescent="0.3">
      <c r="A12" s="35">
        <v>9</v>
      </c>
      <c r="B12" s="154" t="str">
        <f>IFERROR(VLOOKUP(A12,Calculations!$C$11:$AH$158,4,FALSE),"")</f>
        <v>Simon Young</v>
      </c>
      <c r="C12" s="138">
        <f>IFERROR(VLOOKUP(A12,Calculations!$C$11:$AH$158,5,FALSE),"")</f>
        <v>88</v>
      </c>
      <c r="D12" s="138" t="str">
        <f>IFERROR(VLOOKUP(A12,Calculations!$C$11:$AH$158,6,FALSE),"")</f>
        <v>A</v>
      </c>
      <c r="E12" s="138" t="str">
        <f>IFERROR(VLOOKUP(A12,Calculations!$C$11:$AH$158,8,FALSE),"")</f>
        <v>PCP</v>
      </c>
      <c r="F12" s="138" t="str">
        <f>IFERROR(VLOOKUP(A12,Calculations!$C$11:$AH$158,9,FALSE),"")</f>
        <v>Buccaneers</v>
      </c>
      <c r="G12" s="139">
        <f>IFERROR(VLOOKUP(A12,Calculations!$C$11:$AH$158,11,FALSE),"")</f>
        <v>33</v>
      </c>
      <c r="H12" s="139">
        <f>IFERROR(VLOOKUP(A12,Calculations!$C$11:$AH$158,12,FALSE),"")</f>
        <v>23</v>
      </c>
      <c r="I12" s="139" t="str">
        <f>IFERROR(VLOOKUP(A12,Calculations!$C$11:$AH$158,13,FALSE),"")</f>
        <v/>
      </c>
      <c r="J12" s="139" t="str">
        <f>IFERROR(VLOOKUP(A12,Calculations!$C$11:$AH$158,14,FALSE),"")</f>
        <v/>
      </c>
      <c r="K12" s="139" t="str">
        <f>IFERROR(VLOOKUP(A12,Calculations!$C$11:$AH$158,15,FALSE),"")</f>
        <v/>
      </c>
      <c r="L12" s="139" t="str">
        <f>IFERROR(VLOOKUP(A12,Calculations!$C$11:$AH$158,16,FALSE),"")</f>
        <v/>
      </c>
      <c r="M12" s="139" t="str">
        <f>IFERROR(VLOOKUP(A12,Calculations!$C$11:$AH$158,17,FALSE),"")</f>
        <v/>
      </c>
      <c r="N12" s="139" t="str">
        <f>IFERROR(VLOOKUP(A12,Calculations!$C$11:$AH$158,18,FALSE),"")</f>
        <v/>
      </c>
      <c r="O12" s="140">
        <f>IFERROR(VLOOKUP(A12,Calculations!$C$11:$AH$158,19,FALSE),"")</f>
        <v>0.84615384615384615</v>
      </c>
      <c r="P12" s="140">
        <f>IFERROR(VLOOKUP(A12,Calculations!$C$11:$AH$158,20,FALSE),"")</f>
        <v>0.71875</v>
      </c>
      <c r="Q12" s="140" t="str">
        <f>IFERROR(VLOOKUP(A12,Calculations!$C$11:$AH$158,21,FALSE),"")</f>
        <v/>
      </c>
      <c r="R12" s="140" t="str">
        <f>IFERROR(VLOOKUP(A12,Calculations!$C$11:$AH$158,22,FALSE),"")</f>
        <v/>
      </c>
      <c r="S12" s="140" t="str">
        <f>IFERROR(VLOOKUP(A12,Calculations!$C$11:$AH$158,23,FALSE),"")</f>
        <v/>
      </c>
      <c r="T12" s="140" t="str">
        <f>IFERROR(VLOOKUP(A12,Calculations!$C$11:$AH$158,24,FALSE),"")</f>
        <v/>
      </c>
      <c r="U12" s="140" t="str">
        <f>IFERROR(VLOOKUP(A12,Calculations!$C$11:$AH$158,25,FALSE),"")</f>
        <v/>
      </c>
      <c r="V12" s="140" t="str">
        <f>IFERROR(VLOOKUP(A12,Calculations!$C$11:$AH$158,26,FALSE),"")</f>
        <v/>
      </c>
      <c r="W12" s="140" t="str">
        <f>IFERROR(VLOOKUP(A12,Calculations!$C$11:$AH$158,31,FALSE),"")</f>
        <v/>
      </c>
      <c r="X12" s="140" t="str">
        <f>IFERROR(VLOOKUP(A12,Calculations!$C$11:$AH$158,32,FALSE),"")</f>
        <v/>
      </c>
      <c r="Y12" s="141">
        <f>IFERROR(VLOOKUP(A12,Calculations!$C$11:$AH$158,27,FALSE),"")</f>
        <v>2</v>
      </c>
      <c r="Z12" s="142">
        <f>IFERROR(VLOOKUP(A12,Calculations!$C$11:$AH$158,29,FALSE),"")</f>
        <v>0.78245192307692313</v>
      </c>
    </row>
    <row r="13" spans="1:28" ht="15" x14ac:dyDescent="0.3">
      <c r="A13" s="35">
        <v>10</v>
      </c>
      <c r="B13" s="154" t="str">
        <f>IFERROR(VLOOKUP(A13,Calculations!$C$11:$AH$158,4,FALSE),"")</f>
        <v>Austin Glass</v>
      </c>
      <c r="C13" s="138">
        <f>IFERROR(VLOOKUP(A13,Calculations!$C$11:$AH$158,5,FALSE),"")</f>
        <v>968</v>
      </c>
      <c r="D13" s="138" t="str">
        <f>IFERROR(VLOOKUP(A13,Calculations!$C$11:$AH$158,6,FALSE),"")</f>
        <v>AA</v>
      </c>
      <c r="E13" s="138" t="str">
        <f>IFERROR(VLOOKUP(A13,Calculations!$C$11:$AH$158,8,FALSE),"")</f>
        <v>PCP</v>
      </c>
      <c r="F13" s="138" t="str">
        <f>IFERROR(VLOOKUP(A13,Calculations!$C$11:$AH$158,9,FALSE),"")</f>
        <v>Weston Warrior</v>
      </c>
      <c r="G13" s="139">
        <f>IFERROR(VLOOKUP(A13,Calculations!$C$11:$AH$158,11,FALSE),"")</f>
        <v>36</v>
      </c>
      <c r="H13" s="139">
        <f>IFERROR(VLOOKUP(A13,Calculations!$C$11:$AH$158,12,FALSE),"")</f>
        <v>20</v>
      </c>
      <c r="I13" s="139" t="str">
        <f>IFERROR(VLOOKUP(A13,Calculations!$C$11:$AH$158,13,FALSE),"")</f>
        <v/>
      </c>
      <c r="J13" s="139" t="str">
        <f>IFERROR(VLOOKUP(A13,Calculations!$C$11:$AH$158,14,FALSE),"")</f>
        <v/>
      </c>
      <c r="K13" s="139" t="str">
        <f>IFERROR(VLOOKUP(A13,Calculations!$C$11:$AH$158,15,FALSE),"")</f>
        <v/>
      </c>
      <c r="L13" s="139" t="str">
        <f>IFERROR(VLOOKUP(A13,Calculations!$C$11:$AH$158,16,FALSE),"")</f>
        <v/>
      </c>
      <c r="M13" s="139" t="str">
        <f>IFERROR(VLOOKUP(A13,Calculations!$C$11:$AH$158,17,FALSE),"")</f>
        <v/>
      </c>
      <c r="N13" s="139" t="str">
        <f>IFERROR(VLOOKUP(A13,Calculations!$C$11:$AH$158,18,FALSE),"")</f>
        <v/>
      </c>
      <c r="O13" s="140">
        <f>IFERROR(VLOOKUP(A13,Calculations!$C$11:$AH$158,19,FALSE),"")</f>
        <v>0.92307692307692313</v>
      </c>
      <c r="P13" s="140">
        <f>IFERROR(VLOOKUP(A13,Calculations!$C$11:$AH$158,20,FALSE),"")</f>
        <v>0.625</v>
      </c>
      <c r="Q13" s="140" t="str">
        <f>IFERROR(VLOOKUP(A13,Calculations!$C$11:$AH$158,21,FALSE),"")</f>
        <v/>
      </c>
      <c r="R13" s="140" t="str">
        <f>IFERROR(VLOOKUP(A13,Calculations!$C$11:$AH$158,22,FALSE),"")</f>
        <v/>
      </c>
      <c r="S13" s="140" t="str">
        <f>IFERROR(VLOOKUP(A13,Calculations!$C$11:$AH$158,23,FALSE),"")</f>
        <v/>
      </c>
      <c r="T13" s="140" t="str">
        <f>IFERROR(VLOOKUP(A13,Calculations!$C$11:$AH$158,24,FALSE),"")</f>
        <v/>
      </c>
      <c r="U13" s="140" t="str">
        <f>IFERROR(VLOOKUP(A13,Calculations!$C$11:$AH$158,25,FALSE),"")</f>
        <v/>
      </c>
      <c r="V13" s="140" t="str">
        <f>IFERROR(VLOOKUP(A13,Calculations!$C$11:$AH$158,26,FALSE),"")</f>
        <v/>
      </c>
      <c r="W13" s="140" t="str">
        <f>IFERROR(VLOOKUP(A13,Calculations!$C$11:$AH$158,31,FALSE),"")</f>
        <v/>
      </c>
      <c r="X13" s="140" t="str">
        <f>IFERROR(VLOOKUP(A13,Calculations!$C$11:$AH$158,32,FALSE),"")</f>
        <v/>
      </c>
      <c r="Y13" s="141">
        <f>IFERROR(VLOOKUP(A13,Calculations!$C$11:$AH$158,27,FALSE),"")</f>
        <v>2</v>
      </c>
      <c r="Z13" s="142">
        <f>IFERROR(VLOOKUP(A13,Calculations!$C$11:$AH$158,29,FALSE),"")</f>
        <v>0.77403846153846156</v>
      </c>
    </row>
    <row r="14" spans="1:28" ht="15" x14ac:dyDescent="0.3">
      <c r="A14" s="35">
        <v>11</v>
      </c>
      <c r="B14" s="154" t="str">
        <f>IFERROR(VLOOKUP(A14,Calculations!$C$11:$AH$158,4,FALSE),"")</f>
        <v>Terry Grant</v>
      </c>
      <c r="C14" s="138">
        <f>IFERROR(VLOOKUP(A14,Calculations!$C$11:$AH$158,5,FALSE),"")</f>
        <v>1907</v>
      </c>
      <c r="D14" s="138" t="str">
        <f>IFERROR(VLOOKUP(A14,Calculations!$C$11:$AH$158,6,FALSE),"")</f>
        <v>U/G</v>
      </c>
      <c r="E14" s="138" t="str">
        <f>IFERROR(VLOOKUP(A14,Calculations!$C$11:$AH$158,8,FALSE),"")</f>
        <v>PCP</v>
      </c>
      <c r="F14" s="138" t="str">
        <f>IFERROR(VLOOKUP(A14,Calculations!$C$11:$AH$158,9,FALSE),"")</f>
        <v>Carisbrooke</v>
      </c>
      <c r="G14" s="139">
        <f>IFERROR(VLOOKUP(A14,Calculations!$C$11:$AH$158,11,FALSE),"")</f>
        <v>33</v>
      </c>
      <c r="H14" s="139">
        <f>IFERROR(VLOOKUP(A14,Calculations!$C$11:$AH$158,12,FALSE),"")</f>
        <v>22</v>
      </c>
      <c r="I14" s="139" t="str">
        <f>IFERROR(VLOOKUP(A14,Calculations!$C$11:$AH$158,13,FALSE),"")</f>
        <v/>
      </c>
      <c r="J14" s="139" t="str">
        <f>IFERROR(VLOOKUP(A14,Calculations!$C$11:$AH$158,14,FALSE),"")</f>
        <v/>
      </c>
      <c r="K14" s="139" t="str">
        <f>IFERROR(VLOOKUP(A14,Calculations!$C$11:$AH$158,15,FALSE),"")</f>
        <v/>
      </c>
      <c r="L14" s="139" t="str">
        <f>IFERROR(VLOOKUP(A14,Calculations!$C$11:$AH$158,16,FALSE),"")</f>
        <v/>
      </c>
      <c r="M14" s="139" t="str">
        <f>IFERROR(VLOOKUP(A14,Calculations!$C$11:$AH$158,17,FALSE),"")</f>
        <v/>
      </c>
      <c r="N14" s="139" t="str">
        <f>IFERROR(VLOOKUP(A14,Calculations!$C$11:$AH$158,18,FALSE),"")</f>
        <v/>
      </c>
      <c r="O14" s="140">
        <f>IFERROR(VLOOKUP(A14,Calculations!$C$11:$AH$158,19,FALSE),"")</f>
        <v>0.84615384615384615</v>
      </c>
      <c r="P14" s="140">
        <f>IFERROR(VLOOKUP(A14,Calculations!$C$11:$AH$158,20,FALSE),"")</f>
        <v>0.6875</v>
      </c>
      <c r="Q14" s="140" t="str">
        <f>IFERROR(VLOOKUP(A14,Calculations!$C$11:$AH$158,21,FALSE),"")</f>
        <v/>
      </c>
      <c r="R14" s="140" t="str">
        <f>IFERROR(VLOOKUP(A14,Calculations!$C$11:$AH$158,22,FALSE),"")</f>
        <v/>
      </c>
      <c r="S14" s="140" t="str">
        <f>IFERROR(VLOOKUP(A14,Calculations!$C$11:$AH$158,23,FALSE),"")</f>
        <v/>
      </c>
      <c r="T14" s="140" t="str">
        <f>IFERROR(VLOOKUP(A14,Calculations!$C$11:$AH$158,24,FALSE),"")</f>
        <v/>
      </c>
      <c r="U14" s="140" t="str">
        <f>IFERROR(VLOOKUP(A14,Calculations!$C$11:$AH$158,25,FALSE),"")</f>
        <v/>
      </c>
      <c r="V14" s="140" t="str">
        <f>IFERROR(VLOOKUP(A14,Calculations!$C$11:$AH$158,26,FALSE),"")</f>
        <v/>
      </c>
      <c r="W14" s="140" t="str">
        <f>IFERROR(VLOOKUP(A14,Calculations!$C$11:$AH$158,31,FALSE),"")</f>
        <v/>
      </c>
      <c r="X14" s="140" t="str">
        <f>IFERROR(VLOOKUP(A14,Calculations!$C$11:$AH$158,32,FALSE),"")</f>
        <v/>
      </c>
      <c r="Y14" s="141">
        <f>IFERROR(VLOOKUP(A14,Calculations!$C$11:$AH$158,27,FALSE),"")</f>
        <v>2</v>
      </c>
      <c r="Z14" s="142">
        <f>IFERROR(VLOOKUP(A14,Calculations!$C$11:$AH$158,29,FALSE),"")</f>
        <v>0.76682692307692313</v>
      </c>
    </row>
    <row r="15" spans="1:28" ht="15" x14ac:dyDescent="0.3">
      <c r="A15" s="35">
        <v>12</v>
      </c>
      <c r="B15" s="154" t="str">
        <f>IFERROR(VLOOKUP(A15,Calculations!$C$11:$AH$158,4,FALSE),"")</f>
        <v>Richard Bright</v>
      </c>
      <c r="C15" s="138">
        <f>IFERROR(VLOOKUP(A15,Calculations!$C$11:$AH$158,5,FALSE),"")</f>
        <v>1654</v>
      </c>
      <c r="D15" s="138" t="str">
        <f>IFERROR(VLOOKUP(A15,Calculations!$C$11:$AH$158,6,FALSE),"")</f>
        <v>O</v>
      </c>
      <c r="E15" s="138" t="str">
        <f>IFERROR(VLOOKUP(A15,Calculations!$C$11:$AH$158,8,FALSE),"")</f>
        <v>Open</v>
      </c>
      <c r="F15" s="138" t="str">
        <f>IFERROR(VLOOKUP(A15,Calculations!$C$11:$AH$158,9,FALSE),"")</f>
        <v>Newbury</v>
      </c>
      <c r="G15" s="139">
        <f>IFERROR(VLOOKUP(A15,Calculations!$C$11:$AH$158,11,FALSE),"")</f>
        <v>21</v>
      </c>
      <c r="H15" s="139">
        <f>IFERROR(VLOOKUP(A15,Calculations!$C$11:$AH$158,12,FALSE),"")</f>
        <v>20</v>
      </c>
      <c r="I15" s="139" t="str">
        <f>IFERROR(VLOOKUP(A15,Calculations!$C$11:$AH$158,13,FALSE),"")</f>
        <v/>
      </c>
      <c r="J15" s="139" t="str">
        <f>IFERROR(VLOOKUP(A15,Calculations!$C$11:$AH$158,14,FALSE),"")</f>
        <v/>
      </c>
      <c r="K15" s="139" t="str">
        <f>IFERROR(VLOOKUP(A15,Calculations!$C$11:$AH$158,15,FALSE),"")</f>
        <v/>
      </c>
      <c r="L15" s="139" t="str">
        <f>IFERROR(VLOOKUP(A15,Calculations!$C$11:$AH$158,16,FALSE),"")</f>
        <v/>
      </c>
      <c r="M15" s="139" t="str">
        <f>IFERROR(VLOOKUP(A15,Calculations!$C$11:$AH$158,17,FALSE),"")</f>
        <v/>
      </c>
      <c r="N15" s="139" t="str">
        <f>IFERROR(VLOOKUP(A15,Calculations!$C$11:$AH$158,18,FALSE),"")</f>
        <v/>
      </c>
      <c r="O15" s="140">
        <f>IFERROR(VLOOKUP(A15,Calculations!$C$11:$AH$158,19,FALSE),"")</f>
        <v>0.58333333333333337</v>
      </c>
      <c r="P15" s="140">
        <f>IFERROR(VLOOKUP(A15,Calculations!$C$11:$AH$158,20,FALSE),"")</f>
        <v>0.83333333333333337</v>
      </c>
      <c r="Q15" s="140" t="str">
        <f>IFERROR(VLOOKUP(A15,Calculations!$C$11:$AH$158,21,FALSE),"")</f>
        <v/>
      </c>
      <c r="R15" s="140" t="str">
        <f>IFERROR(VLOOKUP(A15,Calculations!$C$11:$AH$158,22,FALSE),"")</f>
        <v/>
      </c>
      <c r="S15" s="140" t="str">
        <f>IFERROR(VLOOKUP(A15,Calculations!$C$11:$AH$158,23,FALSE),"")</f>
        <v/>
      </c>
      <c r="T15" s="140" t="str">
        <f>IFERROR(VLOOKUP(A15,Calculations!$C$11:$AH$158,24,FALSE),"")</f>
        <v/>
      </c>
      <c r="U15" s="140" t="str">
        <f>IFERROR(VLOOKUP(A15,Calculations!$C$11:$AH$158,25,FALSE),"")</f>
        <v/>
      </c>
      <c r="V15" s="140" t="str">
        <f>IFERROR(VLOOKUP(A15,Calculations!$C$11:$AH$158,26,FALSE),"")</f>
        <v/>
      </c>
      <c r="W15" s="140" t="str">
        <f>IFERROR(VLOOKUP(A15,Calculations!$C$11:$AH$158,31,FALSE),"")</f>
        <v/>
      </c>
      <c r="X15" s="140" t="str">
        <f>IFERROR(VLOOKUP(A15,Calculations!$C$11:$AH$158,32,FALSE),"")</f>
        <v/>
      </c>
      <c r="Y15" s="141">
        <f>IFERROR(VLOOKUP(A15,Calculations!$C$11:$AH$158,27,FALSE),"")</f>
        <v>2</v>
      </c>
      <c r="Z15" s="142">
        <f>IFERROR(VLOOKUP(A15,Calculations!$C$11:$AH$158,29,FALSE),"")</f>
        <v>0.70833333333333337</v>
      </c>
    </row>
    <row r="16" spans="1:28" ht="15" x14ac:dyDescent="0.3">
      <c r="A16" s="35">
        <v>13</v>
      </c>
      <c r="B16" s="154" t="str">
        <f>IFERROR(VLOOKUP(A16,Calculations!$C$11:$AH$158,4,FALSE),"")</f>
        <v>Andy Winch</v>
      </c>
      <c r="C16" s="138">
        <f>IFERROR(VLOOKUP(A16,Calculations!$C$11:$AH$158,5,FALSE),"")</f>
        <v>93</v>
      </c>
      <c r="D16" s="138" t="str">
        <f>IFERROR(VLOOKUP(A16,Calculations!$C$11:$AH$158,6,FALSE),"")</f>
        <v>A</v>
      </c>
      <c r="E16" s="138" t="str">
        <f>IFERROR(VLOOKUP(A16,Calculations!$C$11:$AH$158,8,FALSE),"")</f>
        <v>PCP</v>
      </c>
      <c r="F16" s="138" t="str">
        <f>IFERROR(VLOOKUP(A16,Calculations!$C$11:$AH$158,9,FALSE),"")</f>
        <v>Carisbrooke</v>
      </c>
      <c r="G16" s="139">
        <f>IFERROR(VLOOKUP(A16,Calculations!$C$11:$AH$158,11,FALSE),"")</f>
        <v>28</v>
      </c>
      <c r="H16" s="139">
        <f>IFERROR(VLOOKUP(A16,Calculations!$C$11:$AH$158,12,FALSE),"")</f>
        <v>22</v>
      </c>
      <c r="I16" s="139" t="str">
        <f>IFERROR(VLOOKUP(A16,Calculations!$C$11:$AH$158,13,FALSE),"")</f>
        <v/>
      </c>
      <c r="J16" s="139" t="str">
        <f>IFERROR(VLOOKUP(A16,Calculations!$C$11:$AH$158,14,FALSE),"")</f>
        <v/>
      </c>
      <c r="K16" s="139" t="str">
        <f>IFERROR(VLOOKUP(A16,Calculations!$C$11:$AH$158,15,FALSE),"")</f>
        <v/>
      </c>
      <c r="L16" s="139" t="str">
        <f>IFERROR(VLOOKUP(A16,Calculations!$C$11:$AH$158,16,FALSE),"")</f>
        <v/>
      </c>
      <c r="M16" s="139" t="str">
        <f>IFERROR(VLOOKUP(A16,Calculations!$C$11:$AH$158,17,FALSE),"")</f>
        <v/>
      </c>
      <c r="N16" s="139" t="str">
        <f>IFERROR(VLOOKUP(A16,Calculations!$C$11:$AH$158,18,FALSE),"")</f>
        <v/>
      </c>
      <c r="O16" s="140">
        <f>IFERROR(VLOOKUP(A16,Calculations!$C$11:$AH$158,19,FALSE),"")</f>
        <v>0.71794871794871795</v>
      </c>
      <c r="P16" s="140">
        <f>IFERROR(VLOOKUP(A16,Calculations!$C$11:$AH$158,20,FALSE),"")</f>
        <v>0.6875</v>
      </c>
      <c r="Q16" s="140" t="str">
        <f>IFERROR(VLOOKUP(A16,Calculations!$C$11:$AH$158,21,FALSE),"")</f>
        <v/>
      </c>
      <c r="R16" s="140" t="str">
        <f>IFERROR(VLOOKUP(A16,Calculations!$C$11:$AH$158,22,FALSE),"")</f>
        <v/>
      </c>
      <c r="S16" s="140" t="str">
        <f>IFERROR(VLOOKUP(A16,Calculations!$C$11:$AH$158,23,FALSE),"")</f>
        <v/>
      </c>
      <c r="T16" s="140" t="str">
        <f>IFERROR(VLOOKUP(A16,Calculations!$C$11:$AH$158,24,FALSE),"")</f>
        <v/>
      </c>
      <c r="U16" s="140" t="str">
        <f>IFERROR(VLOOKUP(A16,Calculations!$C$11:$AH$158,25,FALSE),"")</f>
        <v/>
      </c>
      <c r="V16" s="140" t="str">
        <f>IFERROR(VLOOKUP(A16,Calculations!$C$11:$AH$158,26,FALSE),"")</f>
        <v/>
      </c>
      <c r="W16" s="140" t="str">
        <f>IFERROR(VLOOKUP(A16,Calculations!$C$11:$AH$158,31,FALSE),"")</f>
        <v/>
      </c>
      <c r="X16" s="140" t="str">
        <f>IFERROR(VLOOKUP(A16,Calculations!$C$11:$AH$158,32,FALSE),"")</f>
        <v/>
      </c>
      <c r="Y16" s="141">
        <f>IFERROR(VLOOKUP(A16,Calculations!$C$11:$AH$158,27,FALSE),"")</f>
        <v>2</v>
      </c>
      <c r="Z16" s="142">
        <f>IFERROR(VLOOKUP(A16,Calculations!$C$11:$AH$158,29,FALSE),"")</f>
        <v>0.70272435897435903</v>
      </c>
    </row>
    <row r="17" spans="1:26" ht="15" x14ac:dyDescent="0.3">
      <c r="A17" s="35">
        <v>14</v>
      </c>
      <c r="B17" s="154" t="str">
        <f>IFERROR(VLOOKUP(A17,Calculations!$C$11:$AH$158,4,FALSE),"")</f>
        <v>Geoff Hawes</v>
      </c>
      <c r="C17" s="138">
        <f>IFERROR(VLOOKUP(A17,Calculations!$C$11:$AH$158,5,FALSE),"")</f>
        <v>448</v>
      </c>
      <c r="D17" s="138" t="str">
        <f>IFERROR(VLOOKUP(A17,Calculations!$C$11:$AH$158,6,FALSE),"")</f>
        <v>O</v>
      </c>
      <c r="E17" s="138" t="str">
        <f>IFERROR(VLOOKUP(A17,Calculations!$C$11:$AH$158,8,FALSE),"")</f>
        <v>Open</v>
      </c>
      <c r="F17" s="138" t="str">
        <f>IFERROR(VLOOKUP(A17,Calculations!$C$11:$AH$158,9,FALSE),"")</f>
        <v>Newbury</v>
      </c>
      <c r="G17" s="139">
        <f>IFERROR(VLOOKUP(A17,Calculations!$C$11:$AH$158,11,FALSE),"")</f>
        <v>20</v>
      </c>
      <c r="H17" s="139">
        <f>IFERROR(VLOOKUP(A17,Calculations!$C$11:$AH$158,12,FALSE),"")</f>
        <v>20</v>
      </c>
      <c r="I17" s="139" t="str">
        <f>IFERROR(VLOOKUP(A17,Calculations!$C$11:$AH$158,13,FALSE),"")</f>
        <v/>
      </c>
      <c r="J17" s="139" t="str">
        <f>IFERROR(VLOOKUP(A17,Calculations!$C$11:$AH$158,14,FALSE),"")</f>
        <v/>
      </c>
      <c r="K17" s="139" t="str">
        <f>IFERROR(VLOOKUP(A17,Calculations!$C$11:$AH$158,15,FALSE),"")</f>
        <v/>
      </c>
      <c r="L17" s="139" t="str">
        <f>IFERROR(VLOOKUP(A17,Calculations!$C$11:$AH$158,16,FALSE),"")</f>
        <v/>
      </c>
      <c r="M17" s="139" t="str">
        <f>IFERROR(VLOOKUP(A17,Calculations!$C$11:$AH$158,17,FALSE),"")</f>
        <v/>
      </c>
      <c r="N17" s="139" t="str">
        <f>IFERROR(VLOOKUP(A17,Calculations!$C$11:$AH$158,18,FALSE),"")</f>
        <v/>
      </c>
      <c r="O17" s="140">
        <f>IFERROR(VLOOKUP(A17,Calculations!$C$11:$AH$158,19,FALSE),"")</f>
        <v>0.55555555555555558</v>
      </c>
      <c r="P17" s="140">
        <f>IFERROR(VLOOKUP(A17,Calculations!$C$11:$AH$158,20,FALSE),"")</f>
        <v>0.83333333333333337</v>
      </c>
      <c r="Q17" s="140" t="str">
        <f>IFERROR(VLOOKUP(A17,Calculations!$C$11:$AH$158,21,FALSE),"")</f>
        <v/>
      </c>
      <c r="R17" s="140" t="str">
        <f>IFERROR(VLOOKUP(A17,Calculations!$C$11:$AH$158,22,FALSE),"")</f>
        <v/>
      </c>
      <c r="S17" s="140" t="str">
        <f>IFERROR(VLOOKUP(A17,Calculations!$C$11:$AH$158,23,FALSE),"")</f>
        <v/>
      </c>
      <c r="T17" s="140" t="str">
        <f>IFERROR(VLOOKUP(A17,Calculations!$C$11:$AH$158,24,FALSE),"")</f>
        <v/>
      </c>
      <c r="U17" s="140" t="str">
        <f>IFERROR(VLOOKUP(A17,Calculations!$C$11:$AH$158,25,FALSE),"")</f>
        <v/>
      </c>
      <c r="V17" s="140" t="str">
        <f>IFERROR(VLOOKUP(A17,Calculations!$C$11:$AH$158,26,FALSE),"")</f>
        <v/>
      </c>
      <c r="W17" s="140" t="str">
        <f>IFERROR(VLOOKUP(A17,Calculations!$C$11:$AH$158,31,FALSE),"")</f>
        <v/>
      </c>
      <c r="X17" s="140" t="str">
        <f>IFERROR(VLOOKUP(A17,Calculations!$C$11:$AH$158,32,FALSE),"")</f>
        <v/>
      </c>
      <c r="Y17" s="141">
        <f>IFERROR(VLOOKUP(A17,Calculations!$C$11:$AH$158,27,FALSE),"")</f>
        <v>2</v>
      </c>
      <c r="Z17" s="142">
        <f>IFERROR(VLOOKUP(A17,Calculations!$C$11:$AH$158,29,FALSE),"")</f>
        <v>0.69444444444444442</v>
      </c>
    </row>
    <row r="18" spans="1:26" ht="15" x14ac:dyDescent="0.3">
      <c r="A18" s="35">
        <v>15</v>
      </c>
      <c r="B18" s="154" t="str">
        <f>IFERROR(VLOOKUP(A18,Calculations!$C$11:$AH$158,4,FALSE),"")</f>
        <v>Clinton Bedding</v>
      </c>
      <c r="C18" s="138">
        <f>IFERROR(VLOOKUP(A18,Calculations!$C$11:$AH$158,5,FALSE),"")</f>
        <v>447</v>
      </c>
      <c r="D18" s="138" t="str">
        <f>IFERROR(VLOOKUP(A18,Calculations!$C$11:$AH$158,6,FALSE),"")</f>
        <v>A</v>
      </c>
      <c r="E18" s="138" t="str">
        <f>IFERROR(VLOOKUP(A18,Calculations!$C$11:$AH$158,8,FALSE),"")</f>
        <v>PCP</v>
      </c>
      <c r="F18" s="138" t="str">
        <f>IFERROR(VLOOKUP(A18,Calculations!$C$11:$AH$158,9,FALSE),"")</f>
        <v>Weston Warrior</v>
      </c>
      <c r="G18" s="139">
        <f>IFERROR(VLOOKUP(A18,Calculations!$C$11:$AH$158,11,FALSE),"")</f>
        <v>27</v>
      </c>
      <c r="H18" s="139">
        <f>IFERROR(VLOOKUP(A18,Calculations!$C$11:$AH$158,12,FALSE),"")</f>
        <v>22</v>
      </c>
      <c r="I18" s="139" t="str">
        <f>IFERROR(VLOOKUP(A18,Calculations!$C$11:$AH$158,13,FALSE),"")</f>
        <v/>
      </c>
      <c r="J18" s="139" t="str">
        <f>IFERROR(VLOOKUP(A18,Calculations!$C$11:$AH$158,14,FALSE),"")</f>
        <v/>
      </c>
      <c r="K18" s="139" t="str">
        <f>IFERROR(VLOOKUP(A18,Calculations!$C$11:$AH$158,15,FALSE),"")</f>
        <v/>
      </c>
      <c r="L18" s="139" t="str">
        <f>IFERROR(VLOOKUP(A18,Calculations!$C$11:$AH$158,16,FALSE),"")</f>
        <v/>
      </c>
      <c r="M18" s="139" t="str">
        <f>IFERROR(VLOOKUP(A18,Calculations!$C$11:$AH$158,17,FALSE),"")</f>
        <v/>
      </c>
      <c r="N18" s="139" t="str">
        <f>IFERROR(VLOOKUP(A18,Calculations!$C$11:$AH$158,18,FALSE),"")</f>
        <v/>
      </c>
      <c r="O18" s="140">
        <f>IFERROR(VLOOKUP(A18,Calculations!$C$11:$AH$158,19,FALSE),"")</f>
        <v>0.69230769230769229</v>
      </c>
      <c r="P18" s="140">
        <f>IFERROR(VLOOKUP(A18,Calculations!$C$11:$AH$158,20,FALSE),"")</f>
        <v>0.6875</v>
      </c>
      <c r="Q18" s="140" t="str">
        <f>IFERROR(VLOOKUP(A18,Calculations!$C$11:$AH$158,21,FALSE),"")</f>
        <v/>
      </c>
      <c r="R18" s="140" t="str">
        <f>IFERROR(VLOOKUP(A18,Calculations!$C$11:$AH$158,22,FALSE),"")</f>
        <v/>
      </c>
      <c r="S18" s="140" t="str">
        <f>IFERROR(VLOOKUP(A18,Calculations!$C$11:$AH$158,23,FALSE),"")</f>
        <v/>
      </c>
      <c r="T18" s="140" t="str">
        <f>IFERROR(VLOOKUP(A18,Calculations!$C$11:$AH$158,24,FALSE),"")</f>
        <v/>
      </c>
      <c r="U18" s="140" t="str">
        <f>IFERROR(VLOOKUP(A18,Calculations!$C$11:$AH$158,25,FALSE),"")</f>
        <v/>
      </c>
      <c r="V18" s="140" t="str">
        <f>IFERROR(VLOOKUP(A18,Calculations!$C$11:$AH$158,26,FALSE),"")</f>
        <v/>
      </c>
      <c r="W18" s="140" t="str">
        <f>IFERROR(VLOOKUP(A18,Calculations!$C$11:$AH$158,31,FALSE),"")</f>
        <v/>
      </c>
      <c r="X18" s="140" t="str">
        <f>IFERROR(VLOOKUP(A18,Calculations!$C$11:$AH$158,32,FALSE),"")</f>
        <v/>
      </c>
      <c r="Y18" s="141">
        <f>IFERROR(VLOOKUP(A18,Calculations!$C$11:$AH$158,27,FALSE),"")</f>
        <v>2</v>
      </c>
      <c r="Z18" s="142">
        <f>IFERROR(VLOOKUP(A18,Calculations!$C$11:$AH$158,29,FALSE),"")</f>
        <v>0.68990384615384615</v>
      </c>
    </row>
    <row r="19" spans="1:26" ht="15" x14ac:dyDescent="0.3">
      <c r="A19" s="35">
        <v>16</v>
      </c>
      <c r="B19" s="19" t="str">
        <f>IFERROR(VLOOKUP(A19,Calculations!$C$11:$AH$158,4,FALSE),"")</f>
        <v>Jonathan Hawes</v>
      </c>
      <c r="C19" s="138">
        <f>IFERROR(VLOOKUP(A19,Calculations!$C$11:$AH$158,5,FALSE),"")</f>
        <v>449</v>
      </c>
      <c r="D19" s="138" t="str">
        <f>IFERROR(VLOOKUP(A19,Calculations!$C$11:$AH$158,6,FALSE),"")</f>
        <v>C</v>
      </c>
      <c r="E19" s="138" t="str">
        <f>IFERROR(VLOOKUP(A19,Calculations!$C$11:$AH$158,8,FALSE),"")</f>
        <v>PCP</v>
      </c>
      <c r="F19" s="138" t="str">
        <f>IFERROR(VLOOKUP(A19,Calculations!$C$11:$AH$158,9,FALSE),"")</f>
        <v>Newbury</v>
      </c>
      <c r="G19" s="139">
        <f>IFERROR(VLOOKUP(A19,Calculations!$C$11:$AH$158,11,FALSE),"")</f>
        <v>28</v>
      </c>
      <c r="H19" s="139">
        <f>IFERROR(VLOOKUP(A19,Calculations!$C$11:$AH$158,12,FALSE),"")</f>
        <v>19</v>
      </c>
      <c r="I19" s="139" t="str">
        <f>IFERROR(VLOOKUP(A19,Calculations!$C$11:$AH$158,13,FALSE),"")</f>
        <v/>
      </c>
      <c r="J19" s="139" t="str">
        <f>IFERROR(VLOOKUP(A19,Calculations!$C$11:$AH$158,14,FALSE),"")</f>
        <v/>
      </c>
      <c r="K19" s="139" t="str">
        <f>IFERROR(VLOOKUP(A19,Calculations!$C$11:$AH$158,15,FALSE),"")</f>
        <v/>
      </c>
      <c r="L19" s="139" t="str">
        <f>IFERROR(VLOOKUP(A19,Calculations!$C$11:$AH$158,16,FALSE),"")</f>
        <v/>
      </c>
      <c r="M19" s="139" t="str">
        <f>IFERROR(VLOOKUP(A19,Calculations!$C$11:$AH$158,17,FALSE),"")</f>
        <v/>
      </c>
      <c r="N19" s="139" t="str">
        <f>IFERROR(VLOOKUP(A19,Calculations!$C$11:$AH$158,18,FALSE),"")</f>
        <v/>
      </c>
      <c r="O19" s="140">
        <f>IFERROR(VLOOKUP(A19,Calculations!$C$11:$AH$158,19,FALSE),"")</f>
        <v>0.71794871794871795</v>
      </c>
      <c r="P19" s="140">
        <f>IFERROR(VLOOKUP(A19,Calculations!$C$11:$AH$158,20,FALSE),"")</f>
        <v>0.59375</v>
      </c>
      <c r="Q19" s="140" t="str">
        <f>IFERROR(VLOOKUP(A19,Calculations!$C$11:$AH$158,21,FALSE),"")</f>
        <v/>
      </c>
      <c r="R19" s="140" t="str">
        <f>IFERROR(VLOOKUP(A19,Calculations!$C$11:$AH$158,22,FALSE),"")</f>
        <v/>
      </c>
      <c r="S19" s="140" t="str">
        <f>IFERROR(VLOOKUP(A19,Calculations!$C$11:$AH$158,23,FALSE),"")</f>
        <v/>
      </c>
      <c r="T19" s="140" t="str">
        <f>IFERROR(VLOOKUP(A19,Calculations!$C$11:$AH$158,24,FALSE),"")</f>
        <v/>
      </c>
      <c r="U19" s="140" t="str">
        <f>IFERROR(VLOOKUP(A19,Calculations!$C$11:$AH$158,25,FALSE),"")</f>
        <v/>
      </c>
      <c r="V19" s="140" t="str">
        <f>IFERROR(VLOOKUP(A19,Calculations!$C$11:$AH$158,26,FALSE),"")</f>
        <v/>
      </c>
      <c r="W19" s="140" t="str">
        <f>IFERROR(VLOOKUP(A19,Calculations!$C$11:$AH$158,31,FALSE),"")</f>
        <v/>
      </c>
      <c r="X19" s="140" t="str">
        <f>IFERROR(VLOOKUP(A19,Calculations!$C$11:$AH$158,32,FALSE),"")</f>
        <v/>
      </c>
      <c r="Y19" s="141">
        <f>IFERROR(VLOOKUP(A19,Calculations!$C$11:$AH$158,27,FALSE),"")</f>
        <v>2</v>
      </c>
      <c r="Z19" s="142">
        <f>IFERROR(VLOOKUP(A19,Calculations!$C$11:$AH$158,29,FALSE),"")</f>
        <v>0.65584935897435903</v>
      </c>
    </row>
    <row r="20" spans="1:26" ht="15" x14ac:dyDescent="0.3">
      <c r="A20" s="35">
        <v>17</v>
      </c>
      <c r="B20" s="19" t="str">
        <f>IFERROR(VLOOKUP(A20,Calculations!$C$11:$AH$158,4,FALSE),"")</f>
        <v>Charlene Summerfield</v>
      </c>
      <c r="C20" s="138">
        <f>IFERROR(VLOOKUP(A20,Calculations!$C$11:$AH$158,5,FALSE),"")</f>
        <v>1914</v>
      </c>
      <c r="D20" s="138" t="str">
        <f>IFERROR(VLOOKUP(A20,Calculations!$C$11:$AH$158,6,FALSE),"")</f>
        <v>B</v>
      </c>
      <c r="E20" s="138" t="str">
        <f>IFERROR(VLOOKUP(A20,Calculations!$C$11:$AH$158,8,FALSE),"")</f>
        <v>PCP</v>
      </c>
      <c r="F20" s="138" t="str">
        <f>IFERROR(VLOOKUP(A20,Calculations!$C$11:$AH$158,9,FALSE),"")</f>
        <v>Carisbrooke</v>
      </c>
      <c r="G20" s="139">
        <f>IFERROR(VLOOKUP(A20,Calculations!$C$11:$AH$158,11,FALSE),"")</f>
        <v>30</v>
      </c>
      <c r="H20" s="139">
        <f>IFERROR(VLOOKUP(A20,Calculations!$C$11:$AH$158,12,FALSE),"")</f>
        <v>17</v>
      </c>
      <c r="I20" s="139" t="str">
        <f>IFERROR(VLOOKUP(A20,Calculations!$C$11:$AH$158,13,FALSE),"")</f>
        <v/>
      </c>
      <c r="J20" s="139" t="str">
        <f>IFERROR(VLOOKUP(A20,Calculations!$C$11:$AH$158,14,FALSE),"")</f>
        <v/>
      </c>
      <c r="K20" s="139" t="str">
        <f>IFERROR(VLOOKUP(A20,Calculations!$C$11:$AH$158,15,FALSE),"")</f>
        <v/>
      </c>
      <c r="L20" s="139" t="str">
        <f>IFERROR(VLOOKUP(A20,Calculations!$C$11:$AH$158,16,FALSE),"")</f>
        <v/>
      </c>
      <c r="M20" s="139" t="str">
        <f>IFERROR(VLOOKUP(A20,Calculations!$C$11:$AH$158,17,FALSE),"")</f>
        <v/>
      </c>
      <c r="N20" s="139" t="str">
        <f>IFERROR(VLOOKUP(A20,Calculations!$C$11:$AH$158,18,FALSE),"")</f>
        <v/>
      </c>
      <c r="O20" s="140">
        <f>IFERROR(VLOOKUP(A20,Calculations!$C$11:$AH$158,19,FALSE),"")</f>
        <v>0.76923076923076927</v>
      </c>
      <c r="P20" s="140">
        <f>IFERROR(VLOOKUP(A20,Calculations!$C$11:$AH$158,20,FALSE),"")</f>
        <v>0.53125</v>
      </c>
      <c r="Q20" s="140" t="str">
        <f>IFERROR(VLOOKUP(A20,Calculations!$C$11:$AH$158,21,FALSE),"")</f>
        <v/>
      </c>
      <c r="R20" s="140" t="str">
        <f>IFERROR(VLOOKUP(A20,Calculations!$C$11:$AH$158,22,FALSE),"")</f>
        <v/>
      </c>
      <c r="S20" s="140" t="str">
        <f>IFERROR(VLOOKUP(A20,Calculations!$C$11:$AH$158,23,FALSE),"")</f>
        <v/>
      </c>
      <c r="T20" s="140" t="str">
        <f>IFERROR(VLOOKUP(A20,Calculations!$C$11:$AH$158,24,FALSE),"")</f>
        <v/>
      </c>
      <c r="U20" s="140" t="str">
        <f>IFERROR(VLOOKUP(A20,Calculations!$C$11:$AH$158,25,FALSE),"")</f>
        <v/>
      </c>
      <c r="V20" s="140" t="str">
        <f>IFERROR(VLOOKUP(A20,Calculations!$C$11:$AH$158,26,FALSE),"")</f>
        <v/>
      </c>
      <c r="W20" s="140" t="str">
        <f>IFERROR(VLOOKUP(A20,Calculations!$C$11:$AH$158,31,FALSE),"")</f>
        <v/>
      </c>
      <c r="X20" s="140" t="str">
        <f>IFERROR(VLOOKUP(A20,Calculations!$C$11:$AH$158,32,FALSE),"")</f>
        <v/>
      </c>
      <c r="Y20" s="141">
        <f>IFERROR(VLOOKUP(A20,Calculations!$C$11:$AH$158,27,FALSE),"")</f>
        <v>2</v>
      </c>
      <c r="Z20" s="142">
        <f>IFERROR(VLOOKUP(A20,Calculations!$C$11:$AH$158,29,FALSE),"")</f>
        <v>0.65024038461538458</v>
      </c>
    </row>
    <row r="21" spans="1:26" ht="15" x14ac:dyDescent="0.3">
      <c r="A21" s="35">
        <v>18</v>
      </c>
      <c r="B21" s="19" t="str">
        <f>IFERROR(VLOOKUP(A21,Calculations!$C$11:$AH$158,4,FALSE),"")</f>
        <v>Trevor Turner</v>
      </c>
      <c r="C21" s="138">
        <f>IFERROR(VLOOKUP(A21,Calculations!$C$11:$AH$158,5,FALSE),"")</f>
        <v>1918</v>
      </c>
      <c r="D21" s="138" t="str">
        <f>IFERROR(VLOOKUP(A21,Calculations!$C$11:$AH$158,6,FALSE),"")</f>
        <v>A</v>
      </c>
      <c r="E21" s="138" t="str">
        <f>IFERROR(VLOOKUP(A21,Calculations!$C$11:$AH$158,8,FALSE),"")</f>
        <v>PCP</v>
      </c>
      <c r="F21" s="138" t="str">
        <f>IFERROR(VLOOKUP(A21,Calculations!$C$11:$AH$158,9,FALSE),"")</f>
        <v>Carisbrooke</v>
      </c>
      <c r="G21" s="139">
        <f>IFERROR(VLOOKUP(A21,Calculations!$C$11:$AH$158,11,FALSE),"")</f>
        <v>28</v>
      </c>
      <c r="H21" s="139">
        <f>IFERROR(VLOOKUP(A21,Calculations!$C$11:$AH$158,12,FALSE),"")</f>
        <v>18</v>
      </c>
      <c r="I21" s="139" t="str">
        <f>IFERROR(VLOOKUP(A21,Calculations!$C$11:$AH$158,13,FALSE),"")</f>
        <v/>
      </c>
      <c r="J21" s="139" t="str">
        <f>IFERROR(VLOOKUP(A21,Calculations!$C$11:$AH$158,14,FALSE),"")</f>
        <v/>
      </c>
      <c r="K21" s="139" t="str">
        <f>IFERROR(VLOOKUP(A21,Calculations!$C$11:$AH$158,15,FALSE),"")</f>
        <v/>
      </c>
      <c r="L21" s="139" t="str">
        <f>IFERROR(VLOOKUP(A21,Calculations!$C$11:$AH$158,16,FALSE),"")</f>
        <v/>
      </c>
      <c r="M21" s="139" t="str">
        <f>IFERROR(VLOOKUP(A21,Calculations!$C$11:$AH$158,17,FALSE),"")</f>
        <v/>
      </c>
      <c r="N21" s="139" t="str">
        <f>IFERROR(VLOOKUP(A21,Calculations!$C$11:$AH$158,18,FALSE),"")</f>
        <v/>
      </c>
      <c r="O21" s="140">
        <f>IFERROR(VLOOKUP(A21,Calculations!$C$11:$AH$158,19,FALSE),"")</f>
        <v>0.71794871794871795</v>
      </c>
      <c r="P21" s="140">
        <f>IFERROR(VLOOKUP(A21,Calculations!$C$11:$AH$158,20,FALSE),"")</f>
        <v>0.5625</v>
      </c>
      <c r="Q21" s="140" t="str">
        <f>IFERROR(VLOOKUP(A21,Calculations!$C$11:$AH$158,21,FALSE),"")</f>
        <v/>
      </c>
      <c r="R21" s="140" t="str">
        <f>IFERROR(VLOOKUP(A21,Calculations!$C$11:$AH$158,22,FALSE),"")</f>
        <v/>
      </c>
      <c r="S21" s="140" t="str">
        <f>IFERROR(VLOOKUP(A21,Calculations!$C$11:$AH$158,23,FALSE),"")</f>
        <v/>
      </c>
      <c r="T21" s="140" t="str">
        <f>IFERROR(VLOOKUP(A21,Calculations!$C$11:$AH$158,24,FALSE),"")</f>
        <v/>
      </c>
      <c r="U21" s="140" t="str">
        <f>IFERROR(VLOOKUP(A21,Calculations!$C$11:$AH$158,25,FALSE),"")</f>
        <v/>
      </c>
      <c r="V21" s="140" t="str">
        <f>IFERROR(VLOOKUP(A21,Calculations!$C$11:$AH$158,26,FALSE),"")</f>
        <v/>
      </c>
      <c r="W21" s="140" t="str">
        <f>IFERROR(VLOOKUP(A21,Calculations!$C$11:$AH$158,31,FALSE),"")</f>
        <v/>
      </c>
      <c r="X21" s="140" t="str">
        <f>IFERROR(VLOOKUP(A21,Calculations!$C$11:$AH$158,32,FALSE),"")</f>
        <v/>
      </c>
      <c r="Y21" s="141">
        <f>IFERROR(VLOOKUP(A21,Calculations!$C$11:$AH$158,27,FALSE),"")</f>
        <v>2</v>
      </c>
      <c r="Z21" s="142">
        <f>IFERROR(VLOOKUP(A21,Calculations!$C$11:$AH$158,29,FALSE),"")</f>
        <v>0.64022435897435903</v>
      </c>
    </row>
    <row r="22" spans="1:26" ht="15" x14ac:dyDescent="0.3">
      <c r="A22" s="35">
        <v>19</v>
      </c>
      <c r="B22" s="19" t="str">
        <f>IFERROR(VLOOKUP(A22,Calculations!$C$11:$AH$158,4,FALSE),"")</f>
        <v>John Watson</v>
      </c>
      <c r="C22" s="138">
        <f>IFERROR(VLOOKUP(A22,Calculations!$C$11:$AH$158,5,FALSE),"")</f>
        <v>1559</v>
      </c>
      <c r="D22" s="138" t="str">
        <f>IFERROR(VLOOKUP(A22,Calculations!$C$11:$AH$158,6,FALSE),"")</f>
        <v>O</v>
      </c>
      <c r="E22" s="138" t="str">
        <f>IFERROR(VLOOKUP(A22,Calculations!$C$11:$AH$158,8,FALSE),"")</f>
        <v>Open</v>
      </c>
      <c r="F22" s="138" t="str">
        <f>IFERROR(VLOOKUP(A22,Calculations!$C$11:$AH$158,9,FALSE),"")</f>
        <v>Newbury</v>
      </c>
      <c r="G22" s="139">
        <f>IFERROR(VLOOKUP(A22,Calculations!$C$11:$AH$158,11,FALSE),"")</f>
        <v>23</v>
      </c>
      <c r="H22" s="139">
        <f>IFERROR(VLOOKUP(A22,Calculations!$C$11:$AH$158,12,FALSE),"")</f>
        <v>15</v>
      </c>
      <c r="I22" s="139" t="str">
        <f>IFERROR(VLOOKUP(A22,Calculations!$C$11:$AH$158,13,FALSE),"")</f>
        <v/>
      </c>
      <c r="J22" s="139" t="str">
        <f>IFERROR(VLOOKUP(A22,Calculations!$C$11:$AH$158,14,FALSE),"")</f>
        <v/>
      </c>
      <c r="K22" s="139" t="str">
        <f>IFERROR(VLOOKUP(A22,Calculations!$C$11:$AH$158,15,FALSE),"")</f>
        <v/>
      </c>
      <c r="L22" s="139" t="str">
        <f>IFERROR(VLOOKUP(A22,Calculations!$C$11:$AH$158,16,FALSE),"")</f>
        <v/>
      </c>
      <c r="M22" s="139" t="str">
        <f>IFERROR(VLOOKUP(A22,Calculations!$C$11:$AH$158,17,FALSE),"")</f>
        <v/>
      </c>
      <c r="N22" s="139" t="str">
        <f>IFERROR(VLOOKUP(A22,Calculations!$C$11:$AH$158,18,FALSE),"")</f>
        <v/>
      </c>
      <c r="O22" s="140">
        <f>IFERROR(VLOOKUP(A22,Calculations!$C$11:$AH$158,19,FALSE),"")</f>
        <v>0.63888888888888884</v>
      </c>
      <c r="P22" s="140">
        <f>IFERROR(VLOOKUP(A22,Calculations!$C$11:$AH$158,20,FALSE),"")</f>
        <v>0.625</v>
      </c>
      <c r="Q22" s="140" t="str">
        <f>IFERROR(VLOOKUP(A22,Calculations!$C$11:$AH$158,21,FALSE),"")</f>
        <v/>
      </c>
      <c r="R22" s="140" t="str">
        <f>IFERROR(VLOOKUP(A22,Calculations!$C$11:$AH$158,22,FALSE),"")</f>
        <v/>
      </c>
      <c r="S22" s="140" t="str">
        <f>IFERROR(VLOOKUP(A22,Calculations!$C$11:$AH$158,23,FALSE),"")</f>
        <v/>
      </c>
      <c r="T22" s="140" t="str">
        <f>IFERROR(VLOOKUP(A22,Calculations!$C$11:$AH$158,24,FALSE),"")</f>
        <v/>
      </c>
      <c r="U22" s="140" t="str">
        <f>IFERROR(VLOOKUP(A22,Calculations!$C$11:$AH$158,25,FALSE),"")</f>
        <v/>
      </c>
      <c r="V22" s="140" t="str">
        <f>IFERROR(VLOOKUP(A22,Calculations!$C$11:$AH$158,26,FALSE),"")</f>
        <v/>
      </c>
      <c r="W22" s="140" t="str">
        <f>IFERROR(VLOOKUP(A22,Calculations!$C$11:$AH$158,31,FALSE),"")</f>
        <v/>
      </c>
      <c r="X22" s="140" t="str">
        <f>IFERROR(VLOOKUP(A22,Calculations!$C$11:$AH$158,32,FALSE),"")</f>
        <v/>
      </c>
      <c r="Y22" s="141">
        <f>IFERROR(VLOOKUP(A22,Calculations!$C$11:$AH$158,27,FALSE),"")</f>
        <v>2</v>
      </c>
      <c r="Z22" s="142">
        <f>IFERROR(VLOOKUP(A22,Calculations!$C$11:$AH$158,29,FALSE),"")</f>
        <v>0.63194444444444442</v>
      </c>
    </row>
    <row r="23" spans="1:26" ht="15" x14ac:dyDescent="0.3">
      <c r="A23" s="35">
        <v>20</v>
      </c>
      <c r="B23" s="19" t="str">
        <f>IFERROR(VLOOKUP(A23,Calculations!$C$11:$AH$158,4,FALSE),"")</f>
        <v>Michael Woodhead</v>
      </c>
      <c r="C23" s="138">
        <f>IFERROR(VLOOKUP(A23,Calculations!$C$11:$AH$158,5,FALSE),"")</f>
        <v>59</v>
      </c>
      <c r="D23" s="138" t="str">
        <f>IFERROR(VLOOKUP(A23,Calculations!$C$11:$AH$158,6,FALSE),"")</f>
        <v>B</v>
      </c>
      <c r="E23" s="138" t="str">
        <f>IFERROR(VLOOKUP(A23,Calculations!$C$11:$AH$158,8,FALSE),"")</f>
        <v>PCP</v>
      </c>
      <c r="F23" s="138" t="str">
        <f>IFERROR(VLOOKUP(A23,Calculations!$C$11:$AH$158,9,FALSE),"")</f>
        <v>Frobury</v>
      </c>
      <c r="G23" s="139">
        <f>IFERROR(VLOOKUP(A23,Calculations!$C$11:$AH$158,11,FALSE),"")</f>
        <v>27</v>
      </c>
      <c r="H23" s="139">
        <f>IFERROR(VLOOKUP(A23,Calculations!$C$11:$AH$158,12,FALSE),"")</f>
        <v>16</v>
      </c>
      <c r="I23" s="139" t="str">
        <f>IFERROR(VLOOKUP(A23,Calculations!$C$11:$AH$158,13,FALSE),"")</f>
        <v/>
      </c>
      <c r="J23" s="139" t="str">
        <f>IFERROR(VLOOKUP(A23,Calculations!$C$11:$AH$158,14,FALSE),"")</f>
        <v/>
      </c>
      <c r="K23" s="139" t="str">
        <f>IFERROR(VLOOKUP(A23,Calculations!$C$11:$AH$158,15,FALSE),"")</f>
        <v/>
      </c>
      <c r="L23" s="139" t="str">
        <f>IFERROR(VLOOKUP(A23,Calculations!$C$11:$AH$158,16,FALSE),"")</f>
        <v/>
      </c>
      <c r="M23" s="139" t="str">
        <f>IFERROR(VLOOKUP(A23,Calculations!$C$11:$AH$158,17,FALSE),"")</f>
        <v/>
      </c>
      <c r="N23" s="139" t="str">
        <f>IFERROR(VLOOKUP(A23,Calculations!$C$11:$AH$158,18,FALSE),"")</f>
        <v/>
      </c>
      <c r="O23" s="140">
        <f>IFERROR(VLOOKUP(A23,Calculations!$C$11:$AH$158,19,FALSE),"")</f>
        <v>0.69230769230769229</v>
      </c>
      <c r="P23" s="140">
        <f>IFERROR(VLOOKUP(A23,Calculations!$C$11:$AH$158,20,FALSE),"")</f>
        <v>0.5</v>
      </c>
      <c r="Q23" s="140" t="str">
        <f>IFERROR(VLOOKUP(A23,Calculations!$C$11:$AH$158,21,FALSE),"")</f>
        <v/>
      </c>
      <c r="R23" s="140" t="str">
        <f>IFERROR(VLOOKUP(A23,Calculations!$C$11:$AH$158,22,FALSE),"")</f>
        <v/>
      </c>
      <c r="S23" s="140" t="str">
        <f>IFERROR(VLOOKUP(A23,Calculations!$C$11:$AH$158,23,FALSE),"")</f>
        <v/>
      </c>
      <c r="T23" s="140" t="str">
        <f>IFERROR(VLOOKUP(A23,Calculations!$C$11:$AH$158,24,FALSE),"")</f>
        <v/>
      </c>
      <c r="U23" s="140" t="str">
        <f>IFERROR(VLOOKUP(A23,Calculations!$C$11:$AH$158,25,FALSE),"")</f>
        <v/>
      </c>
      <c r="V23" s="140" t="str">
        <f>IFERROR(VLOOKUP(A23,Calculations!$C$11:$AH$158,26,FALSE),"")</f>
        <v/>
      </c>
      <c r="W23" s="140" t="str">
        <f>IFERROR(VLOOKUP(A23,Calculations!$C$11:$AH$158,31,FALSE),"")</f>
        <v/>
      </c>
      <c r="X23" s="140" t="str">
        <f>IFERROR(VLOOKUP(A23,Calculations!$C$11:$AH$158,32,FALSE),"")</f>
        <v/>
      </c>
      <c r="Y23" s="141">
        <f>IFERROR(VLOOKUP(A23,Calculations!$C$11:$AH$158,27,FALSE),"")</f>
        <v>2</v>
      </c>
      <c r="Z23" s="142">
        <f>IFERROR(VLOOKUP(A23,Calculations!$C$11:$AH$158,29,FALSE),"")</f>
        <v>0.59615384615384615</v>
      </c>
    </row>
    <row r="24" spans="1:26" ht="15" x14ac:dyDescent="0.3">
      <c r="A24" s="35">
        <v>21</v>
      </c>
      <c r="B24" s="19" t="str">
        <f>IFERROR(VLOOKUP(A24,Calculations!$C$11:$AH$158,4,FALSE),"")</f>
        <v>Andy Baxter</v>
      </c>
      <c r="C24" s="138">
        <f>IFERROR(VLOOKUP(A24,Calculations!$C$11:$AH$158,5,FALSE),"")</f>
        <v>1916</v>
      </c>
      <c r="D24" s="138" t="str">
        <f>IFERROR(VLOOKUP(A24,Calculations!$C$11:$AH$158,6,FALSE),"")</f>
        <v>B</v>
      </c>
      <c r="E24" s="138" t="str">
        <f>IFERROR(VLOOKUP(A24,Calculations!$C$11:$AH$158,8,FALSE),"")</f>
        <v>PCP</v>
      </c>
      <c r="F24" s="138" t="str">
        <f>IFERROR(VLOOKUP(A24,Calculations!$C$11:$AH$158,9,FALSE),"")</f>
        <v>Carisbrooke</v>
      </c>
      <c r="G24" s="139">
        <f>IFERROR(VLOOKUP(A24,Calculations!$C$11:$AH$158,11,FALSE),"")</f>
        <v>24</v>
      </c>
      <c r="H24" s="139">
        <f>IFERROR(VLOOKUP(A24,Calculations!$C$11:$AH$158,12,FALSE),"")</f>
        <v>18</v>
      </c>
      <c r="I24" s="139" t="str">
        <f>IFERROR(VLOOKUP(A24,Calculations!$C$11:$AH$158,13,FALSE),"")</f>
        <v/>
      </c>
      <c r="J24" s="139" t="str">
        <f>IFERROR(VLOOKUP(A24,Calculations!$C$11:$AH$158,14,FALSE),"")</f>
        <v/>
      </c>
      <c r="K24" s="139" t="str">
        <f>IFERROR(VLOOKUP(A24,Calculations!$C$11:$AH$158,15,FALSE),"")</f>
        <v/>
      </c>
      <c r="L24" s="139" t="str">
        <f>IFERROR(VLOOKUP(A24,Calculations!$C$11:$AH$158,16,FALSE),"")</f>
        <v/>
      </c>
      <c r="M24" s="139" t="str">
        <f>IFERROR(VLOOKUP(A24,Calculations!$C$11:$AH$158,17,FALSE),"")</f>
        <v/>
      </c>
      <c r="N24" s="139" t="str">
        <f>IFERROR(VLOOKUP(A24,Calculations!$C$11:$AH$158,18,FALSE),"")</f>
        <v/>
      </c>
      <c r="O24" s="140">
        <f>IFERROR(VLOOKUP(A24,Calculations!$C$11:$AH$158,19,FALSE),"")</f>
        <v>0.61538461538461542</v>
      </c>
      <c r="P24" s="140">
        <f>IFERROR(VLOOKUP(A24,Calculations!$C$11:$AH$158,20,FALSE),"")</f>
        <v>0.5625</v>
      </c>
      <c r="Q24" s="140" t="str">
        <f>IFERROR(VLOOKUP(A24,Calculations!$C$11:$AH$158,21,FALSE),"")</f>
        <v/>
      </c>
      <c r="R24" s="140" t="str">
        <f>IFERROR(VLOOKUP(A24,Calculations!$C$11:$AH$158,22,FALSE),"")</f>
        <v/>
      </c>
      <c r="S24" s="140" t="str">
        <f>IFERROR(VLOOKUP(A24,Calculations!$C$11:$AH$158,23,FALSE),"")</f>
        <v/>
      </c>
      <c r="T24" s="140" t="str">
        <f>IFERROR(VLOOKUP(A24,Calculations!$C$11:$AH$158,24,FALSE),"")</f>
        <v/>
      </c>
      <c r="U24" s="140" t="str">
        <f>IFERROR(VLOOKUP(A24,Calculations!$C$11:$AH$158,25,FALSE),"")</f>
        <v/>
      </c>
      <c r="V24" s="140" t="str">
        <f>IFERROR(VLOOKUP(A24,Calculations!$C$11:$AH$158,26,FALSE),"")</f>
        <v/>
      </c>
      <c r="W24" s="140" t="str">
        <f>IFERROR(VLOOKUP(A24,Calculations!$C$11:$AH$158,31,FALSE),"")</f>
        <v/>
      </c>
      <c r="X24" s="140" t="str">
        <f>IFERROR(VLOOKUP(A24,Calculations!$C$11:$AH$158,32,FALSE),"")</f>
        <v/>
      </c>
      <c r="Y24" s="141">
        <f>IFERROR(VLOOKUP(A24,Calculations!$C$11:$AH$158,27,FALSE),"")</f>
        <v>2</v>
      </c>
      <c r="Z24" s="142">
        <f>IFERROR(VLOOKUP(A24,Calculations!$C$11:$AH$158,29,FALSE),"")</f>
        <v>0.58894230769230771</v>
      </c>
    </row>
    <row r="25" spans="1:26" ht="15" x14ac:dyDescent="0.3">
      <c r="A25" s="35">
        <v>22</v>
      </c>
      <c r="B25" s="19" t="str">
        <f>IFERROR(VLOOKUP(A25,Calculations!$C$11:$AH$158,4,FALSE),"")</f>
        <v>Geoff Ames</v>
      </c>
      <c r="C25" s="138">
        <f>IFERROR(VLOOKUP(A25,Calculations!$C$11:$AH$158,5,FALSE),"")</f>
        <v>1301</v>
      </c>
      <c r="D25" s="138" t="str">
        <f>IFERROR(VLOOKUP(A25,Calculations!$C$11:$AH$158,6,FALSE),"")</f>
        <v>B</v>
      </c>
      <c r="E25" s="138" t="str">
        <f>IFERROR(VLOOKUP(A25,Calculations!$C$11:$AH$158,8,FALSE),"")</f>
        <v>PCP</v>
      </c>
      <c r="F25" s="138" t="str">
        <f>IFERROR(VLOOKUP(A25,Calculations!$C$11:$AH$158,9,FALSE),"")</f>
        <v>Buccaneers</v>
      </c>
      <c r="G25" s="139">
        <f>IFERROR(VLOOKUP(A25,Calculations!$C$11:$AH$158,11,FALSE),"")</f>
        <v>25</v>
      </c>
      <c r="H25" s="139">
        <f>IFERROR(VLOOKUP(A25,Calculations!$C$11:$AH$158,12,FALSE),"")</f>
        <v>16</v>
      </c>
      <c r="I25" s="139" t="str">
        <f>IFERROR(VLOOKUP(A25,Calculations!$C$11:$AH$158,13,FALSE),"")</f>
        <v/>
      </c>
      <c r="J25" s="139" t="str">
        <f>IFERROR(VLOOKUP(A25,Calculations!$C$11:$AH$158,14,FALSE),"")</f>
        <v/>
      </c>
      <c r="K25" s="139" t="str">
        <f>IFERROR(VLOOKUP(A25,Calculations!$C$11:$AH$158,15,FALSE),"")</f>
        <v/>
      </c>
      <c r="L25" s="139" t="str">
        <f>IFERROR(VLOOKUP(A25,Calculations!$C$11:$AH$158,16,FALSE),"")</f>
        <v/>
      </c>
      <c r="M25" s="139" t="str">
        <f>IFERROR(VLOOKUP(A25,Calculations!$C$11:$AH$158,17,FALSE),"")</f>
        <v/>
      </c>
      <c r="N25" s="139" t="str">
        <f>IFERROR(VLOOKUP(A25,Calculations!$C$11:$AH$158,18,FALSE),"")</f>
        <v/>
      </c>
      <c r="O25" s="140">
        <f>IFERROR(VLOOKUP(A25,Calculations!$C$11:$AH$158,19,FALSE),"")</f>
        <v>0.64102564102564108</v>
      </c>
      <c r="P25" s="140">
        <f>IFERROR(VLOOKUP(A25,Calculations!$C$11:$AH$158,20,FALSE),"")</f>
        <v>0.5</v>
      </c>
      <c r="Q25" s="140" t="str">
        <f>IFERROR(VLOOKUP(A25,Calculations!$C$11:$AH$158,21,FALSE),"")</f>
        <v/>
      </c>
      <c r="R25" s="140" t="str">
        <f>IFERROR(VLOOKUP(A25,Calculations!$C$11:$AH$158,22,FALSE),"")</f>
        <v/>
      </c>
      <c r="S25" s="140" t="str">
        <f>IFERROR(VLOOKUP(A25,Calculations!$C$11:$AH$158,23,FALSE),"")</f>
        <v/>
      </c>
      <c r="T25" s="140" t="str">
        <f>IFERROR(VLOOKUP(A25,Calculations!$C$11:$AH$158,24,FALSE),"")</f>
        <v/>
      </c>
      <c r="U25" s="140" t="str">
        <f>IFERROR(VLOOKUP(A25,Calculations!$C$11:$AH$158,25,FALSE),"")</f>
        <v/>
      </c>
      <c r="V25" s="140" t="str">
        <f>IFERROR(VLOOKUP(A25,Calculations!$C$11:$AH$158,26,FALSE),"")</f>
        <v/>
      </c>
      <c r="W25" s="140" t="str">
        <f>IFERROR(VLOOKUP(A25,Calculations!$C$11:$AH$158,31,FALSE),"")</f>
        <v/>
      </c>
      <c r="X25" s="140" t="str">
        <f>IFERROR(VLOOKUP(A25,Calculations!$C$11:$AH$158,32,FALSE),"")</f>
        <v/>
      </c>
      <c r="Y25" s="141">
        <f>IFERROR(VLOOKUP(A25,Calculations!$C$11:$AH$158,27,FALSE),"")</f>
        <v>2</v>
      </c>
      <c r="Z25" s="142">
        <f>IFERROR(VLOOKUP(A25,Calculations!$C$11:$AH$158,29,FALSE),"")</f>
        <v>0.57051282051282048</v>
      </c>
    </row>
    <row r="26" spans="1:26" ht="15" x14ac:dyDescent="0.3">
      <c r="A26" s="35">
        <v>23</v>
      </c>
      <c r="B26" s="19" t="str">
        <f>IFERROR(VLOOKUP(A26,Calculations!$C$11:$AH$158,4,FALSE),"")</f>
        <v>Kim Mulford</v>
      </c>
      <c r="C26" s="138">
        <f>IFERROR(VLOOKUP(A26,Calculations!$C$11:$AH$158,5,FALSE),"")</f>
        <v>1513</v>
      </c>
      <c r="D26" s="138" t="str">
        <f>IFERROR(VLOOKUP(A26,Calculations!$C$11:$AH$158,6,FALSE),"")</f>
        <v>P</v>
      </c>
      <c r="E26" s="138" t="str">
        <f>IFERROR(VLOOKUP(A26,Calculations!$C$11:$AH$158,8,FALSE),"")</f>
        <v>Piston</v>
      </c>
      <c r="F26" s="138" t="str">
        <f>IFERROR(VLOOKUP(A26,Calculations!$C$11:$AH$158,9,FALSE),"")</f>
        <v>Newbury</v>
      </c>
      <c r="G26" s="139">
        <f>IFERROR(VLOOKUP(A26,Calculations!$C$11:$AH$158,11,FALSE),"")</f>
        <v>25</v>
      </c>
      <c r="H26" s="139">
        <f>IFERROR(VLOOKUP(A26,Calculations!$C$11:$AH$158,12,FALSE),"")</f>
        <v>16</v>
      </c>
      <c r="I26" s="139" t="str">
        <f>IFERROR(VLOOKUP(A26,Calculations!$C$11:$AH$158,13,FALSE),"")</f>
        <v/>
      </c>
      <c r="J26" s="139" t="str">
        <f>IFERROR(VLOOKUP(A26,Calculations!$C$11:$AH$158,14,FALSE),"")</f>
        <v/>
      </c>
      <c r="K26" s="139" t="str">
        <f>IFERROR(VLOOKUP(A26,Calculations!$C$11:$AH$158,15,FALSE),"")</f>
        <v/>
      </c>
      <c r="L26" s="139" t="str">
        <f>IFERROR(VLOOKUP(A26,Calculations!$C$11:$AH$158,16,FALSE),"")</f>
        <v/>
      </c>
      <c r="M26" s="139" t="str">
        <f>IFERROR(VLOOKUP(A26,Calculations!$C$11:$AH$158,17,FALSE),"")</f>
        <v/>
      </c>
      <c r="N26" s="139" t="str">
        <f>IFERROR(VLOOKUP(A26,Calculations!$C$11:$AH$158,18,FALSE),"")</f>
        <v/>
      </c>
      <c r="O26" s="140">
        <f>IFERROR(VLOOKUP(A26,Calculations!$C$11:$AH$158,19,FALSE),"")</f>
        <v>0.64102564102564108</v>
      </c>
      <c r="P26" s="140">
        <f>IFERROR(VLOOKUP(A26,Calculations!$C$11:$AH$158,20,FALSE),"")</f>
        <v>0.5</v>
      </c>
      <c r="Q26" s="140" t="str">
        <f>IFERROR(VLOOKUP(A26,Calculations!$C$11:$AH$158,21,FALSE),"")</f>
        <v/>
      </c>
      <c r="R26" s="140" t="str">
        <f>IFERROR(VLOOKUP(A26,Calculations!$C$11:$AH$158,22,FALSE),"")</f>
        <v/>
      </c>
      <c r="S26" s="140" t="str">
        <f>IFERROR(VLOOKUP(A26,Calculations!$C$11:$AH$158,23,FALSE),"")</f>
        <v/>
      </c>
      <c r="T26" s="140" t="str">
        <f>IFERROR(VLOOKUP(A26,Calculations!$C$11:$AH$158,24,FALSE),"")</f>
        <v/>
      </c>
      <c r="U26" s="140" t="str">
        <f>IFERROR(VLOOKUP(A26,Calculations!$C$11:$AH$158,25,FALSE),"")</f>
        <v/>
      </c>
      <c r="V26" s="140" t="str">
        <f>IFERROR(VLOOKUP(A26,Calculations!$C$11:$AH$158,26,FALSE),"")</f>
        <v/>
      </c>
      <c r="W26" s="140" t="str">
        <f>IFERROR(VLOOKUP(A26,Calculations!$C$11:$AH$158,31,FALSE),"")</f>
        <v/>
      </c>
      <c r="X26" s="140" t="str">
        <f>IFERROR(VLOOKUP(A26,Calculations!$C$11:$AH$158,32,FALSE),"")</f>
        <v/>
      </c>
      <c r="Y26" s="141">
        <f>IFERROR(VLOOKUP(A26,Calculations!$C$11:$AH$158,27,FALSE),"")</f>
        <v>2</v>
      </c>
      <c r="Z26" s="142">
        <f>IFERROR(VLOOKUP(A26,Calculations!$C$11:$AH$158,29,FALSE),"")</f>
        <v>0.57051282051282048</v>
      </c>
    </row>
    <row r="27" spans="1:26" ht="15" x14ac:dyDescent="0.3">
      <c r="A27" s="35">
        <v>24</v>
      </c>
      <c r="B27" s="19" t="str">
        <f>IFERROR(VLOOKUP(A27,Calculations!$C$11:$AH$158,4,FALSE),"")</f>
        <v>Michael Baxter</v>
      </c>
      <c r="C27" s="138">
        <f>IFERROR(VLOOKUP(A27,Calculations!$C$11:$AH$158,5,FALSE),"")</f>
        <v>1917</v>
      </c>
      <c r="D27" s="138" t="str">
        <f>IFERROR(VLOOKUP(A27,Calculations!$C$11:$AH$158,6,FALSE),"")</f>
        <v>B</v>
      </c>
      <c r="E27" s="138" t="str">
        <f>IFERROR(VLOOKUP(A27,Calculations!$C$11:$AH$158,8,FALSE),"")</f>
        <v>PCP</v>
      </c>
      <c r="F27" s="138" t="str">
        <f>IFERROR(VLOOKUP(A27,Calculations!$C$11:$AH$158,9,FALSE),"")</f>
        <v>Carisbrooke</v>
      </c>
      <c r="G27" s="139">
        <f>IFERROR(VLOOKUP(A27,Calculations!$C$11:$AH$158,11,FALSE),"")</f>
        <v>26</v>
      </c>
      <c r="H27" s="139">
        <f>IFERROR(VLOOKUP(A27,Calculations!$C$11:$AH$158,12,FALSE),"")</f>
        <v>12</v>
      </c>
      <c r="I27" s="139" t="str">
        <f>IFERROR(VLOOKUP(A27,Calculations!$C$11:$AH$158,13,FALSE),"")</f>
        <v/>
      </c>
      <c r="J27" s="139" t="str">
        <f>IFERROR(VLOOKUP(A27,Calculations!$C$11:$AH$158,14,FALSE),"")</f>
        <v/>
      </c>
      <c r="K27" s="139" t="str">
        <f>IFERROR(VLOOKUP(A27,Calculations!$C$11:$AH$158,15,FALSE),"")</f>
        <v/>
      </c>
      <c r="L27" s="139" t="str">
        <f>IFERROR(VLOOKUP(A27,Calculations!$C$11:$AH$158,16,FALSE),"")</f>
        <v/>
      </c>
      <c r="M27" s="139" t="str">
        <f>IFERROR(VLOOKUP(A27,Calculations!$C$11:$AH$158,17,FALSE),"")</f>
        <v/>
      </c>
      <c r="N27" s="139" t="str">
        <f>IFERROR(VLOOKUP(A27,Calculations!$C$11:$AH$158,18,FALSE),"")</f>
        <v/>
      </c>
      <c r="O27" s="140">
        <f>IFERROR(VLOOKUP(A27,Calculations!$C$11:$AH$158,19,FALSE),"")</f>
        <v>0.66666666666666663</v>
      </c>
      <c r="P27" s="140">
        <f>IFERROR(VLOOKUP(A27,Calculations!$C$11:$AH$158,20,FALSE),"")</f>
        <v>0.375</v>
      </c>
      <c r="Q27" s="140" t="str">
        <f>IFERROR(VLOOKUP(A27,Calculations!$C$11:$AH$158,21,FALSE),"")</f>
        <v/>
      </c>
      <c r="R27" s="140" t="str">
        <f>IFERROR(VLOOKUP(A27,Calculations!$C$11:$AH$158,22,FALSE),"")</f>
        <v/>
      </c>
      <c r="S27" s="140" t="str">
        <f>IFERROR(VLOOKUP(A27,Calculations!$C$11:$AH$158,23,FALSE),"")</f>
        <v/>
      </c>
      <c r="T27" s="140" t="str">
        <f>IFERROR(VLOOKUP(A27,Calculations!$C$11:$AH$158,24,FALSE),"")</f>
        <v/>
      </c>
      <c r="U27" s="140" t="str">
        <f>IFERROR(VLOOKUP(A27,Calculations!$C$11:$AH$158,25,FALSE),"")</f>
        <v/>
      </c>
      <c r="V27" s="140" t="str">
        <f>IFERROR(VLOOKUP(A27,Calculations!$C$11:$AH$158,26,FALSE),"")</f>
        <v/>
      </c>
      <c r="W27" s="140" t="str">
        <f>IFERROR(VLOOKUP(A27,Calculations!$C$11:$AH$158,31,FALSE),"")</f>
        <v/>
      </c>
      <c r="X27" s="140" t="str">
        <f>IFERROR(VLOOKUP(A27,Calculations!$C$11:$AH$158,32,FALSE),"")</f>
        <v/>
      </c>
      <c r="Y27" s="141">
        <f>IFERROR(VLOOKUP(A27,Calculations!$C$11:$AH$158,27,FALSE),"")</f>
        <v>2</v>
      </c>
      <c r="Z27" s="142">
        <f>IFERROR(VLOOKUP(A27,Calculations!$C$11:$AH$158,29,FALSE),"")</f>
        <v>0.52083333333333326</v>
      </c>
    </row>
    <row r="28" spans="1:26" ht="15" x14ac:dyDescent="0.3">
      <c r="A28" s="35">
        <v>25</v>
      </c>
      <c r="B28" s="19" t="str">
        <f>IFERROR(VLOOKUP(A28,Calculations!$C$11:$AH$158,4,FALSE),"")</f>
        <v>Nigel Mason</v>
      </c>
      <c r="C28" s="138">
        <f>IFERROR(VLOOKUP(A28,Calculations!$C$11:$AH$158,5,FALSE),"")</f>
        <v>1886</v>
      </c>
      <c r="D28" s="138" t="str">
        <f>IFERROR(VLOOKUP(A28,Calculations!$C$11:$AH$158,6,FALSE),"")</f>
        <v>B</v>
      </c>
      <c r="E28" s="138" t="str">
        <f>IFERROR(VLOOKUP(A28,Calculations!$C$11:$AH$158,8,FALSE),"")</f>
        <v>PCP</v>
      </c>
      <c r="F28" s="138" t="str">
        <f>IFERROR(VLOOKUP(A28,Calculations!$C$11:$AH$158,9,FALSE),"")</f>
        <v>Meon</v>
      </c>
      <c r="G28" s="139">
        <f>IFERROR(VLOOKUP(A28,Calculations!$C$11:$AH$158,11,FALSE),"")</f>
        <v>15</v>
      </c>
      <c r="H28" s="139">
        <f>IFERROR(VLOOKUP(A28,Calculations!$C$11:$AH$158,12,FALSE),"")</f>
        <v>10</v>
      </c>
      <c r="I28" s="139" t="str">
        <f>IFERROR(VLOOKUP(A28,Calculations!$C$11:$AH$158,13,FALSE),"")</f>
        <v/>
      </c>
      <c r="J28" s="139" t="str">
        <f>IFERROR(VLOOKUP(A28,Calculations!$C$11:$AH$158,14,FALSE),"")</f>
        <v/>
      </c>
      <c r="K28" s="139" t="str">
        <f>IFERROR(VLOOKUP(A28,Calculations!$C$11:$AH$158,15,FALSE),"")</f>
        <v/>
      </c>
      <c r="L28" s="139" t="str">
        <f>IFERROR(VLOOKUP(A28,Calculations!$C$11:$AH$158,16,FALSE),"")</f>
        <v/>
      </c>
      <c r="M28" s="139" t="str">
        <f>IFERROR(VLOOKUP(A28,Calculations!$C$11:$AH$158,17,FALSE),"")</f>
        <v/>
      </c>
      <c r="N28" s="139" t="str">
        <f>IFERROR(VLOOKUP(A28,Calculations!$C$11:$AH$158,18,FALSE),"")</f>
        <v/>
      </c>
      <c r="O28" s="140">
        <f>IFERROR(VLOOKUP(A28,Calculations!$C$11:$AH$158,19,FALSE),"")</f>
        <v>0.38461538461538464</v>
      </c>
      <c r="P28" s="140">
        <f>IFERROR(VLOOKUP(A28,Calculations!$C$11:$AH$158,20,FALSE),"")</f>
        <v>0.3125</v>
      </c>
      <c r="Q28" s="140" t="str">
        <f>IFERROR(VLOOKUP(A28,Calculations!$C$11:$AH$158,21,FALSE),"")</f>
        <v/>
      </c>
      <c r="R28" s="140" t="str">
        <f>IFERROR(VLOOKUP(A28,Calculations!$C$11:$AH$158,22,FALSE),"")</f>
        <v/>
      </c>
      <c r="S28" s="140" t="str">
        <f>IFERROR(VLOOKUP(A28,Calculations!$C$11:$AH$158,23,FALSE),"")</f>
        <v/>
      </c>
      <c r="T28" s="140" t="str">
        <f>IFERROR(VLOOKUP(A28,Calculations!$C$11:$AH$158,24,FALSE),"")</f>
        <v/>
      </c>
      <c r="U28" s="140" t="str">
        <f>IFERROR(VLOOKUP(A28,Calculations!$C$11:$AH$158,25,FALSE),"")</f>
        <v/>
      </c>
      <c r="V28" s="140" t="str">
        <f>IFERROR(VLOOKUP(A28,Calculations!$C$11:$AH$158,26,FALSE),"")</f>
        <v/>
      </c>
      <c r="W28" s="140" t="str">
        <f>IFERROR(VLOOKUP(A28,Calculations!$C$11:$AH$158,31,FALSE),"")</f>
        <v/>
      </c>
      <c r="X28" s="140" t="str">
        <f>IFERROR(VLOOKUP(A28,Calculations!$C$11:$AH$158,32,FALSE),"")</f>
        <v/>
      </c>
      <c r="Y28" s="141">
        <f>IFERROR(VLOOKUP(A28,Calculations!$C$11:$AH$158,27,FALSE),"")</f>
        <v>2</v>
      </c>
      <c r="Z28" s="142">
        <f>IFERROR(VLOOKUP(A28,Calculations!$C$11:$AH$158,29,FALSE),"")</f>
        <v>0.34855769230769229</v>
      </c>
    </row>
    <row r="29" spans="1:26" ht="15" x14ac:dyDescent="0.3">
      <c r="A29" s="35">
        <v>26</v>
      </c>
      <c r="B29" s="19" t="str">
        <f>IFERROR(VLOOKUP(A29,Calculations!$C$11:$AH$158,4,FALSE),"")</f>
        <v>Alan Renwick</v>
      </c>
      <c r="C29" s="138" t="str">
        <f>IFERROR(VLOOKUP(A29,Calculations!$C$11:$AH$158,5,FALSE),"")</f>
        <v/>
      </c>
      <c r="D29" s="138" t="str">
        <f>IFERROR(VLOOKUP(A29,Calculations!$C$11:$AH$158,6,FALSE),"")</f>
        <v>S</v>
      </c>
      <c r="E29" s="138" t="str">
        <f>IFERROR(VLOOKUP(A29,Calculations!$C$11:$AH$158,8,FALSE),"")</f>
        <v>Sticks</v>
      </c>
      <c r="F29" s="138" t="str">
        <f>IFERROR(VLOOKUP(A29,Calculations!$C$11:$AH$158,9,FALSE),"")</f>
        <v>Frobury</v>
      </c>
      <c r="G29" s="139" t="str">
        <f>IFERROR(VLOOKUP(A29,Calculations!$C$11:$AH$158,11,FALSE),"")</f>
        <v/>
      </c>
      <c r="H29" s="139">
        <f>IFERROR(VLOOKUP(A29,Calculations!$C$11:$AH$158,12,FALSE),"")</f>
        <v>21</v>
      </c>
      <c r="I29" s="139" t="str">
        <f>IFERROR(VLOOKUP(A29,Calculations!$C$11:$AH$158,13,FALSE),"")</f>
        <v/>
      </c>
      <c r="J29" s="139" t="str">
        <f>IFERROR(VLOOKUP(A29,Calculations!$C$11:$AH$158,14,FALSE),"")</f>
        <v/>
      </c>
      <c r="K29" s="139" t="str">
        <f>IFERROR(VLOOKUP(A29,Calculations!$C$11:$AH$158,15,FALSE),"")</f>
        <v/>
      </c>
      <c r="L29" s="139" t="str">
        <f>IFERROR(VLOOKUP(A29,Calculations!$C$11:$AH$158,16,FALSE),"")</f>
        <v/>
      </c>
      <c r="M29" s="139" t="str">
        <f>IFERROR(VLOOKUP(A29,Calculations!$C$11:$AH$158,17,FALSE),"")</f>
        <v/>
      </c>
      <c r="N29" s="139" t="str">
        <f>IFERROR(VLOOKUP(A29,Calculations!$C$11:$AH$158,18,FALSE),"")</f>
        <v/>
      </c>
      <c r="O29" s="140" t="str">
        <f>IFERROR(VLOOKUP(A29,Calculations!$C$11:$AH$158,19,FALSE),"")</f>
        <v/>
      </c>
      <c r="P29" s="140">
        <f>IFERROR(VLOOKUP(A29,Calculations!$C$11:$AH$158,20,FALSE),"")</f>
        <v>1</v>
      </c>
      <c r="Q29" s="140" t="str">
        <f>IFERROR(VLOOKUP(A29,Calculations!$C$11:$AH$158,21,FALSE),"")</f>
        <v/>
      </c>
      <c r="R29" s="140" t="str">
        <f>IFERROR(VLOOKUP(A29,Calculations!$C$11:$AH$158,22,FALSE),"")</f>
        <v/>
      </c>
      <c r="S29" s="140" t="str">
        <f>IFERROR(VLOOKUP(A29,Calculations!$C$11:$AH$158,23,FALSE),"")</f>
        <v/>
      </c>
      <c r="T29" s="140" t="str">
        <f>IFERROR(VLOOKUP(A29,Calculations!$C$11:$AH$158,24,FALSE),"")</f>
        <v/>
      </c>
      <c r="U29" s="140" t="str">
        <f>IFERROR(VLOOKUP(A29,Calculations!$C$11:$AH$158,25,FALSE),"")</f>
        <v/>
      </c>
      <c r="V29" s="140" t="str">
        <f>IFERROR(VLOOKUP(A29,Calculations!$C$11:$AH$158,26,FALSE),"")</f>
        <v/>
      </c>
      <c r="W29" s="140" t="str">
        <f>IFERROR(VLOOKUP(A29,Calculations!$C$11:$AH$158,31,FALSE),"")</f>
        <v/>
      </c>
      <c r="X29" s="140" t="str">
        <f>IFERROR(VLOOKUP(A29,Calculations!$C$11:$AH$158,32,FALSE),"")</f>
        <v/>
      </c>
      <c r="Y29" s="141">
        <f>IFERROR(VLOOKUP(A29,Calculations!$C$11:$AH$158,27,FALSE),"")</f>
        <v>1</v>
      </c>
      <c r="Z29" s="142">
        <f>IFERROR(VLOOKUP(A29,Calculations!$C$11:$AH$158,29,FALSE),"")</f>
        <v>1</v>
      </c>
    </row>
    <row r="30" spans="1:26" ht="15" x14ac:dyDescent="0.3">
      <c r="A30" s="35">
        <v>27</v>
      </c>
      <c r="B30" s="19" t="str">
        <f>IFERROR(VLOOKUP(A30,Calculations!$C$11:$AH$158,4,FALSE),"")</f>
        <v>Peter Terry</v>
      </c>
      <c r="C30" s="138">
        <f>IFERROR(VLOOKUP(A30,Calculations!$C$11:$AH$158,5,FALSE),"")</f>
        <v>1346</v>
      </c>
      <c r="D30" s="138" t="str">
        <f>IFERROR(VLOOKUP(A30,Calculations!$C$11:$AH$158,6,FALSE),"")</f>
        <v>S</v>
      </c>
      <c r="E30" s="138" t="str">
        <f>IFERROR(VLOOKUP(A30,Calculations!$C$11:$AH$158,8,FALSE),"")</f>
        <v>Sticks</v>
      </c>
      <c r="F30" s="138" t="str">
        <f>IFERROR(VLOOKUP(A30,Calculations!$C$11:$AH$158,9,FALSE),"")</f>
        <v>Newbury</v>
      </c>
      <c r="G30" s="139">
        <f>IFERROR(VLOOKUP(A30,Calculations!$C$11:$AH$158,11,FALSE),"")</f>
        <v>28</v>
      </c>
      <c r="H30" s="139" t="str">
        <f>IFERROR(VLOOKUP(A30,Calculations!$C$11:$AH$158,12,FALSE),"")</f>
        <v/>
      </c>
      <c r="I30" s="139" t="str">
        <f>IFERROR(VLOOKUP(A30,Calculations!$C$11:$AH$158,13,FALSE),"")</f>
        <v/>
      </c>
      <c r="J30" s="139" t="str">
        <f>IFERROR(VLOOKUP(A30,Calculations!$C$11:$AH$158,14,FALSE),"")</f>
        <v/>
      </c>
      <c r="K30" s="139" t="str">
        <f>IFERROR(VLOOKUP(A30,Calculations!$C$11:$AH$158,15,FALSE),"")</f>
        <v/>
      </c>
      <c r="L30" s="139" t="str">
        <f>IFERROR(VLOOKUP(A30,Calculations!$C$11:$AH$158,16,FALSE),"")</f>
        <v/>
      </c>
      <c r="M30" s="139" t="str">
        <f>IFERROR(VLOOKUP(A30,Calculations!$C$11:$AH$158,17,FALSE),"")</f>
        <v/>
      </c>
      <c r="N30" s="139" t="str">
        <f>IFERROR(VLOOKUP(A30,Calculations!$C$11:$AH$158,18,FALSE),"")</f>
        <v/>
      </c>
      <c r="O30" s="140">
        <f>IFERROR(VLOOKUP(A30,Calculations!$C$11:$AH$158,19,FALSE),"")</f>
        <v>1</v>
      </c>
      <c r="P30" s="140" t="str">
        <f>IFERROR(VLOOKUP(A30,Calculations!$C$11:$AH$158,20,FALSE),"")</f>
        <v/>
      </c>
      <c r="Q30" s="140" t="str">
        <f>IFERROR(VLOOKUP(A30,Calculations!$C$11:$AH$158,21,FALSE),"")</f>
        <v/>
      </c>
      <c r="R30" s="140" t="str">
        <f>IFERROR(VLOOKUP(A30,Calculations!$C$11:$AH$158,22,FALSE),"")</f>
        <v/>
      </c>
      <c r="S30" s="140" t="str">
        <f>IFERROR(VLOOKUP(A30,Calculations!$C$11:$AH$158,23,FALSE),"")</f>
        <v/>
      </c>
      <c r="T30" s="140" t="str">
        <f>IFERROR(VLOOKUP(A30,Calculations!$C$11:$AH$158,24,FALSE),"")</f>
        <v/>
      </c>
      <c r="U30" s="140" t="str">
        <f>IFERROR(VLOOKUP(A30,Calculations!$C$11:$AH$158,25,FALSE),"")</f>
        <v/>
      </c>
      <c r="V30" s="140" t="str">
        <f>IFERROR(VLOOKUP(A30,Calculations!$C$11:$AH$158,26,FALSE),"")</f>
        <v/>
      </c>
      <c r="W30" s="140" t="str">
        <f>IFERROR(VLOOKUP(A30,Calculations!$C$11:$AH$158,31,FALSE),"")</f>
        <v/>
      </c>
      <c r="X30" s="140" t="str">
        <f>IFERROR(VLOOKUP(A30,Calculations!$C$11:$AH$158,32,FALSE),"")</f>
        <v/>
      </c>
      <c r="Y30" s="141">
        <f>IFERROR(VLOOKUP(A30,Calculations!$C$11:$AH$158,27,FALSE),"")</f>
        <v>1</v>
      </c>
      <c r="Z30" s="142">
        <f>IFERROR(VLOOKUP(A30,Calculations!$C$11:$AH$158,29,FALSE),"")</f>
        <v>1</v>
      </c>
    </row>
    <row r="31" spans="1:26" ht="15" x14ac:dyDescent="0.3">
      <c r="A31" s="35">
        <v>28</v>
      </c>
      <c r="B31" s="19" t="str">
        <f>IFERROR(VLOOKUP(A31,Calculations!$C$11:$AH$158,4,FALSE),"")</f>
        <v>Glenn Newman</v>
      </c>
      <c r="C31" s="138">
        <f>IFERROR(VLOOKUP(A31,Calculations!$C$11:$AH$158,5,FALSE),"")</f>
        <v>834</v>
      </c>
      <c r="D31" s="138" t="str">
        <f>IFERROR(VLOOKUP(A31,Calculations!$C$11:$AH$158,6,FALSE),"")</f>
        <v>AA</v>
      </c>
      <c r="E31" s="138" t="str">
        <f>IFERROR(VLOOKUP(A31,Calculations!$C$11:$AH$158,8,FALSE),"")</f>
        <v>PCP</v>
      </c>
      <c r="F31" s="138" t="str">
        <f>IFERROR(VLOOKUP(A31,Calculations!$C$11:$AH$158,9,FALSE),"")</f>
        <v>Weston Warrior</v>
      </c>
      <c r="G31" s="139" t="str">
        <f>IFERROR(VLOOKUP(A31,Calculations!$C$11:$AH$158,11,FALSE),"")</f>
        <v/>
      </c>
      <c r="H31" s="139">
        <f>IFERROR(VLOOKUP(A31,Calculations!$C$11:$AH$158,12,FALSE),"")</f>
        <v>30</v>
      </c>
      <c r="I31" s="139" t="str">
        <f>IFERROR(VLOOKUP(A31,Calculations!$C$11:$AH$158,13,FALSE),"")</f>
        <v/>
      </c>
      <c r="J31" s="139" t="str">
        <f>IFERROR(VLOOKUP(A31,Calculations!$C$11:$AH$158,14,FALSE),"")</f>
        <v/>
      </c>
      <c r="K31" s="139" t="str">
        <f>IFERROR(VLOOKUP(A31,Calculations!$C$11:$AH$158,15,FALSE),"")</f>
        <v/>
      </c>
      <c r="L31" s="139" t="str">
        <f>IFERROR(VLOOKUP(A31,Calculations!$C$11:$AH$158,16,FALSE),"")</f>
        <v/>
      </c>
      <c r="M31" s="139" t="str">
        <f>IFERROR(VLOOKUP(A31,Calculations!$C$11:$AH$158,17,FALSE),"")</f>
        <v/>
      </c>
      <c r="N31" s="139" t="str">
        <f>IFERROR(VLOOKUP(A31,Calculations!$C$11:$AH$158,18,FALSE),"")</f>
        <v/>
      </c>
      <c r="O31" s="140" t="str">
        <f>IFERROR(VLOOKUP(A31,Calculations!$C$11:$AH$158,19,FALSE),"")</f>
        <v/>
      </c>
      <c r="P31" s="140">
        <f>IFERROR(VLOOKUP(A31,Calculations!$C$11:$AH$158,20,FALSE),"")</f>
        <v>0.9375</v>
      </c>
      <c r="Q31" s="140" t="str">
        <f>IFERROR(VLOOKUP(A31,Calculations!$C$11:$AH$158,21,FALSE),"")</f>
        <v/>
      </c>
      <c r="R31" s="140" t="str">
        <f>IFERROR(VLOOKUP(A31,Calculations!$C$11:$AH$158,22,FALSE),"")</f>
        <v/>
      </c>
      <c r="S31" s="140" t="str">
        <f>IFERROR(VLOOKUP(A31,Calculations!$C$11:$AH$158,23,FALSE),"")</f>
        <v/>
      </c>
      <c r="T31" s="140" t="str">
        <f>IFERROR(VLOOKUP(A31,Calculations!$C$11:$AH$158,24,FALSE),"")</f>
        <v/>
      </c>
      <c r="U31" s="140" t="str">
        <f>IFERROR(VLOOKUP(A31,Calculations!$C$11:$AH$158,25,FALSE),"")</f>
        <v/>
      </c>
      <c r="V31" s="140" t="str">
        <f>IFERROR(VLOOKUP(A31,Calculations!$C$11:$AH$158,26,FALSE),"")</f>
        <v/>
      </c>
      <c r="W31" s="140" t="str">
        <f>IFERROR(VLOOKUP(A31,Calculations!$C$11:$AH$158,31,FALSE),"")</f>
        <v/>
      </c>
      <c r="X31" s="140" t="str">
        <f>IFERROR(VLOOKUP(A31,Calculations!$C$11:$AH$158,32,FALSE),"")</f>
        <v/>
      </c>
      <c r="Y31" s="141">
        <f>IFERROR(VLOOKUP(A31,Calculations!$C$11:$AH$158,27,FALSE),"")</f>
        <v>1</v>
      </c>
      <c r="Z31" s="142">
        <f>IFERROR(VLOOKUP(A31,Calculations!$C$11:$AH$158,29,FALSE),"")</f>
        <v>0.9375</v>
      </c>
    </row>
    <row r="32" spans="1:26" ht="15" x14ac:dyDescent="0.3">
      <c r="A32" s="35">
        <v>29</v>
      </c>
      <c r="B32" s="19" t="str">
        <f>IFERROR(VLOOKUP(A32,Calculations!$C$11:$AH$158,4,FALSE),"")</f>
        <v>Dave Page Starr</v>
      </c>
      <c r="C32" s="138">
        <f>IFERROR(VLOOKUP(A32,Calculations!$C$11:$AH$158,5,FALSE),"")</f>
        <v>1399</v>
      </c>
      <c r="D32" s="138" t="str">
        <f>IFERROR(VLOOKUP(A32,Calculations!$C$11:$AH$158,6,FALSE),"")</f>
        <v>AA</v>
      </c>
      <c r="E32" s="138" t="str">
        <f>IFERROR(VLOOKUP(A32,Calculations!$C$11:$AH$158,8,FALSE),"")</f>
        <v>PCP</v>
      </c>
      <c r="F32" s="138" t="str">
        <f>IFERROR(VLOOKUP(A32,Calculations!$C$11:$AH$158,9,FALSE),"")</f>
        <v>Weston Warrior</v>
      </c>
      <c r="G32" s="139" t="str">
        <f>IFERROR(VLOOKUP(A32,Calculations!$C$11:$AH$158,11,FALSE),"")</f>
        <v/>
      </c>
      <c r="H32" s="139">
        <f>IFERROR(VLOOKUP(A32,Calculations!$C$11:$AH$158,12,FALSE),"")</f>
        <v>29</v>
      </c>
      <c r="I32" s="139" t="str">
        <f>IFERROR(VLOOKUP(A32,Calculations!$C$11:$AH$158,13,FALSE),"")</f>
        <v/>
      </c>
      <c r="J32" s="139" t="str">
        <f>IFERROR(VLOOKUP(A32,Calculations!$C$11:$AH$158,14,FALSE),"")</f>
        <v/>
      </c>
      <c r="K32" s="139" t="str">
        <f>IFERROR(VLOOKUP(A32,Calculations!$C$11:$AH$158,15,FALSE),"")</f>
        <v/>
      </c>
      <c r="L32" s="139" t="str">
        <f>IFERROR(VLOOKUP(A32,Calculations!$C$11:$AH$158,16,FALSE),"")</f>
        <v/>
      </c>
      <c r="M32" s="139" t="str">
        <f>IFERROR(VLOOKUP(A32,Calculations!$C$11:$AH$158,17,FALSE),"")</f>
        <v/>
      </c>
      <c r="N32" s="139" t="str">
        <f>IFERROR(VLOOKUP(A32,Calculations!$C$11:$AH$158,18,FALSE),"")</f>
        <v/>
      </c>
      <c r="O32" s="140" t="str">
        <f>IFERROR(VLOOKUP(A32,Calculations!$C$11:$AH$158,19,FALSE),"")</f>
        <v/>
      </c>
      <c r="P32" s="140">
        <f>IFERROR(VLOOKUP(A32,Calculations!$C$11:$AH$158,20,FALSE),"")</f>
        <v>0.90625</v>
      </c>
      <c r="Q32" s="140" t="str">
        <f>IFERROR(VLOOKUP(A32,Calculations!$C$11:$AH$158,21,FALSE),"")</f>
        <v/>
      </c>
      <c r="R32" s="140" t="str">
        <f>IFERROR(VLOOKUP(A32,Calculations!$C$11:$AH$158,22,FALSE),"")</f>
        <v/>
      </c>
      <c r="S32" s="140" t="str">
        <f>IFERROR(VLOOKUP(A32,Calculations!$C$11:$AH$158,23,FALSE),"")</f>
        <v/>
      </c>
      <c r="T32" s="140" t="str">
        <f>IFERROR(VLOOKUP(A32,Calculations!$C$11:$AH$158,24,FALSE),"")</f>
        <v/>
      </c>
      <c r="U32" s="140" t="str">
        <f>IFERROR(VLOOKUP(A32,Calculations!$C$11:$AH$158,25,FALSE),"")</f>
        <v/>
      </c>
      <c r="V32" s="140" t="str">
        <f>IFERROR(VLOOKUP(A32,Calculations!$C$11:$AH$158,26,FALSE),"")</f>
        <v/>
      </c>
      <c r="W32" s="140" t="str">
        <f>IFERROR(VLOOKUP(A32,Calculations!$C$11:$AH$158,31,FALSE),"")</f>
        <v/>
      </c>
      <c r="X32" s="140" t="str">
        <f>IFERROR(VLOOKUP(A32,Calculations!$C$11:$AH$158,32,FALSE),"")</f>
        <v/>
      </c>
      <c r="Y32" s="141">
        <f>IFERROR(VLOOKUP(A32,Calculations!$C$11:$AH$158,27,FALSE),"")</f>
        <v>1</v>
      </c>
      <c r="Z32" s="142">
        <f>IFERROR(VLOOKUP(A32,Calculations!$C$11:$AH$158,29,FALSE),"")</f>
        <v>0.90625</v>
      </c>
    </row>
    <row r="33" spans="1:26" ht="15" x14ac:dyDescent="0.3">
      <c r="A33" s="35">
        <v>30</v>
      </c>
      <c r="B33" s="19" t="str">
        <f>IFERROR(VLOOKUP(A33,Calculations!$C$11:$AH$158,4,FALSE),"")</f>
        <v>Steve Privett</v>
      </c>
      <c r="C33" s="138">
        <f>IFERROR(VLOOKUP(A33,Calculations!$C$11:$AH$158,5,FALSE),"")</f>
        <v>880</v>
      </c>
      <c r="D33" s="138" t="str">
        <f>IFERROR(VLOOKUP(A33,Calculations!$C$11:$AH$158,6,FALSE),"")</f>
        <v>AA</v>
      </c>
      <c r="E33" s="138" t="str">
        <f>IFERROR(VLOOKUP(A33,Calculations!$C$11:$AH$158,8,FALSE),"")</f>
        <v>PCP</v>
      </c>
      <c r="F33" s="138" t="str">
        <f>IFERROR(VLOOKUP(A33,Calculations!$C$11:$AH$158,9,FALSE),"")</f>
        <v>Buccaneers</v>
      </c>
      <c r="G33" s="139">
        <f>IFERROR(VLOOKUP(A33,Calculations!$C$11:$AH$158,11,FALSE),"")</f>
        <v>34</v>
      </c>
      <c r="H33" s="139" t="str">
        <f>IFERROR(VLOOKUP(A33,Calculations!$C$11:$AH$158,12,FALSE),"")</f>
        <v/>
      </c>
      <c r="I33" s="139" t="str">
        <f>IFERROR(VLOOKUP(A33,Calculations!$C$11:$AH$158,13,FALSE),"")</f>
        <v/>
      </c>
      <c r="J33" s="139" t="str">
        <f>IFERROR(VLOOKUP(A33,Calculations!$C$11:$AH$158,14,FALSE),"")</f>
        <v/>
      </c>
      <c r="K33" s="139" t="str">
        <f>IFERROR(VLOOKUP(A33,Calculations!$C$11:$AH$158,15,FALSE),"")</f>
        <v/>
      </c>
      <c r="L33" s="139" t="str">
        <f>IFERROR(VLOOKUP(A33,Calculations!$C$11:$AH$158,16,FALSE),"")</f>
        <v/>
      </c>
      <c r="M33" s="139" t="str">
        <f>IFERROR(VLOOKUP(A33,Calculations!$C$11:$AH$158,17,FALSE),"")</f>
        <v/>
      </c>
      <c r="N33" s="139" t="str">
        <f>IFERROR(VLOOKUP(A33,Calculations!$C$11:$AH$158,18,FALSE),"")</f>
        <v/>
      </c>
      <c r="O33" s="140">
        <f>IFERROR(VLOOKUP(A33,Calculations!$C$11:$AH$158,19,FALSE),"")</f>
        <v>0.87179487179487181</v>
      </c>
      <c r="P33" s="140" t="str">
        <f>IFERROR(VLOOKUP(A33,Calculations!$C$11:$AH$158,20,FALSE),"")</f>
        <v/>
      </c>
      <c r="Q33" s="140" t="str">
        <f>IFERROR(VLOOKUP(A33,Calculations!$C$11:$AH$158,21,FALSE),"")</f>
        <v/>
      </c>
      <c r="R33" s="140" t="str">
        <f>IFERROR(VLOOKUP(A33,Calculations!$C$11:$AH$158,22,FALSE),"")</f>
        <v/>
      </c>
      <c r="S33" s="140" t="str">
        <f>IFERROR(VLOOKUP(A33,Calculations!$C$11:$AH$158,23,FALSE),"")</f>
        <v/>
      </c>
      <c r="T33" s="140" t="str">
        <f>IFERROR(VLOOKUP(A33,Calculations!$C$11:$AH$158,24,FALSE),"")</f>
        <v/>
      </c>
      <c r="U33" s="140" t="str">
        <f>IFERROR(VLOOKUP(A33,Calculations!$C$11:$AH$158,25,FALSE),"")</f>
        <v/>
      </c>
      <c r="V33" s="140" t="str">
        <f>IFERROR(VLOOKUP(A33,Calculations!$C$11:$AH$158,26,FALSE),"")</f>
        <v/>
      </c>
      <c r="W33" s="140" t="str">
        <f>IFERROR(VLOOKUP(A33,Calculations!$C$11:$AH$158,31,FALSE),"")</f>
        <v/>
      </c>
      <c r="X33" s="140" t="str">
        <f>IFERROR(VLOOKUP(A33,Calculations!$C$11:$AH$158,32,FALSE),"")</f>
        <v/>
      </c>
      <c r="Y33" s="141">
        <f>IFERROR(VLOOKUP(A33,Calculations!$C$11:$AH$158,27,FALSE),"")</f>
        <v>1</v>
      </c>
      <c r="Z33" s="142">
        <f>IFERROR(VLOOKUP(A33,Calculations!$C$11:$AH$158,29,FALSE),"")</f>
        <v>0.87179487179487181</v>
      </c>
    </row>
    <row r="34" spans="1:26" ht="15" x14ac:dyDescent="0.3">
      <c r="A34" s="35">
        <v>31</v>
      </c>
      <c r="B34" s="19" t="str">
        <f>IFERROR(VLOOKUP(A34,Calculations!$C$11:$AH$158,4,FALSE),"")</f>
        <v>Robin Heath</v>
      </c>
      <c r="C34" s="138" t="str">
        <f>IFERROR(VLOOKUP(A34,Calculations!$C$11:$AH$158,5,FALSE),"")</f>
        <v/>
      </c>
      <c r="D34" s="138" t="str">
        <f>IFERROR(VLOOKUP(A34,Calculations!$C$11:$AH$158,6,FALSE),"")</f>
        <v>S</v>
      </c>
      <c r="E34" s="138" t="str">
        <f>IFERROR(VLOOKUP(A34,Calculations!$C$11:$AH$158,8,FALSE),"")</f>
        <v>Sticks</v>
      </c>
      <c r="F34" s="138" t="str">
        <f>IFERROR(VLOOKUP(A34,Calculations!$C$11:$AH$158,9,FALSE),"")</f>
        <v>Weston Warrior</v>
      </c>
      <c r="G34" s="139" t="str">
        <f>IFERROR(VLOOKUP(A34,Calculations!$C$11:$AH$158,11,FALSE),"")</f>
        <v/>
      </c>
      <c r="H34" s="139">
        <f>IFERROR(VLOOKUP(A34,Calculations!$C$11:$AH$158,12,FALSE),"")</f>
        <v>18</v>
      </c>
      <c r="I34" s="139" t="str">
        <f>IFERROR(VLOOKUP(A34,Calculations!$C$11:$AH$158,13,FALSE),"")</f>
        <v/>
      </c>
      <c r="J34" s="139" t="str">
        <f>IFERROR(VLOOKUP(A34,Calculations!$C$11:$AH$158,14,FALSE),"")</f>
        <v/>
      </c>
      <c r="K34" s="139" t="str">
        <f>IFERROR(VLOOKUP(A34,Calculations!$C$11:$AH$158,15,FALSE),"")</f>
        <v/>
      </c>
      <c r="L34" s="139" t="str">
        <f>IFERROR(VLOOKUP(A34,Calculations!$C$11:$AH$158,16,FALSE),"")</f>
        <v/>
      </c>
      <c r="M34" s="139" t="str">
        <f>IFERROR(VLOOKUP(A34,Calculations!$C$11:$AH$158,17,FALSE),"")</f>
        <v/>
      </c>
      <c r="N34" s="139" t="str">
        <f>IFERROR(VLOOKUP(A34,Calculations!$C$11:$AH$158,18,FALSE),"")</f>
        <v/>
      </c>
      <c r="O34" s="140" t="str">
        <f>IFERROR(VLOOKUP(A34,Calculations!$C$11:$AH$158,19,FALSE),"")</f>
        <v/>
      </c>
      <c r="P34" s="140">
        <f>IFERROR(VLOOKUP(A34,Calculations!$C$11:$AH$158,20,FALSE),"")</f>
        <v>0.8571428571428571</v>
      </c>
      <c r="Q34" s="140" t="str">
        <f>IFERROR(VLOOKUP(A34,Calculations!$C$11:$AH$158,21,FALSE),"")</f>
        <v/>
      </c>
      <c r="R34" s="140" t="str">
        <f>IFERROR(VLOOKUP(A34,Calculations!$C$11:$AH$158,22,FALSE),"")</f>
        <v/>
      </c>
      <c r="S34" s="140" t="str">
        <f>IFERROR(VLOOKUP(A34,Calculations!$C$11:$AH$158,23,FALSE),"")</f>
        <v/>
      </c>
      <c r="T34" s="140" t="str">
        <f>IFERROR(VLOOKUP(A34,Calculations!$C$11:$AH$158,24,FALSE),"")</f>
        <v/>
      </c>
      <c r="U34" s="140" t="str">
        <f>IFERROR(VLOOKUP(A34,Calculations!$C$11:$AH$158,25,FALSE),"")</f>
        <v/>
      </c>
      <c r="V34" s="140" t="str">
        <f>IFERROR(VLOOKUP(A34,Calculations!$C$11:$AH$158,26,FALSE),"")</f>
        <v/>
      </c>
      <c r="W34" s="140" t="str">
        <f>IFERROR(VLOOKUP(A34,Calculations!$C$11:$AH$158,31,FALSE),"")</f>
        <v/>
      </c>
      <c r="X34" s="140" t="str">
        <f>IFERROR(VLOOKUP(A34,Calculations!$C$11:$AH$158,32,FALSE),"")</f>
        <v/>
      </c>
      <c r="Y34" s="141">
        <f>IFERROR(VLOOKUP(A34,Calculations!$C$11:$AH$158,27,FALSE),"")</f>
        <v>1</v>
      </c>
      <c r="Z34" s="142">
        <f>IFERROR(VLOOKUP(A34,Calculations!$C$11:$AH$158,29,FALSE),"")</f>
        <v>0.8571428571428571</v>
      </c>
    </row>
    <row r="35" spans="1:26" ht="15" x14ac:dyDescent="0.3">
      <c r="A35" s="35">
        <v>32</v>
      </c>
      <c r="B35" s="19" t="str">
        <f>IFERROR(VLOOKUP(A35,Calculations!$C$11:$AH$158,4,FALSE),"")</f>
        <v>Josh Wood</v>
      </c>
      <c r="C35" s="138">
        <f>IFERROR(VLOOKUP(A35,Calculations!$C$11:$AH$158,5,FALSE),"")</f>
        <v>1904</v>
      </c>
      <c r="D35" s="138" t="str">
        <f>IFERROR(VLOOKUP(A35,Calculations!$C$11:$AH$158,6,FALSE),"")</f>
        <v>U/G</v>
      </c>
      <c r="E35" s="138" t="str">
        <f>IFERROR(VLOOKUP(A35,Calculations!$C$11:$AH$158,8,FALSE),"")</f>
        <v>PCP</v>
      </c>
      <c r="F35" s="138" t="str">
        <f>IFERROR(VLOOKUP(A35,Calculations!$C$11:$AH$158,9,FALSE),"")</f>
        <v>Meon</v>
      </c>
      <c r="G35" s="139">
        <f>IFERROR(VLOOKUP(A35,Calculations!$C$11:$AH$158,11,FALSE),"")</f>
        <v>32</v>
      </c>
      <c r="H35" s="139" t="str">
        <f>IFERROR(VLOOKUP(A35,Calculations!$C$11:$AH$158,12,FALSE),"")</f>
        <v/>
      </c>
      <c r="I35" s="139" t="str">
        <f>IFERROR(VLOOKUP(A35,Calculations!$C$11:$AH$158,13,FALSE),"")</f>
        <v/>
      </c>
      <c r="J35" s="139" t="str">
        <f>IFERROR(VLOOKUP(A35,Calculations!$C$11:$AH$158,14,FALSE),"")</f>
        <v/>
      </c>
      <c r="K35" s="139" t="str">
        <f>IFERROR(VLOOKUP(A35,Calculations!$C$11:$AH$158,15,FALSE),"")</f>
        <v/>
      </c>
      <c r="L35" s="139" t="str">
        <f>IFERROR(VLOOKUP(A35,Calculations!$C$11:$AH$158,16,FALSE),"")</f>
        <v/>
      </c>
      <c r="M35" s="139" t="str">
        <f>IFERROR(VLOOKUP(A35,Calculations!$C$11:$AH$158,17,FALSE),"")</f>
        <v/>
      </c>
      <c r="N35" s="139" t="str">
        <f>IFERROR(VLOOKUP(A35,Calculations!$C$11:$AH$158,18,FALSE),"")</f>
        <v/>
      </c>
      <c r="O35" s="140">
        <f>IFERROR(VLOOKUP(A35,Calculations!$C$11:$AH$158,19,FALSE),"")</f>
        <v>0.82051282051282048</v>
      </c>
      <c r="P35" s="140" t="str">
        <f>IFERROR(VLOOKUP(A35,Calculations!$C$11:$AH$158,20,FALSE),"")</f>
        <v/>
      </c>
      <c r="Q35" s="140" t="str">
        <f>IFERROR(VLOOKUP(A35,Calculations!$C$11:$AH$158,21,FALSE),"")</f>
        <v/>
      </c>
      <c r="R35" s="140" t="str">
        <f>IFERROR(VLOOKUP(A35,Calculations!$C$11:$AH$158,22,FALSE),"")</f>
        <v/>
      </c>
      <c r="S35" s="140" t="str">
        <f>IFERROR(VLOOKUP(A35,Calculations!$C$11:$AH$158,23,FALSE),"")</f>
        <v/>
      </c>
      <c r="T35" s="140" t="str">
        <f>IFERROR(VLOOKUP(A35,Calculations!$C$11:$AH$158,24,FALSE),"")</f>
        <v/>
      </c>
      <c r="U35" s="140" t="str">
        <f>IFERROR(VLOOKUP(A35,Calculations!$C$11:$AH$158,25,FALSE),"")</f>
        <v/>
      </c>
      <c r="V35" s="140" t="str">
        <f>IFERROR(VLOOKUP(A35,Calculations!$C$11:$AH$158,26,FALSE),"")</f>
        <v/>
      </c>
      <c r="W35" s="140" t="str">
        <f>IFERROR(VLOOKUP(A35,Calculations!$C$11:$AH$158,31,FALSE),"")</f>
        <v/>
      </c>
      <c r="X35" s="140" t="str">
        <f>IFERROR(VLOOKUP(A35,Calculations!$C$11:$AH$158,32,FALSE),"")</f>
        <v/>
      </c>
      <c r="Y35" s="141">
        <f>IFERROR(VLOOKUP(A35,Calculations!$C$11:$AH$158,27,FALSE),"")</f>
        <v>1</v>
      </c>
      <c r="Z35" s="142">
        <f>IFERROR(VLOOKUP(A35,Calculations!$C$11:$AH$158,29,FALSE),"")</f>
        <v>0.82051282051282048</v>
      </c>
    </row>
    <row r="36" spans="1:26" ht="15" x14ac:dyDescent="0.3">
      <c r="A36" s="35">
        <v>33</v>
      </c>
      <c r="B36" s="19" t="str">
        <f>IFERROR(VLOOKUP(A36,Calculations!$C$11:$AH$158,4,FALSE),"")</f>
        <v>Clive Turner</v>
      </c>
      <c r="C36" s="138">
        <f>IFERROR(VLOOKUP(A36,Calculations!$C$11:$AH$158,5,FALSE),"")</f>
        <v>451</v>
      </c>
      <c r="D36" s="138" t="str">
        <f>IFERROR(VLOOKUP(A36,Calculations!$C$11:$AH$158,6,FALSE),"")</f>
        <v>P</v>
      </c>
      <c r="E36" s="138" t="str">
        <f>IFERROR(VLOOKUP(A36,Calculations!$C$11:$AH$158,8,FALSE),"")</f>
        <v>Piston</v>
      </c>
      <c r="F36" s="138" t="str">
        <f>IFERROR(VLOOKUP(A36,Calculations!$C$11:$AH$158,9,FALSE),"")</f>
        <v>Weston Warrior</v>
      </c>
      <c r="G36" s="139" t="str">
        <f>IFERROR(VLOOKUP(A36,Calculations!$C$11:$AH$158,11,FALSE),"")</f>
        <v/>
      </c>
      <c r="H36" s="139">
        <f>IFERROR(VLOOKUP(A36,Calculations!$C$11:$AH$158,12,FALSE),"")</f>
        <v>26</v>
      </c>
      <c r="I36" s="139" t="str">
        <f>IFERROR(VLOOKUP(A36,Calculations!$C$11:$AH$158,13,FALSE),"")</f>
        <v/>
      </c>
      <c r="J36" s="139" t="str">
        <f>IFERROR(VLOOKUP(A36,Calculations!$C$11:$AH$158,14,FALSE),"")</f>
        <v/>
      </c>
      <c r="K36" s="139" t="str">
        <f>IFERROR(VLOOKUP(A36,Calculations!$C$11:$AH$158,15,FALSE),"")</f>
        <v/>
      </c>
      <c r="L36" s="139" t="str">
        <f>IFERROR(VLOOKUP(A36,Calculations!$C$11:$AH$158,16,FALSE),"")</f>
        <v/>
      </c>
      <c r="M36" s="139" t="str">
        <f>IFERROR(VLOOKUP(A36,Calculations!$C$11:$AH$158,17,FALSE),"")</f>
        <v/>
      </c>
      <c r="N36" s="139" t="str">
        <f>IFERROR(VLOOKUP(A36,Calculations!$C$11:$AH$158,18,FALSE),"")</f>
        <v/>
      </c>
      <c r="O36" s="140" t="str">
        <f>IFERROR(VLOOKUP(A36,Calculations!$C$11:$AH$158,19,FALSE),"")</f>
        <v/>
      </c>
      <c r="P36" s="140">
        <f>IFERROR(VLOOKUP(A36,Calculations!$C$11:$AH$158,20,FALSE),"")</f>
        <v>0.8125</v>
      </c>
      <c r="Q36" s="140" t="str">
        <f>IFERROR(VLOOKUP(A36,Calculations!$C$11:$AH$158,21,FALSE),"")</f>
        <v/>
      </c>
      <c r="R36" s="140" t="str">
        <f>IFERROR(VLOOKUP(A36,Calculations!$C$11:$AH$158,22,FALSE),"")</f>
        <v/>
      </c>
      <c r="S36" s="140" t="str">
        <f>IFERROR(VLOOKUP(A36,Calculations!$C$11:$AH$158,23,FALSE),"")</f>
        <v/>
      </c>
      <c r="T36" s="140" t="str">
        <f>IFERROR(VLOOKUP(A36,Calculations!$C$11:$AH$158,24,FALSE),"")</f>
        <v/>
      </c>
      <c r="U36" s="140" t="str">
        <f>IFERROR(VLOOKUP(A36,Calculations!$C$11:$AH$158,25,FALSE),"")</f>
        <v/>
      </c>
      <c r="V36" s="140" t="str">
        <f>IFERROR(VLOOKUP(A36,Calculations!$C$11:$AH$158,26,FALSE),"")</f>
        <v/>
      </c>
      <c r="W36" s="140" t="str">
        <f>IFERROR(VLOOKUP(A36,Calculations!$C$11:$AH$158,31,FALSE),"")</f>
        <v/>
      </c>
      <c r="X36" s="140" t="str">
        <f>IFERROR(VLOOKUP(A36,Calculations!$C$11:$AH$158,32,FALSE),"")</f>
        <v/>
      </c>
      <c r="Y36" s="141">
        <f>IFERROR(VLOOKUP(A36,Calculations!$C$11:$AH$158,27,FALSE),"")</f>
        <v>1</v>
      </c>
      <c r="Z36" s="142">
        <f>IFERROR(VLOOKUP(A36,Calculations!$C$11:$AH$158,29,FALSE),"")</f>
        <v>0.8125</v>
      </c>
    </row>
    <row r="37" spans="1:26" ht="15" x14ac:dyDescent="0.3">
      <c r="A37" s="35">
        <v>34</v>
      </c>
      <c r="B37" s="19" t="str">
        <f>IFERROR(VLOOKUP(A37,Calculations!$C$11:$AH$158,4,FALSE),"")</f>
        <v>Stephen Lucas</v>
      </c>
      <c r="C37" s="138">
        <f>IFERROR(VLOOKUP(A37,Calculations!$C$11:$AH$158,5,FALSE),"")</f>
        <v>1544</v>
      </c>
      <c r="D37" s="138" t="str">
        <f>IFERROR(VLOOKUP(A37,Calculations!$C$11:$AH$158,6,FALSE),"")</f>
        <v>A</v>
      </c>
      <c r="E37" s="138" t="str">
        <f>IFERROR(VLOOKUP(A37,Calculations!$C$11:$AH$158,8,FALSE),"")</f>
        <v>PCP</v>
      </c>
      <c r="F37" s="138" t="str">
        <f>IFERROR(VLOOKUP(A37,Calculations!$C$11:$AH$158,9,FALSE),"")</f>
        <v>Meon</v>
      </c>
      <c r="G37" s="139" t="str">
        <f>IFERROR(VLOOKUP(A37,Calculations!$C$11:$AH$158,11,FALSE),"")</f>
        <v/>
      </c>
      <c r="H37" s="139">
        <f>IFERROR(VLOOKUP(A37,Calculations!$C$11:$AH$158,12,FALSE),"")</f>
        <v>22</v>
      </c>
      <c r="I37" s="139" t="str">
        <f>IFERROR(VLOOKUP(A37,Calculations!$C$11:$AH$158,13,FALSE),"")</f>
        <v/>
      </c>
      <c r="J37" s="139" t="str">
        <f>IFERROR(VLOOKUP(A37,Calculations!$C$11:$AH$158,14,FALSE),"")</f>
        <v/>
      </c>
      <c r="K37" s="139" t="str">
        <f>IFERROR(VLOOKUP(A37,Calculations!$C$11:$AH$158,15,FALSE),"")</f>
        <v/>
      </c>
      <c r="L37" s="139" t="str">
        <f>IFERROR(VLOOKUP(A37,Calculations!$C$11:$AH$158,16,FALSE),"")</f>
        <v/>
      </c>
      <c r="M37" s="139" t="str">
        <f>IFERROR(VLOOKUP(A37,Calculations!$C$11:$AH$158,17,FALSE),"")</f>
        <v/>
      </c>
      <c r="N37" s="139" t="str">
        <f>IFERROR(VLOOKUP(A37,Calculations!$C$11:$AH$158,18,FALSE),"")</f>
        <v/>
      </c>
      <c r="O37" s="140" t="str">
        <f>IFERROR(VLOOKUP(A37,Calculations!$C$11:$AH$158,19,FALSE),"")</f>
        <v/>
      </c>
      <c r="P37" s="140">
        <f>IFERROR(VLOOKUP(A37,Calculations!$C$11:$AH$158,20,FALSE),"")</f>
        <v>0.6875</v>
      </c>
      <c r="Q37" s="140" t="str">
        <f>IFERROR(VLOOKUP(A37,Calculations!$C$11:$AH$158,21,FALSE),"")</f>
        <v/>
      </c>
      <c r="R37" s="140" t="str">
        <f>IFERROR(VLOOKUP(A37,Calculations!$C$11:$AH$158,22,FALSE),"")</f>
        <v/>
      </c>
      <c r="S37" s="140" t="str">
        <f>IFERROR(VLOOKUP(A37,Calculations!$C$11:$AH$158,23,FALSE),"")</f>
        <v/>
      </c>
      <c r="T37" s="140" t="str">
        <f>IFERROR(VLOOKUP(A37,Calculations!$C$11:$AH$158,24,FALSE),"")</f>
        <v/>
      </c>
      <c r="U37" s="140" t="str">
        <f>IFERROR(VLOOKUP(A37,Calculations!$C$11:$AH$158,25,FALSE),"")</f>
        <v/>
      </c>
      <c r="V37" s="140" t="str">
        <f>IFERROR(VLOOKUP(A37,Calculations!$C$11:$AH$158,26,FALSE),"")</f>
        <v/>
      </c>
      <c r="W37" s="140" t="str">
        <f>IFERROR(VLOOKUP(A37,Calculations!$C$11:$AH$158,31,FALSE),"")</f>
        <v/>
      </c>
      <c r="X37" s="140" t="str">
        <f>IFERROR(VLOOKUP(A37,Calculations!$C$11:$AH$158,32,FALSE),"")</f>
        <v/>
      </c>
      <c r="Y37" s="141">
        <f>IFERROR(VLOOKUP(A37,Calculations!$C$11:$AH$158,27,FALSE),"")</f>
        <v>1</v>
      </c>
      <c r="Z37" s="142">
        <f>IFERROR(VLOOKUP(A37,Calculations!$C$11:$AH$158,29,FALSE),"")</f>
        <v>0.6875</v>
      </c>
    </row>
    <row r="38" spans="1:26" ht="15" x14ac:dyDescent="0.3">
      <c r="A38" s="35">
        <v>35</v>
      </c>
      <c r="B38" s="19" t="str">
        <f>IFERROR(VLOOKUP(A38,Calculations!$C$11:$AH$158,4,FALSE),"")</f>
        <v>Glenda Privett</v>
      </c>
      <c r="C38" s="138">
        <f>IFERROR(VLOOKUP(A38,Calculations!$C$11:$AH$158,5,FALSE),"")</f>
        <v>1431</v>
      </c>
      <c r="D38" s="138" t="str">
        <f>IFERROR(VLOOKUP(A38,Calculations!$C$11:$AH$158,6,FALSE),"")</f>
        <v>B</v>
      </c>
      <c r="E38" s="138" t="str">
        <f>IFERROR(VLOOKUP(A38,Calculations!$C$11:$AH$158,8,FALSE),"")</f>
        <v>PCP</v>
      </c>
      <c r="F38" s="138" t="str">
        <f>IFERROR(VLOOKUP(A38,Calculations!$C$11:$AH$158,9,FALSE),"")</f>
        <v>Buccaneers</v>
      </c>
      <c r="G38" s="139">
        <f>IFERROR(VLOOKUP(A38,Calculations!$C$11:$AH$158,11,FALSE),"")</f>
        <v>26</v>
      </c>
      <c r="H38" s="139" t="str">
        <f>IFERROR(VLOOKUP(A38,Calculations!$C$11:$AH$158,12,FALSE),"")</f>
        <v/>
      </c>
      <c r="I38" s="139" t="str">
        <f>IFERROR(VLOOKUP(A38,Calculations!$C$11:$AH$158,13,FALSE),"")</f>
        <v/>
      </c>
      <c r="J38" s="139" t="str">
        <f>IFERROR(VLOOKUP(A38,Calculations!$C$11:$AH$158,14,FALSE),"")</f>
        <v/>
      </c>
      <c r="K38" s="139" t="str">
        <f>IFERROR(VLOOKUP(A38,Calculations!$C$11:$AH$158,15,FALSE),"")</f>
        <v/>
      </c>
      <c r="L38" s="139" t="str">
        <f>IFERROR(VLOOKUP(A38,Calculations!$C$11:$AH$158,16,FALSE),"")</f>
        <v/>
      </c>
      <c r="M38" s="139" t="str">
        <f>IFERROR(VLOOKUP(A38,Calculations!$C$11:$AH$158,17,FALSE),"")</f>
        <v/>
      </c>
      <c r="N38" s="139" t="str">
        <f>IFERROR(VLOOKUP(A38,Calculations!$C$11:$AH$158,18,FALSE),"")</f>
        <v/>
      </c>
      <c r="O38" s="140">
        <f>IFERROR(VLOOKUP(A38,Calculations!$C$11:$AH$158,19,FALSE),"")</f>
        <v>0.66666666666666663</v>
      </c>
      <c r="P38" s="140" t="str">
        <f>IFERROR(VLOOKUP(A38,Calculations!$C$11:$AH$158,20,FALSE),"")</f>
        <v/>
      </c>
      <c r="Q38" s="140" t="str">
        <f>IFERROR(VLOOKUP(A38,Calculations!$C$11:$AH$158,21,FALSE),"")</f>
        <v/>
      </c>
      <c r="R38" s="140" t="str">
        <f>IFERROR(VLOOKUP(A38,Calculations!$C$11:$AH$158,22,FALSE),"")</f>
        <v/>
      </c>
      <c r="S38" s="140" t="str">
        <f>IFERROR(VLOOKUP(A38,Calculations!$C$11:$AH$158,23,FALSE),"")</f>
        <v/>
      </c>
      <c r="T38" s="140" t="str">
        <f>IFERROR(VLOOKUP(A38,Calculations!$C$11:$AH$158,24,FALSE),"")</f>
        <v/>
      </c>
      <c r="U38" s="140" t="str">
        <f>IFERROR(VLOOKUP(A38,Calculations!$C$11:$AH$158,25,FALSE),"")</f>
        <v/>
      </c>
      <c r="V38" s="140" t="str">
        <f>IFERROR(VLOOKUP(A38,Calculations!$C$11:$AH$158,26,FALSE),"")</f>
        <v/>
      </c>
      <c r="W38" s="140" t="str">
        <f>IFERROR(VLOOKUP(A38,Calculations!$C$11:$AH$158,31,FALSE),"")</f>
        <v/>
      </c>
      <c r="X38" s="140" t="str">
        <f>IFERROR(VLOOKUP(A38,Calculations!$C$11:$AH$158,32,FALSE),"")</f>
        <v/>
      </c>
      <c r="Y38" s="141">
        <f>IFERROR(VLOOKUP(A38,Calculations!$C$11:$AH$158,27,FALSE),"")</f>
        <v>1</v>
      </c>
      <c r="Z38" s="142">
        <f>IFERROR(VLOOKUP(A38,Calculations!$C$11:$AH$158,29,FALSE),"")</f>
        <v>0.66666666666666663</v>
      </c>
    </row>
    <row r="39" spans="1:26" ht="15" x14ac:dyDescent="0.3">
      <c r="A39" s="35">
        <v>36</v>
      </c>
      <c r="B39" s="19" t="str">
        <f>IFERROR(VLOOKUP(A39,Calculations!$C$11:$AH$158,4,FALSE),"")</f>
        <v>Kevin Bird</v>
      </c>
      <c r="C39" s="138">
        <f>IFERROR(VLOOKUP(A39,Calculations!$C$11:$AH$158,5,FALSE),"")</f>
        <v>1877</v>
      </c>
      <c r="D39" s="138" t="str">
        <f>IFERROR(VLOOKUP(A39,Calculations!$C$11:$AH$158,6,FALSE),"")</f>
        <v>B</v>
      </c>
      <c r="E39" s="138" t="str">
        <f>IFERROR(VLOOKUP(A39,Calculations!$C$11:$AH$158,8,FALSE),"")</f>
        <v>PCP</v>
      </c>
      <c r="F39" s="138" t="str">
        <f>IFERROR(VLOOKUP(A39,Calculations!$C$11:$AH$158,9,FALSE),"")</f>
        <v>Newbury</v>
      </c>
      <c r="G39" s="139" t="str">
        <f>IFERROR(VLOOKUP(A39,Calculations!$C$11:$AH$158,11,FALSE),"")</f>
        <v/>
      </c>
      <c r="H39" s="139">
        <f>IFERROR(VLOOKUP(A39,Calculations!$C$11:$AH$158,12,FALSE),"")</f>
        <v>21</v>
      </c>
      <c r="I39" s="139" t="str">
        <f>IFERROR(VLOOKUP(A39,Calculations!$C$11:$AH$158,13,FALSE),"")</f>
        <v/>
      </c>
      <c r="J39" s="139" t="str">
        <f>IFERROR(VLOOKUP(A39,Calculations!$C$11:$AH$158,14,FALSE),"")</f>
        <v/>
      </c>
      <c r="K39" s="139" t="str">
        <f>IFERROR(VLOOKUP(A39,Calculations!$C$11:$AH$158,15,FALSE),"")</f>
        <v/>
      </c>
      <c r="L39" s="139" t="str">
        <f>IFERROR(VLOOKUP(A39,Calculations!$C$11:$AH$158,16,FALSE),"")</f>
        <v/>
      </c>
      <c r="M39" s="139" t="str">
        <f>IFERROR(VLOOKUP(A39,Calculations!$C$11:$AH$158,17,FALSE),"")</f>
        <v/>
      </c>
      <c r="N39" s="139" t="str">
        <f>IFERROR(VLOOKUP(A39,Calculations!$C$11:$AH$158,18,FALSE),"")</f>
        <v/>
      </c>
      <c r="O39" s="140" t="str">
        <f>IFERROR(VLOOKUP(A39,Calculations!$C$11:$AH$158,19,FALSE),"")</f>
        <v/>
      </c>
      <c r="P39" s="140">
        <f>IFERROR(VLOOKUP(A39,Calculations!$C$11:$AH$158,20,FALSE),"")</f>
        <v>0.65625</v>
      </c>
      <c r="Q39" s="140" t="str">
        <f>IFERROR(VLOOKUP(A39,Calculations!$C$11:$AH$158,21,FALSE),"")</f>
        <v/>
      </c>
      <c r="R39" s="140" t="str">
        <f>IFERROR(VLOOKUP(A39,Calculations!$C$11:$AH$158,22,FALSE),"")</f>
        <v/>
      </c>
      <c r="S39" s="140" t="str">
        <f>IFERROR(VLOOKUP(A39,Calculations!$C$11:$AH$158,23,FALSE),"")</f>
        <v/>
      </c>
      <c r="T39" s="140" t="str">
        <f>IFERROR(VLOOKUP(A39,Calculations!$C$11:$AH$158,24,FALSE),"")</f>
        <v/>
      </c>
      <c r="U39" s="140" t="str">
        <f>IFERROR(VLOOKUP(A39,Calculations!$C$11:$AH$158,25,FALSE),"")</f>
        <v/>
      </c>
      <c r="V39" s="140" t="str">
        <f>IFERROR(VLOOKUP(A39,Calculations!$C$11:$AH$158,26,FALSE),"")</f>
        <v/>
      </c>
      <c r="W39" s="140" t="str">
        <f>IFERROR(VLOOKUP(A39,Calculations!$C$11:$AH$158,31,FALSE),"")</f>
        <v/>
      </c>
      <c r="X39" s="140" t="str">
        <f>IFERROR(VLOOKUP(A39,Calculations!$C$11:$AH$158,32,FALSE),"")</f>
        <v/>
      </c>
      <c r="Y39" s="141">
        <f>IFERROR(VLOOKUP(A39,Calculations!$C$11:$AH$158,27,FALSE),"")</f>
        <v>1</v>
      </c>
      <c r="Z39" s="142">
        <f>IFERROR(VLOOKUP(A39,Calculations!$C$11:$AH$158,29,FALSE),"")</f>
        <v>0.65625</v>
      </c>
    </row>
    <row r="40" spans="1:26" ht="15" x14ac:dyDescent="0.3">
      <c r="A40" s="35">
        <v>37</v>
      </c>
      <c r="B40" s="19" t="str">
        <f>IFERROR(VLOOKUP(A40,Calculations!$C$11:$AH$158,4,FALSE),"")</f>
        <v>Glynn Edwards</v>
      </c>
      <c r="C40" s="138" t="str">
        <f>IFERROR(VLOOKUP(A40,Calculations!$C$11:$AH$158,5,FALSE),"")</f>
        <v/>
      </c>
      <c r="D40" s="138" t="str">
        <f>IFERROR(VLOOKUP(A40,Calculations!$C$11:$AH$158,6,FALSE),"")</f>
        <v>U/G</v>
      </c>
      <c r="E40" s="138" t="str">
        <f>IFERROR(VLOOKUP(A40,Calculations!$C$11:$AH$158,8,FALSE),"")</f>
        <v>PCP</v>
      </c>
      <c r="F40" s="138" t="str">
        <f>IFERROR(VLOOKUP(A40,Calculations!$C$11:$AH$158,9,FALSE),"")</f>
        <v>Carisbrooke</v>
      </c>
      <c r="G40" s="139">
        <f>IFERROR(VLOOKUP(A40,Calculations!$C$11:$AH$158,11,FALSE),"")</f>
        <v>25</v>
      </c>
      <c r="H40" s="139" t="str">
        <f>IFERROR(VLOOKUP(A40,Calculations!$C$11:$AH$158,12,FALSE),"")</f>
        <v/>
      </c>
      <c r="I40" s="139" t="str">
        <f>IFERROR(VLOOKUP(A40,Calculations!$C$11:$AH$158,13,FALSE),"")</f>
        <v/>
      </c>
      <c r="J40" s="139" t="str">
        <f>IFERROR(VLOOKUP(A40,Calculations!$C$11:$AH$158,14,FALSE),"")</f>
        <v/>
      </c>
      <c r="K40" s="139" t="str">
        <f>IFERROR(VLOOKUP(A40,Calculations!$C$11:$AH$158,15,FALSE),"")</f>
        <v/>
      </c>
      <c r="L40" s="139" t="str">
        <f>IFERROR(VLOOKUP(A40,Calculations!$C$11:$AH$158,16,FALSE),"")</f>
        <v/>
      </c>
      <c r="M40" s="139" t="str">
        <f>IFERROR(VLOOKUP(A40,Calculations!$C$11:$AH$158,17,FALSE),"")</f>
        <v/>
      </c>
      <c r="N40" s="139" t="str">
        <f>IFERROR(VLOOKUP(A40,Calculations!$C$11:$AH$158,18,FALSE),"")</f>
        <v/>
      </c>
      <c r="O40" s="140">
        <f>IFERROR(VLOOKUP(A40,Calculations!$C$11:$AH$158,19,FALSE),"")</f>
        <v>0.64102564102564108</v>
      </c>
      <c r="P40" s="140" t="str">
        <f>IFERROR(VLOOKUP(A40,Calculations!$C$11:$AH$158,20,FALSE),"")</f>
        <v/>
      </c>
      <c r="Q40" s="140" t="str">
        <f>IFERROR(VLOOKUP(A40,Calculations!$C$11:$AH$158,21,FALSE),"")</f>
        <v/>
      </c>
      <c r="R40" s="140" t="str">
        <f>IFERROR(VLOOKUP(A40,Calculations!$C$11:$AH$158,22,FALSE),"")</f>
        <v/>
      </c>
      <c r="S40" s="140" t="str">
        <f>IFERROR(VLOOKUP(A40,Calculations!$C$11:$AH$158,23,FALSE),"")</f>
        <v/>
      </c>
      <c r="T40" s="140" t="str">
        <f>IFERROR(VLOOKUP(A40,Calculations!$C$11:$AH$158,24,FALSE),"")</f>
        <v/>
      </c>
      <c r="U40" s="140" t="str">
        <f>IFERROR(VLOOKUP(A40,Calculations!$C$11:$AH$158,25,FALSE),"")</f>
        <v/>
      </c>
      <c r="V40" s="140" t="str">
        <f>IFERROR(VLOOKUP(A40,Calculations!$C$11:$AH$158,26,FALSE),"")</f>
        <v/>
      </c>
      <c r="W40" s="140" t="str">
        <f>IFERROR(VLOOKUP(A40,Calculations!$C$11:$AH$158,31,FALSE),"")</f>
        <v/>
      </c>
      <c r="X40" s="140" t="str">
        <f>IFERROR(VLOOKUP(A40,Calculations!$C$11:$AH$158,32,FALSE),"")</f>
        <v/>
      </c>
      <c r="Y40" s="141">
        <f>IFERROR(VLOOKUP(A40,Calculations!$C$11:$AH$158,27,FALSE),"")</f>
        <v>1</v>
      </c>
      <c r="Z40" s="142">
        <f>IFERROR(VLOOKUP(A40,Calculations!$C$11:$AH$158,29,FALSE),"")</f>
        <v>0.64102564102564108</v>
      </c>
    </row>
    <row r="41" spans="1:26" ht="15" x14ac:dyDescent="0.3">
      <c r="A41" s="35">
        <v>38</v>
      </c>
      <c r="B41" s="19" t="str">
        <f>IFERROR(VLOOKUP(A41,Calculations!$C$11:$AH$158,4,FALSE),"")</f>
        <v>Jake Woodman</v>
      </c>
      <c r="C41" s="138" t="str">
        <f>IFERROR(VLOOKUP(A41,Calculations!$C$11:$AH$158,5,FALSE),"")</f>
        <v/>
      </c>
      <c r="D41" s="138" t="str">
        <f>IFERROR(VLOOKUP(A41,Calculations!$C$11:$AH$158,6,FALSE),"")</f>
        <v>U/G</v>
      </c>
      <c r="E41" s="138" t="str">
        <f>IFERROR(VLOOKUP(A41,Calculations!$C$11:$AH$158,8,FALSE),"")</f>
        <v>PCP</v>
      </c>
      <c r="F41" s="138" t="str">
        <f>IFERROR(VLOOKUP(A41,Calculations!$C$11:$AH$158,9,FALSE),"")</f>
        <v>Carisbrooke</v>
      </c>
      <c r="G41" s="139">
        <f>IFERROR(VLOOKUP(A41,Calculations!$C$11:$AH$158,11,FALSE),"")</f>
        <v>24</v>
      </c>
      <c r="H41" s="139" t="str">
        <f>IFERROR(VLOOKUP(A41,Calculations!$C$11:$AH$158,12,FALSE),"")</f>
        <v/>
      </c>
      <c r="I41" s="139" t="str">
        <f>IFERROR(VLOOKUP(A41,Calculations!$C$11:$AH$158,13,FALSE),"")</f>
        <v/>
      </c>
      <c r="J41" s="139" t="str">
        <f>IFERROR(VLOOKUP(A41,Calculations!$C$11:$AH$158,14,FALSE),"")</f>
        <v/>
      </c>
      <c r="K41" s="139" t="str">
        <f>IFERROR(VLOOKUP(A41,Calculations!$C$11:$AH$158,15,FALSE),"")</f>
        <v/>
      </c>
      <c r="L41" s="139" t="str">
        <f>IFERROR(VLOOKUP(A41,Calculations!$C$11:$AH$158,16,FALSE),"")</f>
        <v/>
      </c>
      <c r="M41" s="139" t="str">
        <f>IFERROR(VLOOKUP(A41,Calculations!$C$11:$AH$158,17,FALSE),"")</f>
        <v/>
      </c>
      <c r="N41" s="139" t="str">
        <f>IFERROR(VLOOKUP(A41,Calculations!$C$11:$AH$158,18,FALSE),"")</f>
        <v/>
      </c>
      <c r="O41" s="140">
        <f>IFERROR(VLOOKUP(A41,Calculations!$C$11:$AH$158,19,FALSE),"")</f>
        <v>0.61538461538461542</v>
      </c>
      <c r="P41" s="140" t="str">
        <f>IFERROR(VLOOKUP(A41,Calculations!$C$11:$AH$158,20,FALSE),"")</f>
        <v/>
      </c>
      <c r="Q41" s="140" t="str">
        <f>IFERROR(VLOOKUP(A41,Calculations!$C$11:$AH$158,21,FALSE),"")</f>
        <v/>
      </c>
      <c r="R41" s="140" t="str">
        <f>IFERROR(VLOOKUP(A41,Calculations!$C$11:$AH$158,22,FALSE),"")</f>
        <v/>
      </c>
      <c r="S41" s="140" t="str">
        <f>IFERROR(VLOOKUP(A41,Calculations!$C$11:$AH$158,23,FALSE),"")</f>
        <v/>
      </c>
      <c r="T41" s="140" t="str">
        <f>IFERROR(VLOOKUP(A41,Calculations!$C$11:$AH$158,24,FALSE),"")</f>
        <v/>
      </c>
      <c r="U41" s="140" t="str">
        <f>IFERROR(VLOOKUP(A41,Calculations!$C$11:$AH$158,25,FALSE),"")</f>
        <v/>
      </c>
      <c r="V41" s="140" t="str">
        <f>IFERROR(VLOOKUP(A41,Calculations!$C$11:$AH$158,26,FALSE),"")</f>
        <v/>
      </c>
      <c r="W41" s="140" t="str">
        <f>IFERROR(VLOOKUP(A41,Calculations!$C$11:$AH$158,31,FALSE),"")</f>
        <v/>
      </c>
      <c r="X41" s="140" t="str">
        <f>IFERROR(VLOOKUP(A41,Calculations!$C$11:$AH$158,32,FALSE),"")</f>
        <v/>
      </c>
      <c r="Y41" s="141">
        <f>IFERROR(VLOOKUP(A41,Calculations!$C$11:$AH$158,27,FALSE),"")</f>
        <v>1</v>
      </c>
      <c r="Z41" s="142">
        <f>IFERROR(VLOOKUP(A41,Calculations!$C$11:$AH$158,29,FALSE),"")</f>
        <v>0.61538461538461542</v>
      </c>
    </row>
    <row r="42" spans="1:26" ht="15" x14ac:dyDescent="0.3">
      <c r="A42" s="35">
        <v>39</v>
      </c>
      <c r="B42" s="19" t="str">
        <f>IFERROR(VLOOKUP(A42,Calculations!$C$11:$AH$158,4,FALSE),"")</f>
        <v>Adam Riffert</v>
      </c>
      <c r="C42" s="138">
        <f>IFERROR(VLOOKUP(A42,Calculations!$C$11:$AH$158,5,FALSE),"")</f>
        <v>1294</v>
      </c>
      <c r="D42" s="138" t="str">
        <f>IFERROR(VLOOKUP(A42,Calculations!$C$11:$AH$158,6,FALSE),"")</f>
        <v>U/G</v>
      </c>
      <c r="E42" s="138" t="str">
        <f>IFERROR(VLOOKUP(A42,Calculations!$C$11:$AH$158,8,FALSE),"")</f>
        <v>PCP</v>
      </c>
      <c r="F42" s="138" t="str">
        <f>IFERROR(VLOOKUP(A42,Calculations!$C$11:$AH$158,9,FALSE),"")</f>
        <v>Frobury</v>
      </c>
      <c r="G42" s="139" t="str">
        <f>IFERROR(VLOOKUP(A42,Calculations!$C$11:$AH$158,11,FALSE),"")</f>
        <v/>
      </c>
      <c r="H42" s="139">
        <f>IFERROR(VLOOKUP(A42,Calculations!$C$11:$AH$158,12,FALSE),"")</f>
        <v>19</v>
      </c>
      <c r="I42" s="139" t="str">
        <f>IFERROR(VLOOKUP(A42,Calculations!$C$11:$AH$158,13,FALSE),"")</f>
        <v/>
      </c>
      <c r="J42" s="139" t="str">
        <f>IFERROR(VLOOKUP(A42,Calculations!$C$11:$AH$158,14,FALSE),"")</f>
        <v/>
      </c>
      <c r="K42" s="139" t="str">
        <f>IFERROR(VLOOKUP(A42,Calculations!$C$11:$AH$158,15,FALSE),"")</f>
        <v/>
      </c>
      <c r="L42" s="139" t="str">
        <f>IFERROR(VLOOKUP(A42,Calculations!$C$11:$AH$158,16,FALSE),"")</f>
        <v/>
      </c>
      <c r="M42" s="139" t="str">
        <f>IFERROR(VLOOKUP(A42,Calculations!$C$11:$AH$158,17,FALSE),"")</f>
        <v/>
      </c>
      <c r="N42" s="139" t="str">
        <f>IFERROR(VLOOKUP(A42,Calculations!$C$11:$AH$158,18,FALSE),"")</f>
        <v/>
      </c>
      <c r="O42" s="140" t="str">
        <f>IFERROR(VLOOKUP(A42,Calculations!$C$11:$AH$158,19,FALSE),"")</f>
        <v/>
      </c>
      <c r="P42" s="140">
        <f>IFERROR(VLOOKUP(A42,Calculations!$C$11:$AH$158,20,FALSE),"")</f>
        <v>0.59375</v>
      </c>
      <c r="Q42" s="140" t="str">
        <f>IFERROR(VLOOKUP(A42,Calculations!$C$11:$AH$158,21,FALSE),"")</f>
        <v/>
      </c>
      <c r="R42" s="140" t="str">
        <f>IFERROR(VLOOKUP(A42,Calculations!$C$11:$AH$158,22,FALSE),"")</f>
        <v/>
      </c>
      <c r="S42" s="140" t="str">
        <f>IFERROR(VLOOKUP(A42,Calculations!$C$11:$AH$158,23,FALSE),"")</f>
        <v/>
      </c>
      <c r="T42" s="140" t="str">
        <f>IFERROR(VLOOKUP(A42,Calculations!$C$11:$AH$158,24,FALSE),"")</f>
        <v/>
      </c>
      <c r="U42" s="140" t="str">
        <f>IFERROR(VLOOKUP(A42,Calculations!$C$11:$AH$158,25,FALSE),"")</f>
        <v/>
      </c>
      <c r="V42" s="140" t="str">
        <f>IFERROR(VLOOKUP(A42,Calculations!$C$11:$AH$158,26,FALSE),"")</f>
        <v/>
      </c>
      <c r="W42" s="140" t="str">
        <f>IFERROR(VLOOKUP(A42,Calculations!$C$11:$AH$158,31,FALSE),"")</f>
        <v/>
      </c>
      <c r="X42" s="140" t="str">
        <f>IFERROR(VLOOKUP(A42,Calculations!$C$11:$AH$158,32,FALSE),"")</f>
        <v/>
      </c>
      <c r="Y42" s="141">
        <f>IFERROR(VLOOKUP(A42,Calculations!$C$11:$AH$158,27,FALSE),"")</f>
        <v>1</v>
      </c>
      <c r="Z42" s="142">
        <f>IFERROR(VLOOKUP(A42,Calculations!$C$11:$AH$158,29,FALSE),"")</f>
        <v>0.59375</v>
      </c>
    </row>
    <row r="43" spans="1:26" ht="15" x14ac:dyDescent="0.3">
      <c r="A43" s="35">
        <v>40</v>
      </c>
      <c r="B43" s="19" t="str">
        <f>IFERROR(VLOOKUP(A43,Calculations!$C$11:$AH$158,4,FALSE),"")</f>
        <v>Neil Mason</v>
      </c>
      <c r="C43" s="138">
        <f>IFERROR(VLOOKUP(A43,Calculations!$C$11:$AH$158,5,FALSE),"")</f>
        <v>1885</v>
      </c>
      <c r="D43" s="138" t="str">
        <f>IFERROR(VLOOKUP(A43,Calculations!$C$11:$AH$158,6,FALSE),"")</f>
        <v>B</v>
      </c>
      <c r="E43" s="138" t="str">
        <f>IFERROR(VLOOKUP(A43,Calculations!$C$11:$AH$158,8,FALSE),"")</f>
        <v>PCP</v>
      </c>
      <c r="F43" s="138" t="str">
        <f>IFERROR(VLOOKUP(A43,Calculations!$C$11:$AH$158,9,FALSE),"")</f>
        <v>Buccaneers</v>
      </c>
      <c r="G43" s="139">
        <f>IFERROR(VLOOKUP(A43,Calculations!$C$11:$AH$158,11,FALSE),"")</f>
        <v>23</v>
      </c>
      <c r="H43" s="139" t="str">
        <f>IFERROR(VLOOKUP(A43,Calculations!$C$11:$AH$158,12,FALSE),"")</f>
        <v/>
      </c>
      <c r="I43" s="139" t="str">
        <f>IFERROR(VLOOKUP(A43,Calculations!$C$11:$AH$158,13,FALSE),"")</f>
        <v/>
      </c>
      <c r="J43" s="139" t="str">
        <f>IFERROR(VLOOKUP(A43,Calculations!$C$11:$AH$158,14,FALSE),"")</f>
        <v/>
      </c>
      <c r="K43" s="139" t="str">
        <f>IFERROR(VLOOKUP(A43,Calculations!$C$11:$AH$158,15,FALSE),"")</f>
        <v/>
      </c>
      <c r="L43" s="139" t="str">
        <f>IFERROR(VLOOKUP(A43,Calculations!$C$11:$AH$158,16,FALSE),"")</f>
        <v/>
      </c>
      <c r="M43" s="139" t="str">
        <f>IFERROR(VLOOKUP(A43,Calculations!$C$11:$AH$158,17,FALSE),"")</f>
        <v/>
      </c>
      <c r="N43" s="139" t="str">
        <f>IFERROR(VLOOKUP(A43,Calculations!$C$11:$AH$158,18,FALSE),"")</f>
        <v/>
      </c>
      <c r="O43" s="140">
        <f>IFERROR(VLOOKUP(A43,Calculations!$C$11:$AH$158,19,FALSE),"")</f>
        <v>0.58974358974358976</v>
      </c>
      <c r="P43" s="140" t="str">
        <f>IFERROR(VLOOKUP(A43,Calculations!$C$11:$AH$158,20,FALSE),"")</f>
        <v/>
      </c>
      <c r="Q43" s="140" t="str">
        <f>IFERROR(VLOOKUP(A43,Calculations!$C$11:$AH$158,21,FALSE),"")</f>
        <v/>
      </c>
      <c r="R43" s="140" t="str">
        <f>IFERROR(VLOOKUP(A43,Calculations!$C$11:$AH$158,22,FALSE),"")</f>
        <v/>
      </c>
      <c r="S43" s="140" t="str">
        <f>IFERROR(VLOOKUP(A43,Calculations!$C$11:$AH$158,23,FALSE),"")</f>
        <v/>
      </c>
      <c r="T43" s="140" t="str">
        <f>IFERROR(VLOOKUP(A43,Calculations!$C$11:$AH$158,24,FALSE),"")</f>
        <v/>
      </c>
      <c r="U43" s="140" t="str">
        <f>IFERROR(VLOOKUP(A43,Calculations!$C$11:$AH$158,25,FALSE),"")</f>
        <v/>
      </c>
      <c r="V43" s="140" t="str">
        <f>IFERROR(VLOOKUP(A43,Calculations!$C$11:$AH$158,26,FALSE),"")</f>
        <v/>
      </c>
      <c r="W43" s="140" t="str">
        <f>IFERROR(VLOOKUP(A43,Calculations!$C$11:$AH$158,31,FALSE),"")</f>
        <v/>
      </c>
      <c r="X43" s="140" t="str">
        <f>IFERROR(VLOOKUP(A43,Calculations!$C$11:$AH$158,32,FALSE),"")</f>
        <v/>
      </c>
      <c r="Y43" s="141">
        <f>IFERROR(VLOOKUP(A43,Calculations!$C$11:$AH$158,27,FALSE),"")</f>
        <v>1</v>
      </c>
      <c r="Z43" s="142">
        <f>IFERROR(VLOOKUP(A43,Calculations!$C$11:$AH$158,29,FALSE),"")</f>
        <v>0.58974358974358976</v>
      </c>
    </row>
    <row r="44" spans="1:26" ht="15" x14ac:dyDescent="0.3">
      <c r="A44" s="35">
        <v>41</v>
      </c>
      <c r="B44" s="19" t="str">
        <f>IFERROR(VLOOKUP(A44,Calculations!$C$11:$AH$158,4,FALSE),"")</f>
        <v>Robyn Eames</v>
      </c>
      <c r="C44" s="138">
        <f>IFERROR(VLOOKUP(A44,Calculations!$C$11:$AH$158,5,FALSE),"")</f>
        <v>1883</v>
      </c>
      <c r="D44" s="138" t="str">
        <f>IFERROR(VLOOKUP(A44,Calculations!$C$11:$AH$158,6,FALSE),"")</f>
        <v>B</v>
      </c>
      <c r="E44" s="138" t="str">
        <f>IFERROR(VLOOKUP(A44,Calculations!$C$11:$AH$158,8,FALSE),"")</f>
        <v>PCP</v>
      </c>
      <c r="F44" s="138" t="str">
        <f>IFERROR(VLOOKUP(A44,Calculations!$C$11:$AH$158,9,FALSE),"")</f>
        <v>Carisbrooke</v>
      </c>
      <c r="G44" s="139">
        <f>IFERROR(VLOOKUP(A44,Calculations!$C$11:$AH$158,11,FALSE),"")</f>
        <v>21</v>
      </c>
      <c r="H44" s="139" t="str">
        <f>IFERROR(VLOOKUP(A44,Calculations!$C$11:$AH$158,12,FALSE),"")</f>
        <v/>
      </c>
      <c r="I44" s="139" t="str">
        <f>IFERROR(VLOOKUP(A44,Calculations!$C$11:$AH$158,13,FALSE),"")</f>
        <v/>
      </c>
      <c r="J44" s="139" t="str">
        <f>IFERROR(VLOOKUP(A44,Calculations!$C$11:$AH$158,14,FALSE),"")</f>
        <v/>
      </c>
      <c r="K44" s="139" t="str">
        <f>IFERROR(VLOOKUP(A44,Calculations!$C$11:$AH$158,15,FALSE),"")</f>
        <v/>
      </c>
      <c r="L44" s="139" t="str">
        <f>IFERROR(VLOOKUP(A44,Calculations!$C$11:$AH$158,16,FALSE),"")</f>
        <v/>
      </c>
      <c r="M44" s="139" t="str">
        <f>IFERROR(VLOOKUP(A44,Calculations!$C$11:$AH$158,17,FALSE),"")</f>
        <v/>
      </c>
      <c r="N44" s="139" t="str">
        <f>IFERROR(VLOOKUP(A44,Calculations!$C$11:$AH$158,18,FALSE),"")</f>
        <v/>
      </c>
      <c r="O44" s="140">
        <f>IFERROR(VLOOKUP(A44,Calculations!$C$11:$AH$158,19,FALSE),"")</f>
        <v>0.53846153846153844</v>
      </c>
      <c r="P44" s="140" t="str">
        <f>IFERROR(VLOOKUP(A44,Calculations!$C$11:$AH$158,20,FALSE),"")</f>
        <v/>
      </c>
      <c r="Q44" s="140" t="str">
        <f>IFERROR(VLOOKUP(A44,Calculations!$C$11:$AH$158,21,FALSE),"")</f>
        <v/>
      </c>
      <c r="R44" s="140" t="str">
        <f>IFERROR(VLOOKUP(A44,Calculations!$C$11:$AH$158,22,FALSE),"")</f>
        <v/>
      </c>
      <c r="S44" s="140" t="str">
        <f>IFERROR(VLOOKUP(A44,Calculations!$C$11:$AH$158,23,FALSE),"")</f>
        <v/>
      </c>
      <c r="T44" s="140" t="str">
        <f>IFERROR(VLOOKUP(A44,Calculations!$C$11:$AH$158,24,FALSE),"")</f>
        <v/>
      </c>
      <c r="U44" s="140" t="str">
        <f>IFERROR(VLOOKUP(A44,Calculations!$C$11:$AH$158,25,FALSE),"")</f>
        <v/>
      </c>
      <c r="V44" s="140" t="str">
        <f>IFERROR(VLOOKUP(A44,Calculations!$C$11:$AH$158,26,FALSE),"")</f>
        <v/>
      </c>
      <c r="W44" s="140" t="str">
        <f>IFERROR(VLOOKUP(A44,Calculations!$C$11:$AH$158,31,FALSE),"")</f>
        <v/>
      </c>
      <c r="X44" s="140" t="str">
        <f>IFERROR(VLOOKUP(A44,Calculations!$C$11:$AH$158,32,FALSE),"")</f>
        <v/>
      </c>
      <c r="Y44" s="141">
        <f>IFERROR(VLOOKUP(A44,Calculations!$C$11:$AH$158,27,FALSE),"")</f>
        <v>1</v>
      </c>
      <c r="Z44" s="142">
        <f>IFERROR(VLOOKUP(A44,Calculations!$C$11:$AH$158,29,FALSE),"")</f>
        <v>0.53846153846153844</v>
      </c>
    </row>
    <row r="45" spans="1:26" ht="15" x14ac:dyDescent="0.3">
      <c r="A45" s="35">
        <v>42</v>
      </c>
      <c r="B45" s="19" t="str">
        <f>IFERROR(VLOOKUP(A45,Calculations!$C$11:$AH$158,4,FALSE),"")</f>
        <v/>
      </c>
      <c r="C45" s="138" t="str">
        <f>IFERROR(VLOOKUP(A45,Calculations!$C$11:$AH$158,5,FALSE),"")</f>
        <v/>
      </c>
      <c r="D45" s="138" t="str">
        <f>IFERROR(VLOOKUP(A45,Calculations!$C$11:$AH$158,6,FALSE),"")</f>
        <v/>
      </c>
      <c r="E45" s="138" t="str">
        <f>IFERROR(VLOOKUP(A45,Calculations!$C$11:$AH$158,8,FALSE),"")</f>
        <v/>
      </c>
      <c r="F45" s="138" t="str">
        <f>IFERROR(VLOOKUP(A45,Calculations!$C$11:$AH$158,9,FALSE),"")</f>
        <v/>
      </c>
      <c r="G45" s="139" t="str">
        <f>IFERROR(VLOOKUP(A45,Calculations!$C$11:$AH$158,11,FALSE),"")</f>
        <v/>
      </c>
      <c r="H45" s="139" t="str">
        <f>IFERROR(VLOOKUP(A45,Calculations!$C$11:$AH$158,12,FALSE),"")</f>
        <v/>
      </c>
      <c r="I45" s="139" t="str">
        <f>IFERROR(VLOOKUP(A45,Calculations!$C$11:$AH$158,13,FALSE),"")</f>
        <v/>
      </c>
      <c r="J45" s="139" t="str">
        <f>IFERROR(VLOOKUP(A45,Calculations!$C$11:$AH$158,14,FALSE),"")</f>
        <v/>
      </c>
      <c r="K45" s="139" t="str">
        <f>IFERROR(VLOOKUP(A45,Calculations!$C$11:$AH$158,15,FALSE),"")</f>
        <v/>
      </c>
      <c r="L45" s="139" t="str">
        <f>IFERROR(VLOOKUP(A45,Calculations!$C$11:$AH$158,16,FALSE),"")</f>
        <v/>
      </c>
      <c r="M45" s="139" t="str">
        <f>IFERROR(VLOOKUP(A45,Calculations!$C$11:$AH$158,17,FALSE),"")</f>
        <v/>
      </c>
      <c r="N45" s="139" t="str">
        <f>IFERROR(VLOOKUP(A45,Calculations!$C$11:$AH$158,18,FALSE),"")</f>
        <v/>
      </c>
      <c r="O45" s="140" t="str">
        <f>IFERROR(VLOOKUP(A45,Calculations!$C$11:$AH$158,19,FALSE),"")</f>
        <v/>
      </c>
      <c r="P45" s="140" t="str">
        <f>IFERROR(VLOOKUP(A45,Calculations!$C$11:$AH$158,20,FALSE),"")</f>
        <v/>
      </c>
      <c r="Q45" s="140" t="str">
        <f>IFERROR(VLOOKUP(A45,Calculations!$C$11:$AH$158,21,FALSE),"")</f>
        <v/>
      </c>
      <c r="R45" s="140" t="str">
        <f>IFERROR(VLOOKUP(A45,Calculations!$C$11:$AH$158,22,FALSE),"")</f>
        <v/>
      </c>
      <c r="S45" s="140" t="str">
        <f>IFERROR(VLOOKUP(A45,Calculations!$C$11:$AH$158,23,FALSE),"")</f>
        <v/>
      </c>
      <c r="T45" s="140" t="str">
        <f>IFERROR(VLOOKUP(A45,Calculations!$C$11:$AH$158,24,FALSE),"")</f>
        <v/>
      </c>
      <c r="U45" s="140" t="str">
        <f>IFERROR(VLOOKUP(A45,Calculations!$C$11:$AH$158,25,FALSE),"")</f>
        <v/>
      </c>
      <c r="V45" s="140" t="str">
        <f>IFERROR(VLOOKUP(A45,Calculations!$C$11:$AH$158,26,FALSE),"")</f>
        <v/>
      </c>
      <c r="W45" s="140" t="str">
        <f>IFERROR(VLOOKUP(A45,Calculations!$C$11:$AH$158,31,FALSE),"")</f>
        <v/>
      </c>
      <c r="X45" s="140" t="str">
        <f>IFERROR(VLOOKUP(A45,Calculations!$C$11:$AH$158,32,FALSE),"")</f>
        <v/>
      </c>
      <c r="Y45" s="141" t="str">
        <f>IFERROR(VLOOKUP(A45,Calculations!$C$11:$AH$158,27,FALSE),"")</f>
        <v/>
      </c>
      <c r="Z45" s="142" t="str">
        <f>IFERROR(VLOOKUP(A45,Calculations!$C$11:$AH$158,29,FALSE),"")</f>
        <v/>
      </c>
    </row>
    <row r="46" spans="1:26" ht="15" x14ac:dyDescent="0.3">
      <c r="A46" s="35">
        <v>43</v>
      </c>
      <c r="B46" s="19" t="str">
        <f>IFERROR(VLOOKUP(A46,Calculations!$C$11:$AH$158,4,FALSE),"")</f>
        <v/>
      </c>
      <c r="C46" s="138" t="str">
        <f>IFERROR(VLOOKUP(A46,Calculations!$C$11:$AH$158,5,FALSE),"")</f>
        <v/>
      </c>
      <c r="D46" s="138" t="str">
        <f>IFERROR(VLOOKUP(A46,Calculations!$C$11:$AH$158,6,FALSE),"")</f>
        <v/>
      </c>
      <c r="E46" s="138" t="str">
        <f>IFERROR(VLOOKUP(A46,Calculations!$C$11:$AH$158,8,FALSE),"")</f>
        <v/>
      </c>
      <c r="F46" s="138" t="str">
        <f>IFERROR(VLOOKUP(A46,Calculations!$C$11:$AH$158,9,FALSE),"")</f>
        <v/>
      </c>
      <c r="G46" s="139" t="str">
        <f>IFERROR(VLOOKUP(A46,Calculations!$C$11:$AH$158,11,FALSE),"")</f>
        <v/>
      </c>
      <c r="H46" s="139" t="str">
        <f>IFERROR(VLOOKUP(A46,Calculations!$C$11:$AH$158,12,FALSE),"")</f>
        <v/>
      </c>
      <c r="I46" s="139" t="str">
        <f>IFERROR(VLOOKUP(A46,Calculations!$C$11:$AH$158,13,FALSE),"")</f>
        <v/>
      </c>
      <c r="J46" s="139" t="str">
        <f>IFERROR(VLOOKUP(A46,Calculations!$C$11:$AH$158,14,FALSE),"")</f>
        <v/>
      </c>
      <c r="K46" s="139" t="str">
        <f>IFERROR(VLOOKUP(A46,Calculations!$C$11:$AH$158,15,FALSE),"")</f>
        <v/>
      </c>
      <c r="L46" s="139" t="str">
        <f>IFERROR(VLOOKUP(A46,Calculations!$C$11:$AH$158,16,FALSE),"")</f>
        <v/>
      </c>
      <c r="M46" s="139" t="str">
        <f>IFERROR(VLOOKUP(A46,Calculations!$C$11:$AH$158,17,FALSE),"")</f>
        <v/>
      </c>
      <c r="N46" s="139" t="str">
        <f>IFERROR(VLOOKUP(A46,Calculations!$C$11:$AH$158,18,FALSE),"")</f>
        <v/>
      </c>
      <c r="O46" s="140" t="str">
        <f>IFERROR(VLOOKUP(A46,Calculations!$C$11:$AH$158,19,FALSE),"")</f>
        <v/>
      </c>
      <c r="P46" s="140" t="str">
        <f>IFERROR(VLOOKUP(A46,Calculations!$C$11:$AH$158,20,FALSE),"")</f>
        <v/>
      </c>
      <c r="Q46" s="140" t="str">
        <f>IFERROR(VLOOKUP(A46,Calculations!$C$11:$AH$158,21,FALSE),"")</f>
        <v/>
      </c>
      <c r="R46" s="140" t="str">
        <f>IFERROR(VLOOKUP(A46,Calculations!$C$11:$AH$158,22,FALSE),"")</f>
        <v/>
      </c>
      <c r="S46" s="140" t="str">
        <f>IFERROR(VLOOKUP(A46,Calculations!$C$11:$AH$158,23,FALSE),"")</f>
        <v/>
      </c>
      <c r="T46" s="140" t="str">
        <f>IFERROR(VLOOKUP(A46,Calculations!$C$11:$AH$158,24,FALSE),"")</f>
        <v/>
      </c>
      <c r="U46" s="140" t="str">
        <f>IFERROR(VLOOKUP(A46,Calculations!$C$11:$AH$158,25,FALSE),"")</f>
        <v/>
      </c>
      <c r="V46" s="140" t="str">
        <f>IFERROR(VLOOKUP(A46,Calculations!$C$11:$AH$158,26,FALSE),"")</f>
        <v/>
      </c>
      <c r="W46" s="140" t="str">
        <f>IFERROR(VLOOKUP(A46,Calculations!$C$11:$AH$158,31,FALSE),"")</f>
        <v/>
      </c>
      <c r="X46" s="140" t="str">
        <f>IFERROR(VLOOKUP(A46,Calculations!$C$11:$AH$158,32,FALSE),"")</f>
        <v/>
      </c>
      <c r="Y46" s="141" t="str">
        <f>IFERROR(VLOOKUP(A46,Calculations!$C$11:$AH$158,27,FALSE),"")</f>
        <v/>
      </c>
      <c r="Z46" s="142" t="str">
        <f>IFERROR(VLOOKUP(A46,Calculations!$C$11:$AH$158,29,FALSE),"")</f>
        <v/>
      </c>
    </row>
    <row r="47" spans="1:26" ht="15" x14ac:dyDescent="0.3">
      <c r="A47" s="35">
        <v>44</v>
      </c>
      <c r="B47" s="19" t="str">
        <f>IFERROR(VLOOKUP(A47,Calculations!$C$11:$AH$158,4,FALSE),"")</f>
        <v/>
      </c>
      <c r="C47" s="138" t="str">
        <f>IFERROR(VLOOKUP(A47,Calculations!$C$11:$AH$158,5,FALSE),"")</f>
        <v/>
      </c>
      <c r="D47" s="138" t="str">
        <f>IFERROR(VLOOKUP(A47,Calculations!$C$11:$AH$158,6,FALSE),"")</f>
        <v/>
      </c>
      <c r="E47" s="138" t="str">
        <f>IFERROR(VLOOKUP(A47,Calculations!$C$11:$AH$158,8,FALSE),"")</f>
        <v/>
      </c>
      <c r="F47" s="138" t="str">
        <f>IFERROR(VLOOKUP(A47,Calculations!$C$11:$AH$158,9,FALSE),"")</f>
        <v/>
      </c>
      <c r="G47" s="139" t="str">
        <f>IFERROR(VLOOKUP(A47,Calculations!$C$11:$AH$158,11,FALSE),"")</f>
        <v/>
      </c>
      <c r="H47" s="139" t="str">
        <f>IFERROR(VLOOKUP(A47,Calculations!$C$11:$AH$158,12,FALSE),"")</f>
        <v/>
      </c>
      <c r="I47" s="139" t="str">
        <f>IFERROR(VLOOKUP(A47,Calculations!$C$11:$AH$158,13,FALSE),"")</f>
        <v/>
      </c>
      <c r="J47" s="139" t="str">
        <f>IFERROR(VLOOKUP(A47,Calculations!$C$11:$AH$158,14,FALSE),"")</f>
        <v/>
      </c>
      <c r="K47" s="139" t="str">
        <f>IFERROR(VLOOKUP(A47,Calculations!$C$11:$AH$158,15,FALSE),"")</f>
        <v/>
      </c>
      <c r="L47" s="139" t="str">
        <f>IFERROR(VLOOKUP(A47,Calculations!$C$11:$AH$158,16,FALSE),"")</f>
        <v/>
      </c>
      <c r="M47" s="139" t="str">
        <f>IFERROR(VLOOKUP(A47,Calculations!$C$11:$AH$158,17,FALSE),"")</f>
        <v/>
      </c>
      <c r="N47" s="139" t="str">
        <f>IFERROR(VLOOKUP(A47,Calculations!$C$11:$AH$158,18,FALSE),"")</f>
        <v/>
      </c>
      <c r="O47" s="140" t="str">
        <f>IFERROR(VLOOKUP(A47,Calculations!$C$11:$AH$158,19,FALSE),"")</f>
        <v/>
      </c>
      <c r="P47" s="140" t="str">
        <f>IFERROR(VLOOKUP(A47,Calculations!$C$11:$AH$158,20,FALSE),"")</f>
        <v/>
      </c>
      <c r="Q47" s="140" t="str">
        <f>IFERROR(VLOOKUP(A47,Calculations!$C$11:$AH$158,21,FALSE),"")</f>
        <v/>
      </c>
      <c r="R47" s="140" t="str">
        <f>IFERROR(VLOOKUP(A47,Calculations!$C$11:$AH$158,22,FALSE),"")</f>
        <v/>
      </c>
      <c r="S47" s="140" t="str">
        <f>IFERROR(VLOOKUP(A47,Calculations!$C$11:$AH$158,23,FALSE),"")</f>
        <v/>
      </c>
      <c r="T47" s="140" t="str">
        <f>IFERROR(VLOOKUP(A47,Calculations!$C$11:$AH$158,24,FALSE),"")</f>
        <v/>
      </c>
      <c r="U47" s="140" t="str">
        <f>IFERROR(VLOOKUP(A47,Calculations!$C$11:$AH$158,25,FALSE),"")</f>
        <v/>
      </c>
      <c r="V47" s="140" t="str">
        <f>IFERROR(VLOOKUP(A47,Calculations!$C$11:$AH$158,26,FALSE),"")</f>
        <v/>
      </c>
      <c r="W47" s="140" t="str">
        <f>IFERROR(VLOOKUP(A47,Calculations!$C$11:$AH$158,31,FALSE),"")</f>
        <v/>
      </c>
      <c r="X47" s="140" t="str">
        <f>IFERROR(VLOOKUP(A47,Calculations!$C$11:$AH$158,32,FALSE),"")</f>
        <v/>
      </c>
      <c r="Y47" s="141" t="str">
        <f>IFERROR(VLOOKUP(A47,Calculations!$C$11:$AH$158,27,FALSE),"")</f>
        <v/>
      </c>
      <c r="Z47" s="142" t="str">
        <f>IFERROR(VLOOKUP(A47,Calculations!$C$11:$AH$158,29,FALSE),"")</f>
        <v/>
      </c>
    </row>
    <row r="48" spans="1:26" ht="15" x14ac:dyDescent="0.3">
      <c r="A48" s="35">
        <v>45</v>
      </c>
      <c r="B48" s="19" t="str">
        <f>IFERROR(VLOOKUP(A48,Calculations!$C$11:$AH$158,4,FALSE),"")</f>
        <v/>
      </c>
      <c r="C48" s="138" t="str">
        <f>IFERROR(VLOOKUP(A48,Calculations!$C$11:$AH$158,5,FALSE),"")</f>
        <v/>
      </c>
      <c r="D48" s="138" t="str">
        <f>IFERROR(VLOOKUP(A48,Calculations!$C$11:$AH$158,6,FALSE),"")</f>
        <v/>
      </c>
      <c r="E48" s="138" t="str">
        <f>IFERROR(VLOOKUP(A48,Calculations!$C$11:$AH$158,8,FALSE),"")</f>
        <v/>
      </c>
      <c r="F48" s="138" t="str">
        <f>IFERROR(VLOOKUP(A48,Calculations!$C$11:$AH$158,9,FALSE),"")</f>
        <v/>
      </c>
      <c r="G48" s="139" t="str">
        <f>IFERROR(VLOOKUP(A48,Calculations!$C$11:$AH$158,11,FALSE),"")</f>
        <v/>
      </c>
      <c r="H48" s="139" t="str">
        <f>IFERROR(VLOOKUP(A48,Calculations!$C$11:$AH$158,12,FALSE),"")</f>
        <v/>
      </c>
      <c r="I48" s="139" t="str">
        <f>IFERROR(VLOOKUP(A48,Calculations!$C$11:$AH$158,13,FALSE),"")</f>
        <v/>
      </c>
      <c r="J48" s="139" t="str">
        <f>IFERROR(VLOOKUP(A48,Calculations!$C$11:$AH$158,14,FALSE),"")</f>
        <v/>
      </c>
      <c r="K48" s="139" t="str">
        <f>IFERROR(VLOOKUP(A48,Calculations!$C$11:$AH$158,15,FALSE),"")</f>
        <v/>
      </c>
      <c r="L48" s="139" t="str">
        <f>IFERROR(VLOOKUP(A48,Calculations!$C$11:$AH$158,16,FALSE),"")</f>
        <v/>
      </c>
      <c r="M48" s="139" t="str">
        <f>IFERROR(VLOOKUP(A48,Calculations!$C$11:$AH$158,17,FALSE),"")</f>
        <v/>
      </c>
      <c r="N48" s="139" t="str">
        <f>IFERROR(VLOOKUP(A48,Calculations!$C$11:$AH$158,18,FALSE),"")</f>
        <v/>
      </c>
      <c r="O48" s="140" t="str">
        <f>IFERROR(VLOOKUP(A48,Calculations!$C$11:$AH$158,19,FALSE),"")</f>
        <v/>
      </c>
      <c r="P48" s="140" t="str">
        <f>IFERROR(VLOOKUP(A48,Calculations!$C$11:$AH$158,20,FALSE),"")</f>
        <v/>
      </c>
      <c r="Q48" s="140" t="str">
        <f>IFERROR(VLOOKUP(A48,Calculations!$C$11:$AH$158,21,FALSE),"")</f>
        <v/>
      </c>
      <c r="R48" s="140" t="str">
        <f>IFERROR(VLOOKUP(A48,Calculations!$C$11:$AH$158,22,FALSE),"")</f>
        <v/>
      </c>
      <c r="S48" s="140" t="str">
        <f>IFERROR(VLOOKUP(A48,Calculations!$C$11:$AH$158,23,FALSE),"")</f>
        <v/>
      </c>
      <c r="T48" s="140" t="str">
        <f>IFERROR(VLOOKUP(A48,Calculations!$C$11:$AH$158,24,FALSE),"")</f>
        <v/>
      </c>
      <c r="U48" s="140" t="str">
        <f>IFERROR(VLOOKUP(A48,Calculations!$C$11:$AH$158,25,FALSE),"")</f>
        <v/>
      </c>
      <c r="V48" s="140" t="str">
        <f>IFERROR(VLOOKUP(A48,Calculations!$C$11:$AH$158,26,FALSE),"")</f>
        <v/>
      </c>
      <c r="W48" s="140" t="str">
        <f>IFERROR(VLOOKUP(A48,Calculations!$C$11:$AH$158,31,FALSE),"")</f>
        <v/>
      </c>
      <c r="X48" s="140" t="str">
        <f>IFERROR(VLOOKUP(A48,Calculations!$C$11:$AH$158,32,FALSE),"")</f>
        <v/>
      </c>
      <c r="Y48" s="141" t="str">
        <f>IFERROR(VLOOKUP(A48,Calculations!$C$11:$AH$158,27,FALSE),"")</f>
        <v/>
      </c>
      <c r="Z48" s="142" t="str">
        <f>IFERROR(VLOOKUP(A48,Calculations!$C$11:$AH$158,29,FALSE),"")</f>
        <v/>
      </c>
    </row>
    <row r="49" spans="1:26" ht="15" x14ac:dyDescent="0.3">
      <c r="A49" s="35">
        <v>46</v>
      </c>
      <c r="B49" s="19" t="str">
        <f>IFERROR(VLOOKUP(A49,Calculations!$C$11:$AH$158,4,FALSE),"")</f>
        <v/>
      </c>
      <c r="C49" s="138" t="str">
        <f>IFERROR(VLOOKUP(A49,Calculations!$C$11:$AH$158,5,FALSE),"")</f>
        <v/>
      </c>
      <c r="D49" s="138" t="str">
        <f>IFERROR(VLOOKUP(A49,Calculations!$C$11:$AH$158,6,FALSE),"")</f>
        <v/>
      </c>
      <c r="E49" s="138" t="str">
        <f>IFERROR(VLOOKUP(A49,Calculations!$C$11:$AH$158,8,FALSE),"")</f>
        <v/>
      </c>
      <c r="F49" s="138" t="str">
        <f>IFERROR(VLOOKUP(A49,Calculations!$C$11:$AH$158,9,FALSE),"")</f>
        <v/>
      </c>
      <c r="G49" s="139" t="str">
        <f>IFERROR(VLOOKUP(A49,Calculations!$C$11:$AH$158,11,FALSE),"")</f>
        <v/>
      </c>
      <c r="H49" s="139" t="str">
        <f>IFERROR(VLOOKUP(A49,Calculations!$C$11:$AH$158,12,FALSE),"")</f>
        <v/>
      </c>
      <c r="I49" s="139" t="str">
        <f>IFERROR(VLOOKUP(A49,Calculations!$C$11:$AH$158,13,FALSE),"")</f>
        <v/>
      </c>
      <c r="J49" s="139" t="str">
        <f>IFERROR(VLOOKUP(A49,Calculations!$C$11:$AH$158,14,FALSE),"")</f>
        <v/>
      </c>
      <c r="K49" s="139" t="str">
        <f>IFERROR(VLOOKUP(A49,Calculations!$C$11:$AH$158,15,FALSE),"")</f>
        <v/>
      </c>
      <c r="L49" s="139" t="str">
        <f>IFERROR(VLOOKUP(A49,Calculations!$C$11:$AH$158,16,FALSE),"")</f>
        <v/>
      </c>
      <c r="M49" s="139" t="str">
        <f>IFERROR(VLOOKUP(A49,Calculations!$C$11:$AH$158,17,FALSE),"")</f>
        <v/>
      </c>
      <c r="N49" s="139" t="str">
        <f>IFERROR(VLOOKUP(A49,Calculations!$C$11:$AH$158,18,FALSE),"")</f>
        <v/>
      </c>
      <c r="O49" s="140" t="str">
        <f>IFERROR(VLOOKUP(A49,Calculations!$C$11:$AH$158,19,FALSE),"")</f>
        <v/>
      </c>
      <c r="P49" s="140" t="str">
        <f>IFERROR(VLOOKUP(A49,Calculations!$C$11:$AH$158,20,FALSE),"")</f>
        <v/>
      </c>
      <c r="Q49" s="140" t="str">
        <f>IFERROR(VLOOKUP(A49,Calculations!$C$11:$AH$158,21,FALSE),"")</f>
        <v/>
      </c>
      <c r="R49" s="140" t="str">
        <f>IFERROR(VLOOKUP(A49,Calculations!$C$11:$AH$158,22,FALSE),"")</f>
        <v/>
      </c>
      <c r="S49" s="140" t="str">
        <f>IFERROR(VLOOKUP(A49,Calculations!$C$11:$AH$158,23,FALSE),"")</f>
        <v/>
      </c>
      <c r="T49" s="140" t="str">
        <f>IFERROR(VLOOKUP(A49,Calculations!$C$11:$AH$158,24,FALSE),"")</f>
        <v/>
      </c>
      <c r="U49" s="140" t="str">
        <f>IFERROR(VLOOKUP(A49,Calculations!$C$11:$AH$158,25,FALSE),"")</f>
        <v/>
      </c>
      <c r="V49" s="140" t="str">
        <f>IFERROR(VLOOKUP(A49,Calculations!$C$11:$AH$158,26,FALSE),"")</f>
        <v/>
      </c>
      <c r="W49" s="140" t="str">
        <f>IFERROR(VLOOKUP(A49,Calculations!$C$11:$AH$158,31,FALSE),"")</f>
        <v/>
      </c>
      <c r="X49" s="140" t="str">
        <f>IFERROR(VLOOKUP(A49,Calculations!$C$11:$AH$158,32,FALSE),"")</f>
        <v/>
      </c>
      <c r="Y49" s="141" t="str">
        <f>IFERROR(VLOOKUP(A49,Calculations!$C$11:$AH$158,27,FALSE),"")</f>
        <v/>
      </c>
      <c r="Z49" s="142" t="str">
        <f>IFERROR(VLOOKUP(A49,Calculations!$C$11:$AH$158,29,FALSE),"")</f>
        <v/>
      </c>
    </row>
    <row r="50" spans="1:26" ht="15" x14ac:dyDescent="0.3">
      <c r="A50" s="35">
        <v>47</v>
      </c>
      <c r="B50" s="19" t="str">
        <f>IFERROR(VLOOKUP(A50,Calculations!$C$11:$AH$158,4,FALSE),"")</f>
        <v/>
      </c>
      <c r="C50" s="138" t="str">
        <f>IFERROR(VLOOKUP(A50,Calculations!$C$11:$AH$158,5,FALSE),"")</f>
        <v/>
      </c>
      <c r="D50" s="138" t="str">
        <f>IFERROR(VLOOKUP(A50,Calculations!$C$11:$AH$158,6,FALSE),"")</f>
        <v/>
      </c>
      <c r="E50" s="138" t="str">
        <f>IFERROR(VLOOKUP(A50,Calculations!$C$11:$AH$158,8,FALSE),"")</f>
        <v/>
      </c>
      <c r="F50" s="138" t="str">
        <f>IFERROR(VLOOKUP(A50,Calculations!$C$11:$AH$158,9,FALSE),"")</f>
        <v/>
      </c>
      <c r="G50" s="139" t="str">
        <f>IFERROR(VLOOKUP(A50,Calculations!$C$11:$AH$158,11,FALSE),"")</f>
        <v/>
      </c>
      <c r="H50" s="139" t="str">
        <f>IFERROR(VLOOKUP(A50,Calculations!$C$11:$AH$158,12,FALSE),"")</f>
        <v/>
      </c>
      <c r="I50" s="139" t="str">
        <f>IFERROR(VLOOKUP(A50,Calculations!$C$11:$AH$158,13,FALSE),"")</f>
        <v/>
      </c>
      <c r="J50" s="139" t="str">
        <f>IFERROR(VLOOKUP(A50,Calculations!$C$11:$AH$158,14,FALSE),"")</f>
        <v/>
      </c>
      <c r="K50" s="139" t="str">
        <f>IFERROR(VLOOKUP(A50,Calculations!$C$11:$AH$158,15,FALSE),"")</f>
        <v/>
      </c>
      <c r="L50" s="139" t="str">
        <f>IFERROR(VLOOKUP(A50,Calculations!$C$11:$AH$158,16,FALSE),"")</f>
        <v/>
      </c>
      <c r="M50" s="139" t="str">
        <f>IFERROR(VLOOKUP(A50,Calculations!$C$11:$AH$158,17,FALSE),"")</f>
        <v/>
      </c>
      <c r="N50" s="139" t="str">
        <f>IFERROR(VLOOKUP(A50,Calculations!$C$11:$AH$158,18,FALSE),"")</f>
        <v/>
      </c>
      <c r="O50" s="140" t="str">
        <f>IFERROR(VLOOKUP(A50,Calculations!$C$11:$AH$158,19,FALSE),"")</f>
        <v/>
      </c>
      <c r="P50" s="140" t="str">
        <f>IFERROR(VLOOKUP(A50,Calculations!$C$11:$AH$158,20,FALSE),"")</f>
        <v/>
      </c>
      <c r="Q50" s="140" t="str">
        <f>IFERROR(VLOOKUP(A50,Calculations!$C$11:$AH$158,21,FALSE),"")</f>
        <v/>
      </c>
      <c r="R50" s="140" t="str">
        <f>IFERROR(VLOOKUP(A50,Calculations!$C$11:$AH$158,22,FALSE),"")</f>
        <v/>
      </c>
      <c r="S50" s="140" t="str">
        <f>IFERROR(VLOOKUP(A50,Calculations!$C$11:$AH$158,23,FALSE),"")</f>
        <v/>
      </c>
      <c r="T50" s="140" t="str">
        <f>IFERROR(VLOOKUP(A50,Calculations!$C$11:$AH$158,24,FALSE),"")</f>
        <v/>
      </c>
      <c r="U50" s="140" t="str">
        <f>IFERROR(VLOOKUP(A50,Calculations!$C$11:$AH$158,25,FALSE),"")</f>
        <v/>
      </c>
      <c r="V50" s="140" t="str">
        <f>IFERROR(VLOOKUP(A50,Calculations!$C$11:$AH$158,26,FALSE),"")</f>
        <v/>
      </c>
      <c r="W50" s="140" t="str">
        <f>IFERROR(VLOOKUP(A50,Calculations!$C$11:$AH$158,31,FALSE),"")</f>
        <v/>
      </c>
      <c r="X50" s="140" t="str">
        <f>IFERROR(VLOOKUP(A50,Calculations!$C$11:$AH$158,32,FALSE),"")</f>
        <v/>
      </c>
      <c r="Y50" s="141" t="str">
        <f>IFERROR(VLOOKUP(A50,Calculations!$C$11:$AH$158,27,FALSE),"")</f>
        <v/>
      </c>
      <c r="Z50" s="142" t="str">
        <f>IFERROR(VLOOKUP(A50,Calculations!$C$11:$AH$158,29,FALSE),"")</f>
        <v/>
      </c>
    </row>
    <row r="51" spans="1:26" ht="15" x14ac:dyDescent="0.3">
      <c r="A51" s="35">
        <v>48</v>
      </c>
      <c r="B51" s="19" t="str">
        <f>IFERROR(VLOOKUP(A51,Calculations!$C$11:$AH$158,4,FALSE),"")</f>
        <v/>
      </c>
      <c r="C51" s="138" t="str">
        <f>IFERROR(VLOOKUP(A51,Calculations!$C$11:$AH$158,5,FALSE),"")</f>
        <v/>
      </c>
      <c r="D51" s="138" t="str">
        <f>IFERROR(VLOOKUP(A51,Calculations!$C$11:$AH$158,6,FALSE),"")</f>
        <v/>
      </c>
      <c r="E51" s="138" t="str">
        <f>IFERROR(VLOOKUP(A51,Calculations!$C$11:$AH$158,8,FALSE),"")</f>
        <v/>
      </c>
      <c r="F51" s="138" t="str">
        <f>IFERROR(VLOOKUP(A51,Calculations!$C$11:$AH$158,9,FALSE),"")</f>
        <v/>
      </c>
      <c r="G51" s="139" t="str">
        <f>IFERROR(VLOOKUP(A51,Calculations!$C$11:$AH$158,11,FALSE),"")</f>
        <v/>
      </c>
      <c r="H51" s="139" t="str">
        <f>IFERROR(VLOOKUP(A51,Calculations!$C$11:$AH$158,12,FALSE),"")</f>
        <v/>
      </c>
      <c r="I51" s="139" t="str">
        <f>IFERROR(VLOOKUP(A51,Calculations!$C$11:$AH$158,13,FALSE),"")</f>
        <v/>
      </c>
      <c r="J51" s="139" t="str">
        <f>IFERROR(VLOOKUP(A51,Calculations!$C$11:$AH$158,14,FALSE),"")</f>
        <v/>
      </c>
      <c r="K51" s="139" t="str">
        <f>IFERROR(VLOOKUP(A51,Calculations!$C$11:$AH$158,15,FALSE),"")</f>
        <v/>
      </c>
      <c r="L51" s="139" t="str">
        <f>IFERROR(VLOOKUP(A51,Calculations!$C$11:$AH$158,16,FALSE),"")</f>
        <v/>
      </c>
      <c r="M51" s="139" t="str">
        <f>IFERROR(VLOOKUP(A51,Calculations!$C$11:$AH$158,17,FALSE),"")</f>
        <v/>
      </c>
      <c r="N51" s="139" t="str">
        <f>IFERROR(VLOOKUP(A51,Calculations!$C$11:$AH$158,18,FALSE),"")</f>
        <v/>
      </c>
      <c r="O51" s="140" t="str">
        <f>IFERROR(VLOOKUP(A51,Calculations!$C$11:$AH$158,19,FALSE),"")</f>
        <v/>
      </c>
      <c r="P51" s="140" t="str">
        <f>IFERROR(VLOOKUP(A51,Calculations!$C$11:$AH$158,20,FALSE),"")</f>
        <v/>
      </c>
      <c r="Q51" s="140" t="str">
        <f>IFERROR(VLOOKUP(A51,Calculations!$C$11:$AH$158,21,FALSE),"")</f>
        <v/>
      </c>
      <c r="R51" s="140" t="str">
        <f>IFERROR(VLOOKUP(A51,Calculations!$C$11:$AH$158,22,FALSE),"")</f>
        <v/>
      </c>
      <c r="S51" s="140" t="str">
        <f>IFERROR(VLOOKUP(A51,Calculations!$C$11:$AH$158,23,FALSE),"")</f>
        <v/>
      </c>
      <c r="T51" s="140" t="str">
        <f>IFERROR(VLOOKUP(A51,Calculations!$C$11:$AH$158,24,FALSE),"")</f>
        <v/>
      </c>
      <c r="U51" s="140" t="str">
        <f>IFERROR(VLOOKUP(A51,Calculations!$C$11:$AH$158,25,FALSE),"")</f>
        <v/>
      </c>
      <c r="V51" s="140" t="str">
        <f>IFERROR(VLOOKUP(A51,Calculations!$C$11:$AH$158,26,FALSE),"")</f>
        <v/>
      </c>
      <c r="W51" s="140" t="str">
        <f>IFERROR(VLOOKUP(A51,Calculations!$C$11:$AH$158,31,FALSE),"")</f>
        <v/>
      </c>
      <c r="X51" s="140" t="str">
        <f>IFERROR(VLOOKUP(A51,Calculations!$C$11:$AH$158,32,FALSE),"")</f>
        <v/>
      </c>
      <c r="Y51" s="141" t="str">
        <f>IFERROR(VLOOKUP(A51,Calculations!$C$11:$AH$158,27,FALSE),"")</f>
        <v/>
      </c>
      <c r="Z51" s="142" t="str">
        <f>IFERROR(VLOOKUP(A51,Calculations!$C$11:$AH$158,29,FALSE),"")</f>
        <v/>
      </c>
    </row>
    <row r="52" spans="1:26" ht="15" x14ac:dyDescent="0.3">
      <c r="A52" s="35">
        <v>49</v>
      </c>
      <c r="B52" s="19" t="str">
        <f>IFERROR(VLOOKUP(A52,Calculations!$C$11:$AH$158,4,FALSE),"")</f>
        <v/>
      </c>
      <c r="C52" s="138" t="str">
        <f>IFERROR(VLOOKUP(A52,Calculations!$C$11:$AH$158,5,FALSE),"")</f>
        <v/>
      </c>
      <c r="D52" s="138" t="str">
        <f>IFERROR(VLOOKUP(A52,Calculations!$C$11:$AH$158,6,FALSE),"")</f>
        <v/>
      </c>
      <c r="E52" s="138" t="str">
        <f>IFERROR(VLOOKUP(A52,Calculations!$C$11:$AH$158,8,FALSE),"")</f>
        <v/>
      </c>
      <c r="F52" s="138" t="str">
        <f>IFERROR(VLOOKUP(A52,Calculations!$C$11:$AH$158,9,FALSE),"")</f>
        <v/>
      </c>
      <c r="G52" s="139" t="str">
        <f>IFERROR(VLOOKUP(A52,Calculations!$C$11:$AH$158,11,FALSE),"")</f>
        <v/>
      </c>
      <c r="H52" s="139" t="str">
        <f>IFERROR(VLOOKUP(A52,Calculations!$C$11:$AH$158,12,FALSE),"")</f>
        <v/>
      </c>
      <c r="I52" s="139" t="str">
        <f>IFERROR(VLOOKUP(A52,Calculations!$C$11:$AH$158,13,FALSE),"")</f>
        <v/>
      </c>
      <c r="J52" s="139" t="str">
        <f>IFERROR(VLOOKUP(A52,Calculations!$C$11:$AH$158,14,FALSE),"")</f>
        <v/>
      </c>
      <c r="K52" s="139" t="str">
        <f>IFERROR(VLOOKUP(A52,Calculations!$C$11:$AH$158,15,FALSE),"")</f>
        <v/>
      </c>
      <c r="L52" s="139" t="str">
        <f>IFERROR(VLOOKUP(A52,Calculations!$C$11:$AH$158,16,FALSE),"")</f>
        <v/>
      </c>
      <c r="M52" s="139" t="str">
        <f>IFERROR(VLOOKUP(A52,Calculations!$C$11:$AH$158,17,FALSE),"")</f>
        <v/>
      </c>
      <c r="N52" s="139" t="str">
        <f>IFERROR(VLOOKUP(A52,Calculations!$C$11:$AH$158,18,FALSE),"")</f>
        <v/>
      </c>
      <c r="O52" s="140" t="str">
        <f>IFERROR(VLOOKUP(A52,Calculations!$C$11:$AH$158,19,FALSE),"")</f>
        <v/>
      </c>
      <c r="P52" s="140" t="str">
        <f>IFERROR(VLOOKUP(A52,Calculations!$C$11:$AH$158,20,FALSE),"")</f>
        <v/>
      </c>
      <c r="Q52" s="140" t="str">
        <f>IFERROR(VLOOKUP(A52,Calculations!$C$11:$AH$158,21,FALSE),"")</f>
        <v/>
      </c>
      <c r="R52" s="140" t="str">
        <f>IFERROR(VLOOKUP(A52,Calculations!$C$11:$AH$158,22,FALSE),"")</f>
        <v/>
      </c>
      <c r="S52" s="140" t="str">
        <f>IFERROR(VLOOKUP(A52,Calculations!$C$11:$AH$158,23,FALSE),"")</f>
        <v/>
      </c>
      <c r="T52" s="140" t="str">
        <f>IFERROR(VLOOKUP(A52,Calculations!$C$11:$AH$158,24,FALSE),"")</f>
        <v/>
      </c>
      <c r="U52" s="140" t="str">
        <f>IFERROR(VLOOKUP(A52,Calculations!$C$11:$AH$158,25,FALSE),"")</f>
        <v/>
      </c>
      <c r="V52" s="140" t="str">
        <f>IFERROR(VLOOKUP(A52,Calculations!$C$11:$AH$158,26,FALSE),"")</f>
        <v/>
      </c>
      <c r="W52" s="140" t="str">
        <f>IFERROR(VLOOKUP(A52,Calculations!$C$11:$AH$158,31,FALSE),"")</f>
        <v/>
      </c>
      <c r="X52" s="140" t="str">
        <f>IFERROR(VLOOKUP(A52,Calculations!$C$11:$AH$158,32,FALSE),"")</f>
        <v/>
      </c>
      <c r="Y52" s="141" t="str">
        <f>IFERROR(VLOOKUP(A52,Calculations!$C$11:$AH$158,27,FALSE),"")</f>
        <v/>
      </c>
      <c r="Z52" s="142" t="str">
        <f>IFERROR(VLOOKUP(A52,Calculations!$C$11:$AH$158,29,FALSE),"")</f>
        <v/>
      </c>
    </row>
    <row r="53" spans="1:26" ht="15" x14ac:dyDescent="0.3">
      <c r="A53" s="35">
        <v>50</v>
      </c>
      <c r="B53" s="19" t="str">
        <f>IFERROR(VLOOKUP(A53,Calculations!$C$11:$AH$158,4,FALSE),"")</f>
        <v/>
      </c>
      <c r="C53" s="138" t="str">
        <f>IFERROR(VLOOKUP(A53,Calculations!$C$11:$AH$158,5,FALSE),"")</f>
        <v/>
      </c>
      <c r="D53" s="138" t="str">
        <f>IFERROR(VLOOKUP(A53,Calculations!$C$11:$AH$158,6,FALSE),"")</f>
        <v/>
      </c>
      <c r="E53" s="138" t="str">
        <f>IFERROR(VLOOKUP(A53,Calculations!$C$11:$AH$158,8,FALSE),"")</f>
        <v/>
      </c>
      <c r="F53" s="138" t="str">
        <f>IFERROR(VLOOKUP(A53,Calculations!$C$11:$AH$158,9,FALSE),"")</f>
        <v/>
      </c>
      <c r="G53" s="139" t="str">
        <f>IFERROR(VLOOKUP(A53,Calculations!$C$11:$AH$158,11,FALSE),"")</f>
        <v/>
      </c>
      <c r="H53" s="139" t="str">
        <f>IFERROR(VLOOKUP(A53,Calculations!$C$11:$AH$158,12,FALSE),"")</f>
        <v/>
      </c>
      <c r="I53" s="139" t="str">
        <f>IFERROR(VLOOKUP(A53,Calculations!$C$11:$AH$158,13,FALSE),"")</f>
        <v/>
      </c>
      <c r="J53" s="139" t="str">
        <f>IFERROR(VLOOKUP(A53,Calculations!$C$11:$AH$158,14,FALSE),"")</f>
        <v/>
      </c>
      <c r="K53" s="139" t="str">
        <f>IFERROR(VLOOKUP(A53,Calculations!$C$11:$AH$158,15,FALSE),"")</f>
        <v/>
      </c>
      <c r="L53" s="139" t="str">
        <f>IFERROR(VLOOKUP(A53,Calculations!$C$11:$AH$158,16,FALSE),"")</f>
        <v/>
      </c>
      <c r="M53" s="139" t="str">
        <f>IFERROR(VLOOKUP(A53,Calculations!$C$11:$AH$158,17,FALSE),"")</f>
        <v/>
      </c>
      <c r="N53" s="139" t="str">
        <f>IFERROR(VLOOKUP(A53,Calculations!$C$11:$AH$158,18,FALSE),"")</f>
        <v/>
      </c>
      <c r="O53" s="140" t="str">
        <f>IFERROR(VLOOKUP(A53,Calculations!$C$11:$AH$158,19,FALSE),"")</f>
        <v/>
      </c>
      <c r="P53" s="140" t="str">
        <f>IFERROR(VLOOKUP(A53,Calculations!$C$11:$AH$158,20,FALSE),"")</f>
        <v/>
      </c>
      <c r="Q53" s="140" t="str">
        <f>IFERROR(VLOOKUP(A53,Calculations!$C$11:$AH$158,21,FALSE),"")</f>
        <v/>
      </c>
      <c r="R53" s="140" t="str">
        <f>IFERROR(VLOOKUP(A53,Calculations!$C$11:$AH$158,22,FALSE),"")</f>
        <v/>
      </c>
      <c r="S53" s="140" t="str">
        <f>IFERROR(VLOOKUP(A53,Calculations!$C$11:$AH$158,23,FALSE),"")</f>
        <v/>
      </c>
      <c r="T53" s="140" t="str">
        <f>IFERROR(VLOOKUP(A53,Calculations!$C$11:$AH$158,24,FALSE),"")</f>
        <v/>
      </c>
      <c r="U53" s="140" t="str">
        <f>IFERROR(VLOOKUP(A53,Calculations!$C$11:$AH$158,25,FALSE),"")</f>
        <v/>
      </c>
      <c r="V53" s="140" t="str">
        <f>IFERROR(VLOOKUP(A53,Calculations!$C$11:$AH$158,26,FALSE),"")</f>
        <v/>
      </c>
      <c r="W53" s="140" t="str">
        <f>IFERROR(VLOOKUP(A53,Calculations!$C$11:$AH$158,31,FALSE),"")</f>
        <v/>
      </c>
      <c r="X53" s="140" t="str">
        <f>IFERROR(VLOOKUP(A53,Calculations!$C$11:$AH$158,32,FALSE),"")</f>
        <v/>
      </c>
      <c r="Y53" s="141" t="str">
        <f>IFERROR(VLOOKUP(A53,Calculations!$C$11:$AH$158,27,FALSE),"")</f>
        <v/>
      </c>
      <c r="Z53" s="142" t="str">
        <f>IFERROR(VLOOKUP(A53,Calculations!$C$11:$AH$158,29,FALSE),"")</f>
        <v/>
      </c>
    </row>
    <row r="54" spans="1:26" ht="15" x14ac:dyDescent="0.3">
      <c r="A54" s="35">
        <v>51</v>
      </c>
      <c r="B54" s="19" t="str">
        <f>IFERROR(VLOOKUP(A54,Calculations!$C$11:$AH$158,4,FALSE),"")</f>
        <v/>
      </c>
      <c r="C54" s="138" t="str">
        <f>IFERROR(VLOOKUP(A54,Calculations!$C$11:$AH$158,5,FALSE),"")</f>
        <v/>
      </c>
      <c r="D54" s="138" t="str">
        <f>IFERROR(VLOOKUP(A54,Calculations!$C$11:$AH$158,6,FALSE),"")</f>
        <v/>
      </c>
      <c r="E54" s="138" t="str">
        <f>IFERROR(VLOOKUP(A54,Calculations!$C$11:$AH$158,8,FALSE),"")</f>
        <v/>
      </c>
      <c r="F54" s="138" t="str">
        <f>IFERROR(VLOOKUP(A54,Calculations!$C$11:$AH$158,9,FALSE),"")</f>
        <v/>
      </c>
      <c r="G54" s="139" t="str">
        <f>IFERROR(VLOOKUP(A54,Calculations!$C$11:$AH$158,11,FALSE),"")</f>
        <v/>
      </c>
      <c r="H54" s="139" t="str">
        <f>IFERROR(VLOOKUP(A54,Calculations!$C$11:$AH$158,12,FALSE),"")</f>
        <v/>
      </c>
      <c r="I54" s="139" t="str">
        <f>IFERROR(VLOOKUP(A54,Calculations!$C$11:$AH$158,13,FALSE),"")</f>
        <v/>
      </c>
      <c r="J54" s="139" t="str">
        <f>IFERROR(VLOOKUP(A54,Calculations!$C$11:$AH$158,14,FALSE),"")</f>
        <v/>
      </c>
      <c r="K54" s="139" t="str">
        <f>IFERROR(VLOOKUP(A54,Calculations!$C$11:$AH$158,15,FALSE),"")</f>
        <v/>
      </c>
      <c r="L54" s="139" t="str">
        <f>IFERROR(VLOOKUP(A54,Calculations!$C$11:$AH$158,16,FALSE),"")</f>
        <v/>
      </c>
      <c r="M54" s="139" t="str">
        <f>IFERROR(VLOOKUP(A54,Calculations!$C$11:$AH$158,17,FALSE),"")</f>
        <v/>
      </c>
      <c r="N54" s="139" t="str">
        <f>IFERROR(VLOOKUP(A54,Calculations!$C$11:$AH$158,18,FALSE),"")</f>
        <v/>
      </c>
      <c r="O54" s="140" t="str">
        <f>IFERROR(VLOOKUP(A54,Calculations!$C$11:$AH$158,19,FALSE),"")</f>
        <v/>
      </c>
      <c r="P54" s="140" t="str">
        <f>IFERROR(VLOOKUP(A54,Calculations!$C$11:$AH$158,20,FALSE),"")</f>
        <v/>
      </c>
      <c r="Q54" s="140" t="str">
        <f>IFERROR(VLOOKUP(A54,Calculations!$C$11:$AH$158,21,FALSE),"")</f>
        <v/>
      </c>
      <c r="R54" s="140" t="str">
        <f>IFERROR(VLOOKUP(A54,Calculations!$C$11:$AH$158,22,FALSE),"")</f>
        <v/>
      </c>
      <c r="S54" s="140" t="str">
        <f>IFERROR(VLOOKUP(A54,Calculations!$C$11:$AH$158,23,FALSE),"")</f>
        <v/>
      </c>
      <c r="T54" s="140" t="str">
        <f>IFERROR(VLOOKUP(A54,Calculations!$C$11:$AH$158,24,FALSE),"")</f>
        <v/>
      </c>
      <c r="U54" s="140" t="str">
        <f>IFERROR(VLOOKUP(A54,Calculations!$C$11:$AH$158,25,FALSE),"")</f>
        <v/>
      </c>
      <c r="V54" s="140" t="str">
        <f>IFERROR(VLOOKUP(A54,Calculations!$C$11:$AH$158,26,FALSE),"")</f>
        <v/>
      </c>
      <c r="W54" s="140" t="str">
        <f>IFERROR(VLOOKUP(A54,Calculations!$C$11:$AH$158,31,FALSE),"")</f>
        <v/>
      </c>
      <c r="X54" s="140" t="str">
        <f>IFERROR(VLOOKUP(A54,Calculations!$C$11:$AH$158,32,FALSE),"")</f>
        <v/>
      </c>
      <c r="Y54" s="141" t="str">
        <f>IFERROR(VLOOKUP(A54,Calculations!$C$11:$AH$158,27,FALSE),"")</f>
        <v/>
      </c>
      <c r="Z54" s="142" t="str">
        <f>IFERROR(VLOOKUP(A54,Calculations!$C$11:$AH$158,29,FALSE),"")</f>
        <v/>
      </c>
    </row>
    <row r="55" spans="1:26" ht="15" x14ac:dyDescent="0.3">
      <c r="A55" s="35">
        <v>52</v>
      </c>
      <c r="B55" s="19" t="str">
        <f>IFERROR(VLOOKUP(A55,Calculations!$C$11:$AH$158,4,FALSE),"")</f>
        <v/>
      </c>
      <c r="C55" s="138" t="str">
        <f>IFERROR(VLOOKUP(A55,Calculations!$C$11:$AH$158,5,FALSE),"")</f>
        <v/>
      </c>
      <c r="D55" s="138" t="str">
        <f>IFERROR(VLOOKUP(A55,Calculations!$C$11:$AH$158,6,FALSE),"")</f>
        <v/>
      </c>
      <c r="E55" s="138" t="str">
        <f>IFERROR(VLOOKUP(A55,Calculations!$C$11:$AH$158,8,FALSE),"")</f>
        <v/>
      </c>
      <c r="F55" s="138" t="str">
        <f>IFERROR(VLOOKUP(A55,Calculations!$C$11:$AH$158,9,FALSE),"")</f>
        <v/>
      </c>
      <c r="G55" s="139" t="str">
        <f>IFERROR(VLOOKUP(A55,Calculations!$C$11:$AH$158,11,FALSE),"")</f>
        <v/>
      </c>
      <c r="H55" s="139" t="str">
        <f>IFERROR(VLOOKUP(A55,Calculations!$C$11:$AH$158,12,FALSE),"")</f>
        <v/>
      </c>
      <c r="I55" s="139" t="str">
        <f>IFERROR(VLOOKUP(A55,Calculations!$C$11:$AH$158,13,FALSE),"")</f>
        <v/>
      </c>
      <c r="J55" s="139" t="str">
        <f>IFERROR(VLOOKUP(A55,Calculations!$C$11:$AH$158,14,FALSE),"")</f>
        <v/>
      </c>
      <c r="K55" s="139" t="str">
        <f>IFERROR(VLOOKUP(A55,Calculations!$C$11:$AH$158,15,FALSE),"")</f>
        <v/>
      </c>
      <c r="L55" s="139" t="str">
        <f>IFERROR(VLOOKUP(A55,Calculations!$C$11:$AH$158,16,FALSE),"")</f>
        <v/>
      </c>
      <c r="M55" s="139" t="str">
        <f>IFERROR(VLOOKUP(A55,Calculations!$C$11:$AH$158,17,FALSE),"")</f>
        <v/>
      </c>
      <c r="N55" s="139" t="str">
        <f>IFERROR(VLOOKUP(A55,Calculations!$C$11:$AH$158,18,FALSE),"")</f>
        <v/>
      </c>
      <c r="O55" s="140" t="str">
        <f>IFERROR(VLOOKUP(A55,Calculations!$C$11:$AH$158,19,FALSE),"")</f>
        <v/>
      </c>
      <c r="P55" s="140" t="str">
        <f>IFERROR(VLOOKUP(A55,Calculations!$C$11:$AH$158,20,FALSE),"")</f>
        <v/>
      </c>
      <c r="Q55" s="140" t="str">
        <f>IFERROR(VLOOKUP(A55,Calculations!$C$11:$AH$158,21,FALSE),"")</f>
        <v/>
      </c>
      <c r="R55" s="140" t="str">
        <f>IFERROR(VLOOKUP(A55,Calculations!$C$11:$AH$158,22,FALSE),"")</f>
        <v/>
      </c>
      <c r="S55" s="140" t="str">
        <f>IFERROR(VLOOKUP(A55,Calculations!$C$11:$AH$158,23,FALSE),"")</f>
        <v/>
      </c>
      <c r="T55" s="140" t="str">
        <f>IFERROR(VLOOKUP(A55,Calculations!$C$11:$AH$158,24,FALSE),"")</f>
        <v/>
      </c>
      <c r="U55" s="140" t="str">
        <f>IFERROR(VLOOKUP(A55,Calculations!$C$11:$AH$158,25,FALSE),"")</f>
        <v/>
      </c>
      <c r="V55" s="140" t="str">
        <f>IFERROR(VLOOKUP(A55,Calculations!$C$11:$AH$158,26,FALSE),"")</f>
        <v/>
      </c>
      <c r="W55" s="140" t="str">
        <f>IFERROR(VLOOKUP(A55,Calculations!$C$11:$AH$158,31,FALSE),"")</f>
        <v/>
      </c>
      <c r="X55" s="140" t="str">
        <f>IFERROR(VLOOKUP(A55,Calculations!$C$11:$AH$158,32,FALSE),"")</f>
        <v/>
      </c>
      <c r="Y55" s="141" t="str">
        <f>IFERROR(VLOOKUP(A55,Calculations!$C$11:$AH$158,27,FALSE),"")</f>
        <v/>
      </c>
      <c r="Z55" s="142" t="str">
        <f>IFERROR(VLOOKUP(A55,Calculations!$C$11:$AH$158,29,FALSE),"")</f>
        <v/>
      </c>
    </row>
    <row r="56" spans="1:26" ht="15" x14ac:dyDescent="0.3">
      <c r="A56" s="35">
        <v>53</v>
      </c>
      <c r="B56" s="19" t="str">
        <f>IFERROR(VLOOKUP(A56,Calculations!$C$11:$AH$158,4,FALSE),"")</f>
        <v/>
      </c>
      <c r="C56" s="138" t="str">
        <f>IFERROR(VLOOKUP(A56,Calculations!$C$11:$AH$158,5,FALSE),"")</f>
        <v/>
      </c>
      <c r="D56" s="138" t="str">
        <f>IFERROR(VLOOKUP(A56,Calculations!$C$11:$AH$158,6,FALSE),"")</f>
        <v/>
      </c>
      <c r="E56" s="138" t="str">
        <f>IFERROR(VLOOKUP(A56,Calculations!$C$11:$AH$158,8,FALSE),"")</f>
        <v/>
      </c>
      <c r="F56" s="138" t="str">
        <f>IFERROR(VLOOKUP(A56,Calculations!$C$11:$AH$158,9,FALSE),"")</f>
        <v/>
      </c>
      <c r="G56" s="139" t="str">
        <f>IFERROR(VLOOKUP(A56,Calculations!$C$11:$AH$158,11,FALSE),"")</f>
        <v/>
      </c>
      <c r="H56" s="139" t="str">
        <f>IFERROR(VLOOKUP(A56,Calculations!$C$11:$AH$158,12,FALSE),"")</f>
        <v/>
      </c>
      <c r="I56" s="139" t="str">
        <f>IFERROR(VLOOKUP(A56,Calculations!$C$11:$AH$158,13,FALSE),"")</f>
        <v/>
      </c>
      <c r="J56" s="139" t="str">
        <f>IFERROR(VLOOKUP(A56,Calculations!$C$11:$AH$158,14,FALSE),"")</f>
        <v/>
      </c>
      <c r="K56" s="139" t="str">
        <f>IFERROR(VLOOKUP(A56,Calculations!$C$11:$AH$158,15,FALSE),"")</f>
        <v/>
      </c>
      <c r="L56" s="139" t="str">
        <f>IFERROR(VLOOKUP(A56,Calculations!$C$11:$AH$158,16,FALSE),"")</f>
        <v/>
      </c>
      <c r="M56" s="139" t="str">
        <f>IFERROR(VLOOKUP(A56,Calculations!$C$11:$AH$158,17,FALSE),"")</f>
        <v/>
      </c>
      <c r="N56" s="139" t="str">
        <f>IFERROR(VLOOKUP(A56,Calculations!$C$11:$AH$158,18,FALSE),"")</f>
        <v/>
      </c>
      <c r="O56" s="140" t="str">
        <f>IFERROR(VLOOKUP(A56,Calculations!$C$11:$AH$158,19,FALSE),"")</f>
        <v/>
      </c>
      <c r="P56" s="140" t="str">
        <f>IFERROR(VLOOKUP(A56,Calculations!$C$11:$AH$158,20,FALSE),"")</f>
        <v/>
      </c>
      <c r="Q56" s="140" t="str">
        <f>IFERROR(VLOOKUP(A56,Calculations!$C$11:$AH$158,21,FALSE),"")</f>
        <v/>
      </c>
      <c r="R56" s="140" t="str">
        <f>IFERROR(VLOOKUP(A56,Calculations!$C$11:$AH$158,22,FALSE),"")</f>
        <v/>
      </c>
      <c r="S56" s="140" t="str">
        <f>IFERROR(VLOOKUP(A56,Calculations!$C$11:$AH$158,23,FALSE),"")</f>
        <v/>
      </c>
      <c r="T56" s="140" t="str">
        <f>IFERROR(VLOOKUP(A56,Calculations!$C$11:$AH$158,24,FALSE),"")</f>
        <v/>
      </c>
      <c r="U56" s="140" t="str">
        <f>IFERROR(VLOOKUP(A56,Calculations!$C$11:$AH$158,25,FALSE),"")</f>
        <v/>
      </c>
      <c r="V56" s="140" t="str">
        <f>IFERROR(VLOOKUP(A56,Calculations!$C$11:$AH$158,26,FALSE),"")</f>
        <v/>
      </c>
      <c r="W56" s="140" t="str">
        <f>IFERROR(VLOOKUP(A56,Calculations!$C$11:$AH$158,31,FALSE),"")</f>
        <v/>
      </c>
      <c r="X56" s="140" t="str">
        <f>IFERROR(VLOOKUP(A56,Calculations!$C$11:$AH$158,32,FALSE),"")</f>
        <v/>
      </c>
      <c r="Y56" s="141" t="str">
        <f>IFERROR(VLOOKUP(A56,Calculations!$C$11:$AH$158,27,FALSE),"")</f>
        <v/>
      </c>
      <c r="Z56" s="142" t="str">
        <f>IFERROR(VLOOKUP(A56,Calculations!$C$11:$AH$158,29,FALSE),"")</f>
        <v/>
      </c>
    </row>
    <row r="57" spans="1:26" ht="15" x14ac:dyDescent="0.3">
      <c r="A57" s="35">
        <v>54</v>
      </c>
      <c r="B57" s="19" t="str">
        <f>IFERROR(VLOOKUP(A57,Calculations!$C$11:$AH$158,4,FALSE),"")</f>
        <v/>
      </c>
      <c r="C57" s="138" t="str">
        <f>IFERROR(VLOOKUP(A57,Calculations!$C$11:$AH$158,5,FALSE),"")</f>
        <v/>
      </c>
      <c r="D57" s="138" t="str">
        <f>IFERROR(VLOOKUP(A57,Calculations!$C$11:$AH$158,6,FALSE),"")</f>
        <v/>
      </c>
      <c r="E57" s="138" t="str">
        <f>IFERROR(VLOOKUP(A57,Calculations!$C$11:$AH$158,8,FALSE),"")</f>
        <v/>
      </c>
      <c r="F57" s="138" t="str">
        <f>IFERROR(VLOOKUP(A57,Calculations!$C$11:$AH$158,9,FALSE),"")</f>
        <v/>
      </c>
      <c r="G57" s="139" t="str">
        <f>IFERROR(VLOOKUP(A57,Calculations!$C$11:$AH$158,11,FALSE),"")</f>
        <v/>
      </c>
      <c r="H57" s="139" t="str">
        <f>IFERROR(VLOOKUP(A57,Calculations!$C$11:$AH$158,12,FALSE),"")</f>
        <v/>
      </c>
      <c r="I57" s="139" t="str">
        <f>IFERROR(VLOOKUP(A57,Calculations!$C$11:$AH$158,13,FALSE),"")</f>
        <v/>
      </c>
      <c r="J57" s="139" t="str">
        <f>IFERROR(VLOOKUP(A57,Calculations!$C$11:$AH$158,14,FALSE),"")</f>
        <v/>
      </c>
      <c r="K57" s="139" t="str">
        <f>IFERROR(VLOOKUP(A57,Calculations!$C$11:$AH$158,15,FALSE),"")</f>
        <v/>
      </c>
      <c r="L57" s="139" t="str">
        <f>IFERROR(VLOOKUP(A57,Calculations!$C$11:$AH$158,16,FALSE),"")</f>
        <v/>
      </c>
      <c r="M57" s="139" t="str">
        <f>IFERROR(VLOOKUP(A57,Calculations!$C$11:$AH$158,17,FALSE),"")</f>
        <v/>
      </c>
      <c r="N57" s="139" t="str">
        <f>IFERROR(VLOOKUP(A57,Calculations!$C$11:$AH$158,18,FALSE),"")</f>
        <v/>
      </c>
      <c r="O57" s="140" t="str">
        <f>IFERROR(VLOOKUP(A57,Calculations!$C$11:$AH$158,19,FALSE),"")</f>
        <v/>
      </c>
      <c r="P57" s="140" t="str">
        <f>IFERROR(VLOOKUP(A57,Calculations!$C$11:$AH$158,20,FALSE),"")</f>
        <v/>
      </c>
      <c r="Q57" s="140" t="str">
        <f>IFERROR(VLOOKUP(A57,Calculations!$C$11:$AH$158,21,FALSE),"")</f>
        <v/>
      </c>
      <c r="R57" s="140" t="str">
        <f>IFERROR(VLOOKUP(A57,Calculations!$C$11:$AH$158,22,FALSE),"")</f>
        <v/>
      </c>
      <c r="S57" s="140" t="str">
        <f>IFERROR(VLOOKUP(A57,Calculations!$C$11:$AH$158,23,FALSE),"")</f>
        <v/>
      </c>
      <c r="T57" s="140" t="str">
        <f>IFERROR(VLOOKUP(A57,Calculations!$C$11:$AH$158,24,FALSE),"")</f>
        <v/>
      </c>
      <c r="U57" s="140" t="str">
        <f>IFERROR(VLOOKUP(A57,Calculations!$C$11:$AH$158,25,FALSE),"")</f>
        <v/>
      </c>
      <c r="V57" s="140" t="str">
        <f>IFERROR(VLOOKUP(A57,Calculations!$C$11:$AH$158,26,FALSE),"")</f>
        <v/>
      </c>
      <c r="W57" s="140" t="str">
        <f>IFERROR(VLOOKUP(A57,Calculations!$C$11:$AH$158,31,FALSE),"")</f>
        <v/>
      </c>
      <c r="X57" s="140" t="str">
        <f>IFERROR(VLOOKUP(A57,Calculations!$C$11:$AH$158,32,FALSE),"")</f>
        <v/>
      </c>
      <c r="Y57" s="141" t="str">
        <f>IFERROR(VLOOKUP(A57,Calculations!$C$11:$AH$158,27,FALSE),"")</f>
        <v/>
      </c>
      <c r="Z57" s="142" t="str">
        <f>IFERROR(VLOOKUP(A57,Calculations!$C$11:$AH$158,29,FALSE),"")</f>
        <v/>
      </c>
    </row>
    <row r="58" spans="1:26" ht="15" x14ac:dyDescent="0.3">
      <c r="A58" s="35">
        <v>55</v>
      </c>
      <c r="B58" s="19" t="str">
        <f>IFERROR(VLOOKUP(A58,Calculations!$C$11:$AH$158,4,FALSE),"")</f>
        <v/>
      </c>
      <c r="C58" s="138" t="str">
        <f>IFERROR(VLOOKUP(A58,Calculations!$C$11:$AH$158,5,FALSE),"")</f>
        <v/>
      </c>
      <c r="D58" s="138" t="str">
        <f>IFERROR(VLOOKUP(A58,Calculations!$C$11:$AH$158,6,FALSE),"")</f>
        <v/>
      </c>
      <c r="E58" s="138" t="str">
        <f>IFERROR(VLOOKUP(A58,Calculations!$C$11:$AH$158,8,FALSE),"")</f>
        <v/>
      </c>
      <c r="F58" s="138" t="str">
        <f>IFERROR(VLOOKUP(A58,Calculations!$C$11:$AH$158,9,FALSE),"")</f>
        <v/>
      </c>
      <c r="G58" s="139" t="str">
        <f>IFERROR(VLOOKUP(A58,Calculations!$C$11:$AH$158,11,FALSE),"")</f>
        <v/>
      </c>
      <c r="H58" s="139" t="str">
        <f>IFERROR(VLOOKUP(A58,Calculations!$C$11:$AH$158,12,FALSE),"")</f>
        <v/>
      </c>
      <c r="I58" s="139" t="str">
        <f>IFERROR(VLOOKUP(A58,Calculations!$C$11:$AH$158,13,FALSE),"")</f>
        <v/>
      </c>
      <c r="J58" s="139" t="str">
        <f>IFERROR(VLOOKUP(A58,Calculations!$C$11:$AH$158,14,FALSE),"")</f>
        <v/>
      </c>
      <c r="K58" s="139" t="str">
        <f>IFERROR(VLOOKUP(A58,Calculations!$C$11:$AH$158,15,FALSE),"")</f>
        <v/>
      </c>
      <c r="L58" s="139" t="str">
        <f>IFERROR(VLOOKUP(A58,Calculations!$C$11:$AH$158,16,FALSE),"")</f>
        <v/>
      </c>
      <c r="M58" s="139" t="str">
        <f>IFERROR(VLOOKUP(A58,Calculations!$C$11:$AH$158,17,FALSE),"")</f>
        <v/>
      </c>
      <c r="N58" s="139" t="str">
        <f>IFERROR(VLOOKUP(A58,Calculations!$C$11:$AH$158,18,FALSE),"")</f>
        <v/>
      </c>
      <c r="O58" s="140" t="str">
        <f>IFERROR(VLOOKUP(A58,Calculations!$C$11:$AH$158,19,FALSE),"")</f>
        <v/>
      </c>
      <c r="P58" s="140" t="str">
        <f>IFERROR(VLOOKUP(A58,Calculations!$C$11:$AH$158,20,FALSE),"")</f>
        <v/>
      </c>
      <c r="Q58" s="140" t="str">
        <f>IFERROR(VLOOKUP(A58,Calculations!$C$11:$AH$158,21,FALSE),"")</f>
        <v/>
      </c>
      <c r="R58" s="140" t="str">
        <f>IFERROR(VLOOKUP(A58,Calculations!$C$11:$AH$158,22,FALSE),"")</f>
        <v/>
      </c>
      <c r="S58" s="140" t="str">
        <f>IFERROR(VLOOKUP(A58,Calculations!$C$11:$AH$158,23,FALSE),"")</f>
        <v/>
      </c>
      <c r="T58" s="140" t="str">
        <f>IFERROR(VLOOKUP(A58,Calculations!$C$11:$AH$158,24,FALSE),"")</f>
        <v/>
      </c>
      <c r="U58" s="140" t="str">
        <f>IFERROR(VLOOKUP(A58,Calculations!$C$11:$AH$158,25,FALSE),"")</f>
        <v/>
      </c>
      <c r="V58" s="140" t="str">
        <f>IFERROR(VLOOKUP(A58,Calculations!$C$11:$AH$158,26,FALSE),"")</f>
        <v/>
      </c>
      <c r="W58" s="140" t="str">
        <f>IFERROR(VLOOKUP(A58,Calculations!$C$11:$AH$158,31,FALSE),"")</f>
        <v/>
      </c>
      <c r="X58" s="140" t="str">
        <f>IFERROR(VLOOKUP(A58,Calculations!$C$11:$AH$158,32,FALSE),"")</f>
        <v/>
      </c>
      <c r="Y58" s="141" t="str">
        <f>IFERROR(VLOOKUP(A58,Calculations!$C$11:$AH$158,27,FALSE),"")</f>
        <v/>
      </c>
      <c r="Z58" s="142" t="str">
        <f>IFERROR(VLOOKUP(A58,Calculations!$C$11:$AH$158,29,FALSE),"")</f>
        <v/>
      </c>
    </row>
    <row r="59" spans="1:26" ht="15" x14ac:dyDescent="0.3">
      <c r="A59" s="35">
        <v>56</v>
      </c>
      <c r="B59" s="19" t="str">
        <f>IFERROR(VLOOKUP(A59,Calculations!$C$11:$AH$158,4,FALSE),"")</f>
        <v/>
      </c>
      <c r="C59" s="138" t="str">
        <f>IFERROR(VLOOKUP(A59,Calculations!$C$11:$AH$158,5,FALSE),"")</f>
        <v/>
      </c>
      <c r="D59" s="138" t="str">
        <f>IFERROR(VLOOKUP(A59,Calculations!$C$11:$AH$158,6,FALSE),"")</f>
        <v/>
      </c>
      <c r="E59" s="138" t="str">
        <f>IFERROR(VLOOKUP(A59,Calculations!$C$11:$AH$158,8,FALSE),"")</f>
        <v/>
      </c>
      <c r="F59" s="138" t="str">
        <f>IFERROR(VLOOKUP(A59,Calculations!$C$11:$AH$158,9,FALSE),"")</f>
        <v/>
      </c>
      <c r="G59" s="139" t="str">
        <f>IFERROR(VLOOKUP(A59,Calculations!$C$11:$AH$158,11,FALSE),"")</f>
        <v/>
      </c>
      <c r="H59" s="139" t="str">
        <f>IFERROR(VLOOKUP(A59,Calculations!$C$11:$AH$158,12,FALSE),"")</f>
        <v/>
      </c>
      <c r="I59" s="139" t="str">
        <f>IFERROR(VLOOKUP(A59,Calculations!$C$11:$AH$158,13,FALSE),"")</f>
        <v/>
      </c>
      <c r="J59" s="139" t="str">
        <f>IFERROR(VLOOKUP(A59,Calculations!$C$11:$AH$158,14,FALSE),"")</f>
        <v/>
      </c>
      <c r="K59" s="139" t="str">
        <f>IFERROR(VLOOKUP(A59,Calculations!$C$11:$AH$158,15,FALSE),"")</f>
        <v/>
      </c>
      <c r="L59" s="139" t="str">
        <f>IFERROR(VLOOKUP(A59,Calculations!$C$11:$AH$158,16,FALSE),"")</f>
        <v/>
      </c>
      <c r="M59" s="139" t="str">
        <f>IFERROR(VLOOKUP(A59,Calculations!$C$11:$AH$158,17,FALSE),"")</f>
        <v/>
      </c>
      <c r="N59" s="139" t="str">
        <f>IFERROR(VLOOKUP(A59,Calculations!$C$11:$AH$158,18,FALSE),"")</f>
        <v/>
      </c>
      <c r="O59" s="140" t="str">
        <f>IFERROR(VLOOKUP(A59,Calculations!$C$11:$AH$158,19,FALSE),"")</f>
        <v/>
      </c>
      <c r="P59" s="140" t="str">
        <f>IFERROR(VLOOKUP(A59,Calculations!$C$11:$AH$158,20,FALSE),"")</f>
        <v/>
      </c>
      <c r="Q59" s="140" t="str">
        <f>IFERROR(VLOOKUP(A59,Calculations!$C$11:$AH$158,21,FALSE),"")</f>
        <v/>
      </c>
      <c r="R59" s="140" t="str">
        <f>IFERROR(VLOOKUP(A59,Calculations!$C$11:$AH$158,22,FALSE),"")</f>
        <v/>
      </c>
      <c r="S59" s="140" t="str">
        <f>IFERROR(VLOOKUP(A59,Calculations!$C$11:$AH$158,23,FALSE),"")</f>
        <v/>
      </c>
      <c r="T59" s="140" t="str">
        <f>IFERROR(VLOOKUP(A59,Calculations!$C$11:$AH$158,24,FALSE),"")</f>
        <v/>
      </c>
      <c r="U59" s="140" t="str">
        <f>IFERROR(VLOOKUP(A59,Calculations!$C$11:$AH$158,25,FALSE),"")</f>
        <v/>
      </c>
      <c r="V59" s="140" t="str">
        <f>IFERROR(VLOOKUP(A59,Calculations!$C$11:$AH$158,26,FALSE),"")</f>
        <v/>
      </c>
      <c r="W59" s="140" t="str">
        <f>IFERROR(VLOOKUP(A59,Calculations!$C$11:$AH$158,31,FALSE),"")</f>
        <v/>
      </c>
      <c r="X59" s="140" t="str">
        <f>IFERROR(VLOOKUP(A59,Calculations!$C$11:$AH$158,32,FALSE),"")</f>
        <v/>
      </c>
      <c r="Y59" s="141" t="str">
        <f>IFERROR(VLOOKUP(A59,Calculations!$C$11:$AH$158,27,FALSE),"")</f>
        <v/>
      </c>
      <c r="Z59" s="142" t="str">
        <f>IFERROR(VLOOKUP(A59,Calculations!$C$11:$AH$158,29,FALSE),"")</f>
        <v/>
      </c>
    </row>
    <row r="60" spans="1:26" ht="15" x14ac:dyDescent="0.3">
      <c r="A60" s="35">
        <v>57</v>
      </c>
      <c r="B60" s="19" t="str">
        <f>IFERROR(VLOOKUP(A60,Calculations!$C$11:$AH$158,4,FALSE),"")</f>
        <v/>
      </c>
      <c r="C60" s="138" t="str">
        <f>IFERROR(VLOOKUP(A60,Calculations!$C$11:$AH$158,5,FALSE),"")</f>
        <v/>
      </c>
      <c r="D60" s="138" t="str">
        <f>IFERROR(VLOOKUP(A60,Calculations!$C$11:$AH$158,6,FALSE),"")</f>
        <v/>
      </c>
      <c r="E60" s="138" t="str">
        <f>IFERROR(VLOOKUP(A60,Calculations!$C$11:$AH$158,8,FALSE),"")</f>
        <v/>
      </c>
      <c r="F60" s="138" t="str">
        <f>IFERROR(VLOOKUP(A60,Calculations!$C$11:$AH$158,9,FALSE),"")</f>
        <v/>
      </c>
      <c r="G60" s="139" t="str">
        <f>IFERROR(VLOOKUP(A60,Calculations!$C$11:$AH$158,11,FALSE),"")</f>
        <v/>
      </c>
      <c r="H60" s="139" t="str">
        <f>IFERROR(VLOOKUP(A60,Calculations!$C$11:$AH$158,12,FALSE),"")</f>
        <v/>
      </c>
      <c r="I60" s="139" t="str">
        <f>IFERROR(VLOOKUP(A60,Calculations!$C$11:$AH$158,13,FALSE),"")</f>
        <v/>
      </c>
      <c r="J60" s="139" t="str">
        <f>IFERROR(VLOOKUP(A60,Calculations!$C$11:$AH$158,14,FALSE),"")</f>
        <v/>
      </c>
      <c r="K60" s="139" t="str">
        <f>IFERROR(VLOOKUP(A60,Calculations!$C$11:$AH$158,15,FALSE),"")</f>
        <v/>
      </c>
      <c r="L60" s="139" t="str">
        <f>IFERROR(VLOOKUP(A60,Calculations!$C$11:$AH$158,16,FALSE),"")</f>
        <v/>
      </c>
      <c r="M60" s="139" t="str">
        <f>IFERROR(VLOOKUP(A60,Calculations!$C$11:$AH$158,17,FALSE),"")</f>
        <v/>
      </c>
      <c r="N60" s="139" t="str">
        <f>IFERROR(VLOOKUP(A60,Calculations!$C$11:$AH$158,18,FALSE),"")</f>
        <v/>
      </c>
      <c r="O60" s="140" t="str">
        <f>IFERROR(VLOOKUP(A60,Calculations!$C$11:$AH$158,19,FALSE),"")</f>
        <v/>
      </c>
      <c r="P60" s="140" t="str">
        <f>IFERROR(VLOOKUP(A60,Calculations!$C$11:$AH$158,20,FALSE),"")</f>
        <v/>
      </c>
      <c r="Q60" s="140" t="str">
        <f>IFERROR(VLOOKUP(A60,Calculations!$C$11:$AH$158,21,FALSE),"")</f>
        <v/>
      </c>
      <c r="R60" s="140" t="str">
        <f>IFERROR(VLOOKUP(A60,Calculations!$C$11:$AH$158,22,FALSE),"")</f>
        <v/>
      </c>
      <c r="S60" s="140" t="str">
        <f>IFERROR(VLOOKUP(A60,Calculations!$C$11:$AH$158,23,FALSE),"")</f>
        <v/>
      </c>
      <c r="T60" s="140" t="str">
        <f>IFERROR(VLOOKUP(A60,Calculations!$C$11:$AH$158,24,FALSE),"")</f>
        <v/>
      </c>
      <c r="U60" s="140" t="str">
        <f>IFERROR(VLOOKUP(A60,Calculations!$C$11:$AH$158,25,FALSE),"")</f>
        <v/>
      </c>
      <c r="V60" s="140" t="str">
        <f>IFERROR(VLOOKUP(A60,Calculations!$C$11:$AH$158,26,FALSE),"")</f>
        <v/>
      </c>
      <c r="W60" s="140" t="str">
        <f>IFERROR(VLOOKUP(A60,Calculations!$C$11:$AH$158,31,FALSE),"")</f>
        <v/>
      </c>
      <c r="X60" s="140" t="str">
        <f>IFERROR(VLOOKUP(A60,Calculations!$C$11:$AH$158,32,FALSE),"")</f>
        <v/>
      </c>
      <c r="Y60" s="141" t="str">
        <f>IFERROR(VLOOKUP(A60,Calculations!$C$11:$AH$158,27,FALSE),"")</f>
        <v/>
      </c>
      <c r="Z60" s="142" t="str">
        <f>IFERROR(VLOOKUP(A60,Calculations!$C$11:$AH$158,29,FALSE),"")</f>
        <v/>
      </c>
    </row>
    <row r="61" spans="1:26" ht="15" x14ac:dyDescent="0.3">
      <c r="A61" s="35">
        <v>58</v>
      </c>
      <c r="B61" s="19" t="str">
        <f>IFERROR(VLOOKUP(A61,Calculations!$C$11:$AH$158,4,FALSE),"")</f>
        <v/>
      </c>
      <c r="C61" s="138" t="str">
        <f>IFERROR(VLOOKUP(A61,Calculations!$C$11:$AH$158,5,FALSE),"")</f>
        <v/>
      </c>
      <c r="D61" s="138" t="str">
        <f>IFERROR(VLOOKUP(A61,Calculations!$C$11:$AH$158,6,FALSE),"")</f>
        <v/>
      </c>
      <c r="E61" s="138" t="str">
        <f>IFERROR(VLOOKUP(A61,Calculations!$C$11:$AH$158,8,FALSE),"")</f>
        <v/>
      </c>
      <c r="F61" s="138" t="str">
        <f>IFERROR(VLOOKUP(A61,Calculations!$C$11:$AH$158,9,FALSE),"")</f>
        <v/>
      </c>
      <c r="G61" s="139" t="str">
        <f>IFERROR(VLOOKUP(A61,Calculations!$C$11:$AH$158,11,FALSE),"")</f>
        <v/>
      </c>
      <c r="H61" s="139" t="str">
        <f>IFERROR(VLOOKUP(A61,Calculations!$C$11:$AH$158,12,FALSE),"")</f>
        <v/>
      </c>
      <c r="I61" s="139" t="str">
        <f>IFERROR(VLOOKUP(A61,Calculations!$C$11:$AH$158,13,FALSE),"")</f>
        <v/>
      </c>
      <c r="J61" s="139" t="str">
        <f>IFERROR(VLOOKUP(A61,Calculations!$C$11:$AH$158,14,FALSE),"")</f>
        <v/>
      </c>
      <c r="K61" s="139" t="str">
        <f>IFERROR(VLOOKUP(A61,Calculations!$C$11:$AH$158,15,FALSE),"")</f>
        <v/>
      </c>
      <c r="L61" s="139" t="str">
        <f>IFERROR(VLOOKUP(A61,Calculations!$C$11:$AH$158,16,FALSE),"")</f>
        <v/>
      </c>
      <c r="M61" s="139" t="str">
        <f>IFERROR(VLOOKUP(A61,Calculations!$C$11:$AH$158,17,FALSE),"")</f>
        <v/>
      </c>
      <c r="N61" s="139" t="str">
        <f>IFERROR(VLOOKUP(A61,Calculations!$C$11:$AH$158,18,FALSE),"")</f>
        <v/>
      </c>
      <c r="O61" s="140" t="str">
        <f>IFERROR(VLOOKUP(A61,Calculations!$C$11:$AH$158,19,FALSE),"")</f>
        <v/>
      </c>
      <c r="P61" s="140" t="str">
        <f>IFERROR(VLOOKUP(A61,Calculations!$C$11:$AH$158,20,FALSE),"")</f>
        <v/>
      </c>
      <c r="Q61" s="140" t="str">
        <f>IFERROR(VLOOKUP(A61,Calculations!$C$11:$AH$158,21,FALSE),"")</f>
        <v/>
      </c>
      <c r="R61" s="140" t="str">
        <f>IFERROR(VLOOKUP(A61,Calculations!$C$11:$AH$158,22,FALSE),"")</f>
        <v/>
      </c>
      <c r="S61" s="140" t="str">
        <f>IFERROR(VLOOKUP(A61,Calculations!$C$11:$AH$158,23,FALSE),"")</f>
        <v/>
      </c>
      <c r="T61" s="140" t="str">
        <f>IFERROR(VLOOKUP(A61,Calculations!$C$11:$AH$158,24,FALSE),"")</f>
        <v/>
      </c>
      <c r="U61" s="140" t="str">
        <f>IFERROR(VLOOKUP(A61,Calculations!$C$11:$AH$158,25,FALSE),"")</f>
        <v/>
      </c>
      <c r="V61" s="140" t="str">
        <f>IFERROR(VLOOKUP(A61,Calculations!$C$11:$AH$158,26,FALSE),"")</f>
        <v/>
      </c>
      <c r="W61" s="140" t="str">
        <f>IFERROR(VLOOKUP(A61,Calculations!$C$11:$AH$158,31,FALSE),"")</f>
        <v/>
      </c>
      <c r="X61" s="140" t="str">
        <f>IFERROR(VLOOKUP(A61,Calculations!$C$11:$AH$158,32,FALSE),"")</f>
        <v/>
      </c>
      <c r="Y61" s="141" t="str">
        <f>IFERROR(VLOOKUP(A61,Calculations!$C$11:$AH$158,27,FALSE),"")</f>
        <v/>
      </c>
      <c r="Z61" s="142" t="str">
        <f>IFERROR(VLOOKUP(A61,Calculations!$C$11:$AH$158,29,FALSE),"")</f>
        <v/>
      </c>
    </row>
    <row r="62" spans="1:26" ht="15" x14ac:dyDescent="0.3">
      <c r="A62" s="35">
        <v>59</v>
      </c>
      <c r="B62" s="19" t="str">
        <f>IFERROR(VLOOKUP(A62,Calculations!$C$11:$AH$158,4,FALSE),"")</f>
        <v/>
      </c>
      <c r="C62" s="138" t="str">
        <f>IFERROR(VLOOKUP(A62,Calculations!$C$11:$AH$158,5,FALSE),"")</f>
        <v/>
      </c>
      <c r="D62" s="138" t="str">
        <f>IFERROR(VLOOKUP(A62,Calculations!$C$11:$AH$158,6,FALSE),"")</f>
        <v/>
      </c>
      <c r="E62" s="138" t="str">
        <f>IFERROR(VLOOKUP(A62,Calculations!$C$11:$AH$158,8,FALSE),"")</f>
        <v/>
      </c>
      <c r="F62" s="138" t="str">
        <f>IFERROR(VLOOKUP(A62,Calculations!$C$11:$AH$158,9,FALSE),"")</f>
        <v/>
      </c>
      <c r="G62" s="139" t="str">
        <f>IFERROR(VLOOKUP(A62,Calculations!$C$11:$AH$158,11,FALSE),"")</f>
        <v/>
      </c>
      <c r="H62" s="139" t="str">
        <f>IFERROR(VLOOKUP(A62,Calculations!$C$11:$AH$158,12,FALSE),"")</f>
        <v/>
      </c>
      <c r="I62" s="139" t="str">
        <f>IFERROR(VLOOKUP(A62,Calculations!$C$11:$AH$158,13,FALSE),"")</f>
        <v/>
      </c>
      <c r="J62" s="139" t="str">
        <f>IFERROR(VLOOKUP(A62,Calculations!$C$11:$AH$158,14,FALSE),"")</f>
        <v/>
      </c>
      <c r="K62" s="139" t="str">
        <f>IFERROR(VLOOKUP(A62,Calculations!$C$11:$AH$158,15,FALSE),"")</f>
        <v/>
      </c>
      <c r="L62" s="139" t="str">
        <f>IFERROR(VLOOKUP(A62,Calculations!$C$11:$AH$158,16,FALSE),"")</f>
        <v/>
      </c>
      <c r="M62" s="139" t="str">
        <f>IFERROR(VLOOKUP(A62,Calculations!$C$11:$AH$158,17,FALSE),"")</f>
        <v/>
      </c>
      <c r="N62" s="139" t="str">
        <f>IFERROR(VLOOKUP(A62,Calculations!$C$11:$AH$158,18,FALSE),"")</f>
        <v/>
      </c>
      <c r="O62" s="140" t="str">
        <f>IFERROR(VLOOKUP(A62,Calculations!$C$11:$AH$158,19,FALSE),"")</f>
        <v/>
      </c>
      <c r="P62" s="140" t="str">
        <f>IFERROR(VLOOKUP(A62,Calculations!$C$11:$AH$158,20,FALSE),"")</f>
        <v/>
      </c>
      <c r="Q62" s="140" t="str">
        <f>IFERROR(VLOOKUP(A62,Calculations!$C$11:$AH$158,21,FALSE),"")</f>
        <v/>
      </c>
      <c r="R62" s="140" t="str">
        <f>IFERROR(VLOOKUP(A62,Calculations!$C$11:$AH$158,22,FALSE),"")</f>
        <v/>
      </c>
      <c r="S62" s="140" t="str">
        <f>IFERROR(VLOOKUP(A62,Calculations!$C$11:$AH$158,23,FALSE),"")</f>
        <v/>
      </c>
      <c r="T62" s="140" t="str">
        <f>IFERROR(VLOOKUP(A62,Calculations!$C$11:$AH$158,24,FALSE),"")</f>
        <v/>
      </c>
      <c r="U62" s="140" t="str">
        <f>IFERROR(VLOOKUP(A62,Calculations!$C$11:$AH$158,25,FALSE),"")</f>
        <v/>
      </c>
      <c r="V62" s="140" t="str">
        <f>IFERROR(VLOOKUP(A62,Calculations!$C$11:$AH$158,26,FALSE),"")</f>
        <v/>
      </c>
      <c r="W62" s="140" t="str">
        <f>IFERROR(VLOOKUP(A62,Calculations!$C$11:$AH$158,31,FALSE),"")</f>
        <v/>
      </c>
      <c r="X62" s="140" t="str">
        <f>IFERROR(VLOOKUP(A62,Calculations!$C$11:$AH$158,32,FALSE),"")</f>
        <v/>
      </c>
      <c r="Y62" s="141" t="str">
        <f>IFERROR(VLOOKUP(A62,Calculations!$C$11:$AH$158,27,FALSE),"")</f>
        <v/>
      </c>
      <c r="Z62" s="142" t="str">
        <f>IFERROR(VLOOKUP(A62,Calculations!$C$11:$AH$158,29,FALSE),"")</f>
        <v/>
      </c>
    </row>
    <row r="63" spans="1:26" ht="15" x14ac:dyDescent="0.3">
      <c r="A63" s="35">
        <v>60</v>
      </c>
      <c r="B63" s="19" t="str">
        <f>IFERROR(VLOOKUP(A63,Calculations!$C$11:$AH$158,4,FALSE),"")</f>
        <v/>
      </c>
      <c r="C63" s="138" t="str">
        <f>IFERROR(VLOOKUP(A63,Calculations!$C$11:$AH$158,5,FALSE),"")</f>
        <v/>
      </c>
      <c r="D63" s="138" t="str">
        <f>IFERROR(VLOOKUP(A63,Calculations!$C$11:$AH$158,6,FALSE),"")</f>
        <v/>
      </c>
      <c r="E63" s="138" t="str">
        <f>IFERROR(VLOOKUP(A63,Calculations!$C$11:$AH$158,8,FALSE),"")</f>
        <v/>
      </c>
      <c r="F63" s="138" t="str">
        <f>IFERROR(VLOOKUP(A63,Calculations!$C$11:$AH$158,9,FALSE),"")</f>
        <v/>
      </c>
      <c r="G63" s="139" t="str">
        <f>IFERROR(VLOOKUP(A63,Calculations!$C$11:$AH$158,11,FALSE),"")</f>
        <v/>
      </c>
      <c r="H63" s="139" t="str">
        <f>IFERROR(VLOOKUP(A63,Calculations!$C$11:$AH$158,12,FALSE),"")</f>
        <v/>
      </c>
      <c r="I63" s="139" t="str">
        <f>IFERROR(VLOOKUP(A63,Calculations!$C$11:$AH$158,13,FALSE),"")</f>
        <v/>
      </c>
      <c r="J63" s="139" t="str">
        <f>IFERROR(VLOOKUP(A63,Calculations!$C$11:$AH$158,14,FALSE),"")</f>
        <v/>
      </c>
      <c r="K63" s="139" t="str">
        <f>IFERROR(VLOOKUP(A63,Calculations!$C$11:$AH$158,15,FALSE),"")</f>
        <v/>
      </c>
      <c r="L63" s="139" t="str">
        <f>IFERROR(VLOOKUP(A63,Calculations!$C$11:$AH$158,16,FALSE),"")</f>
        <v/>
      </c>
      <c r="M63" s="139" t="str">
        <f>IFERROR(VLOOKUP(A63,Calculations!$C$11:$AH$158,17,FALSE),"")</f>
        <v/>
      </c>
      <c r="N63" s="139" t="str">
        <f>IFERROR(VLOOKUP(A63,Calculations!$C$11:$AH$158,18,FALSE),"")</f>
        <v/>
      </c>
      <c r="O63" s="140" t="str">
        <f>IFERROR(VLOOKUP(A63,Calculations!$C$11:$AH$158,19,FALSE),"")</f>
        <v/>
      </c>
      <c r="P63" s="140" t="str">
        <f>IFERROR(VLOOKUP(A63,Calculations!$C$11:$AH$158,20,FALSE),"")</f>
        <v/>
      </c>
      <c r="Q63" s="140" t="str">
        <f>IFERROR(VLOOKUP(A63,Calculations!$C$11:$AH$158,21,FALSE),"")</f>
        <v/>
      </c>
      <c r="R63" s="140" t="str">
        <f>IFERROR(VLOOKUP(A63,Calculations!$C$11:$AH$158,22,FALSE),"")</f>
        <v/>
      </c>
      <c r="S63" s="140" t="str">
        <f>IFERROR(VLOOKUP(A63,Calculations!$C$11:$AH$158,23,FALSE),"")</f>
        <v/>
      </c>
      <c r="T63" s="140" t="str">
        <f>IFERROR(VLOOKUP(A63,Calculations!$C$11:$AH$158,24,FALSE),"")</f>
        <v/>
      </c>
      <c r="U63" s="140" t="str">
        <f>IFERROR(VLOOKUP(A63,Calculations!$C$11:$AH$158,25,FALSE),"")</f>
        <v/>
      </c>
      <c r="V63" s="140" t="str">
        <f>IFERROR(VLOOKUP(A63,Calculations!$C$11:$AH$158,26,FALSE),"")</f>
        <v/>
      </c>
      <c r="W63" s="140" t="str">
        <f>IFERROR(VLOOKUP(A63,Calculations!$C$11:$AH$158,31,FALSE),"")</f>
        <v/>
      </c>
      <c r="X63" s="140" t="str">
        <f>IFERROR(VLOOKUP(A63,Calculations!$C$11:$AH$158,32,FALSE),"")</f>
        <v/>
      </c>
      <c r="Y63" s="141" t="str">
        <f>IFERROR(VLOOKUP(A63,Calculations!$C$11:$AH$158,27,FALSE),"")</f>
        <v/>
      </c>
      <c r="Z63" s="142" t="str">
        <f>IFERROR(VLOOKUP(A63,Calculations!$C$11:$AH$158,29,FALSE),"")</f>
        <v/>
      </c>
    </row>
    <row r="64" spans="1:26" ht="15" x14ac:dyDescent="0.3">
      <c r="B64" s="19"/>
      <c r="C64" s="138"/>
      <c r="D64" s="138"/>
      <c r="E64" s="138"/>
      <c r="F64" s="138"/>
      <c r="G64" s="139"/>
      <c r="H64" s="139"/>
      <c r="I64" s="139"/>
      <c r="J64" s="139"/>
      <c r="K64" s="139"/>
      <c r="L64" s="139"/>
      <c r="M64" s="139"/>
      <c r="N64" s="139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1"/>
      <c r="Z64" s="142"/>
    </row>
    <row r="65" x14ac:dyDescent="0.3"/>
    <row r="66" x14ac:dyDescent="0.3"/>
    <row r="67" x14ac:dyDescent="0.3"/>
    <row r="68" x14ac:dyDescent="0.3"/>
    <row r="69" x14ac:dyDescent="0.3"/>
    <row r="70" x14ac:dyDescent="0.3"/>
    <row r="71" x14ac:dyDescent="0.3"/>
    <row r="72" x14ac:dyDescent="0.3"/>
    <row r="73" x14ac:dyDescent="0.3"/>
    <row r="74" x14ac:dyDescent="0.3"/>
    <row r="75" x14ac:dyDescent="0.3"/>
    <row r="76" x14ac:dyDescent="0.3"/>
    <row r="77" x14ac:dyDescent="0.3"/>
    <row r="78" x14ac:dyDescent="0.3"/>
    <row r="79" x14ac:dyDescent="0.3"/>
    <row r="80" x14ac:dyDescent="0.3"/>
    <row r="81" x14ac:dyDescent="0.3"/>
    <row r="82" x14ac:dyDescent="0.3"/>
    <row r="83" x14ac:dyDescent="0.3"/>
    <row r="84" x14ac:dyDescent="0.3"/>
    <row r="85" x14ac:dyDescent="0.3"/>
    <row r="86" x14ac:dyDescent="0.3"/>
    <row r="87" x14ac:dyDescent="0.3"/>
    <row r="88" x14ac:dyDescent="0.3"/>
    <row r="89" x14ac:dyDescent="0.3"/>
    <row r="90" x14ac:dyDescent="0.3"/>
    <row r="91" x14ac:dyDescent="0.3"/>
    <row r="92" x14ac:dyDescent="0.3"/>
    <row r="93" x14ac:dyDescent="0.3"/>
    <row r="94" x14ac:dyDescent="0.3"/>
    <row r="95" x14ac:dyDescent="0.3"/>
    <row r="96" x14ac:dyDescent="0.3"/>
    <row r="97" x14ac:dyDescent="0.3"/>
    <row r="98" x14ac:dyDescent="0.3"/>
    <row r="99" x14ac:dyDescent="0.3"/>
    <row r="100" x14ac:dyDescent="0.3"/>
    <row r="101" x14ac:dyDescent="0.3"/>
  </sheetData>
  <conditionalFormatting sqref="D4:D64">
    <cfRule type="containsText" dxfId="1" priority="1" operator="containsText" text="o">
      <formula>NOT(ISERROR(SEARCH("o",D4)))</formula>
    </cfRule>
    <cfRule type="containsText" dxfId="0" priority="2" operator="containsText" text="S">
      <formula>NOT(ISERROR(SEARCH("S",D4)))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633E3-A221-4FC1-B807-5B211C37D630}">
  <dimension ref="A1:Z115"/>
  <sheetViews>
    <sheetView tabSelected="1" workbookViewId="0">
      <pane ySplit="3" topLeftCell="A4" activePane="bottomLeft" state="frozen"/>
      <selection pane="bottomLeft" activeCell="A2" sqref="A2"/>
    </sheetView>
  </sheetViews>
  <sheetFormatPr defaultColWidth="9.109375" defaultRowHeight="14.4" zeroHeight="1" x14ac:dyDescent="0.3"/>
  <cols>
    <col min="1" max="1" width="6.33203125" style="35" customWidth="1"/>
    <col min="2" max="2" width="8" style="35" customWidth="1"/>
    <col min="3" max="3" width="23.109375" customWidth="1"/>
    <col min="4" max="4" width="0.33203125" customWidth="1"/>
    <col min="5" max="5" width="7.109375" customWidth="1"/>
    <col min="6" max="6" width="9.109375" customWidth="1"/>
    <col min="7" max="7" width="14.88671875" bestFit="1" customWidth="1"/>
    <col min="8" max="9" width="10.109375" customWidth="1"/>
    <col min="10" max="15" width="10.109375" hidden="1" customWidth="1"/>
    <col min="16" max="17" width="10.109375" customWidth="1"/>
    <col min="18" max="23" width="10.109375" hidden="1" customWidth="1"/>
    <col min="24" max="24" width="8.33203125" customWidth="1"/>
    <col min="25" max="25" width="9.109375" customWidth="1"/>
    <col min="26" max="26" width="1.6640625" customWidth="1"/>
    <col min="27" max="27" width="9.109375" customWidth="1"/>
  </cols>
  <sheetData>
    <row r="1" spans="1:26" ht="45.75" customHeight="1" x14ac:dyDescent="0.3">
      <c r="A1" s="192"/>
      <c r="B1" s="185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</row>
    <row r="2" spans="1:26" s="152" customFormat="1" ht="18" customHeight="1" x14ac:dyDescent="0.3">
      <c r="A2" s="192"/>
      <c r="B2" s="187"/>
      <c r="C2" s="187"/>
      <c r="D2" s="187"/>
      <c r="E2" s="187"/>
      <c r="F2" s="187"/>
      <c r="G2" s="187"/>
      <c r="H2" s="187"/>
      <c r="I2" s="187"/>
      <c r="J2" s="182" t="s">
        <v>205</v>
      </c>
      <c r="K2" s="182" t="s">
        <v>90</v>
      </c>
      <c r="L2" s="182" t="s">
        <v>206</v>
      </c>
      <c r="M2" s="182" t="s">
        <v>79</v>
      </c>
      <c r="N2" s="182"/>
      <c r="O2" s="182"/>
      <c r="P2" s="187"/>
      <c r="Q2" s="187"/>
      <c r="R2" s="187"/>
      <c r="S2" s="187"/>
      <c r="T2" s="187"/>
      <c r="U2" s="187"/>
      <c r="V2" s="187"/>
      <c r="W2" s="187"/>
      <c r="X2" s="187"/>
      <c r="Y2" s="187"/>
    </row>
    <row r="3" spans="1:26" ht="27.75" customHeight="1" x14ac:dyDescent="0.3">
      <c r="A3" s="192" t="s">
        <v>63</v>
      </c>
      <c r="B3" s="133" t="s">
        <v>187</v>
      </c>
      <c r="C3" s="134" t="s">
        <v>0</v>
      </c>
      <c r="D3" s="134" t="s">
        <v>62</v>
      </c>
      <c r="E3" s="134" t="s">
        <v>63</v>
      </c>
      <c r="F3" s="134" t="s">
        <v>64</v>
      </c>
      <c r="G3" s="134" t="s">
        <v>65</v>
      </c>
      <c r="H3" s="135" t="s">
        <v>213</v>
      </c>
      <c r="I3" s="135" t="s">
        <v>231</v>
      </c>
      <c r="J3" s="135" t="s">
        <v>207</v>
      </c>
      <c r="K3" s="135" t="s">
        <v>4</v>
      </c>
      <c r="L3" s="135" t="s">
        <v>5</v>
      </c>
      <c r="M3" s="135" t="s">
        <v>6</v>
      </c>
      <c r="N3" s="135" t="s">
        <v>7</v>
      </c>
      <c r="O3" s="135" t="s">
        <v>8</v>
      </c>
      <c r="P3" s="136" t="s">
        <v>180</v>
      </c>
      <c r="Q3" s="136" t="s">
        <v>181</v>
      </c>
      <c r="R3" s="136" t="s">
        <v>182</v>
      </c>
      <c r="S3" s="136" t="s">
        <v>183</v>
      </c>
      <c r="T3" s="136" t="s">
        <v>184</v>
      </c>
      <c r="U3" s="136" t="s">
        <v>6</v>
      </c>
      <c r="V3" s="136" t="s">
        <v>7</v>
      </c>
      <c r="W3" s="136" t="s">
        <v>8</v>
      </c>
      <c r="X3" s="137" t="s">
        <v>172</v>
      </c>
      <c r="Y3" s="137" t="s">
        <v>173</v>
      </c>
      <c r="Z3" s="32"/>
    </row>
    <row r="4" spans="1:26" ht="4.2" customHeight="1" x14ac:dyDescent="0.3">
      <c r="A4" s="192"/>
      <c r="B4" s="187"/>
      <c r="C4" s="190"/>
      <c r="D4" s="190"/>
      <c r="E4" s="190"/>
      <c r="F4" s="190"/>
      <c r="G4" s="190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32"/>
    </row>
    <row r="5" spans="1:26" ht="15" x14ac:dyDescent="0.3">
      <c r="A5" s="192" t="s">
        <v>69</v>
      </c>
      <c r="B5" s="35">
        <v>1</v>
      </c>
      <c r="C5" s="19" t="str">
        <f>IFERROR(VLOOKUP(B5,Calculations!$E$11:$AR$25,2,FALSE),"")</f>
        <v>Richard Green</v>
      </c>
      <c r="D5" s="138">
        <f>IFERROR(VLOOKUP(B5,Calculations!$A$11:$AR$25,7,FALSE),"")</f>
        <v>94</v>
      </c>
      <c r="E5" s="138" t="str">
        <f>IFERROR(VLOOKUP(B5,Calculations!$E$11:$AR$25,4,FALSE),"")</f>
        <v>AA</v>
      </c>
      <c r="F5" s="138" t="str">
        <f>IFERROR(VLOOKUP(B5,Calculations!$E$11:$AR$25,6,FALSE),"")</f>
        <v>PCP</v>
      </c>
      <c r="G5" s="138" t="str">
        <f>IFERROR(VLOOKUP(B5,Calculations!$E$11:$AR$25,7,FALSE),"")</f>
        <v>Carisbrooke</v>
      </c>
      <c r="H5" s="139">
        <f>IFERROR(VLOOKUP(B5,Calculations!$E$11:$AR$25,9,FALSE),"")</f>
        <v>39</v>
      </c>
      <c r="I5" s="139">
        <f>IFERROR(VLOOKUP(B5,Calculations!$E$11:$AR$25,10,FALSE),"")</f>
        <v>31</v>
      </c>
      <c r="J5" s="139" t="str">
        <f>IFERROR(VLOOKUP(B5,Calculations!$E$11:$AR$25,11,FALSE),"")</f>
        <v/>
      </c>
      <c r="K5" s="139" t="str">
        <f>IFERROR(VLOOKUP(B5,Calculations!$E$11:$AR$25,12,FALSE),"")</f>
        <v/>
      </c>
      <c r="L5" s="139" t="str">
        <f>IFERROR(VLOOKUP(B5,Calculations!$E$11:$AR$25,13,FALSE),"")</f>
        <v/>
      </c>
      <c r="M5" s="139" t="str">
        <f>IFERROR(VLOOKUP(B5,Calculations!$E$11:$AR$25,14,FALSE),"")</f>
        <v/>
      </c>
      <c r="N5" s="139" t="str">
        <f>IFERROR(VLOOKUP(B5,Calculations!$E$11:$AR$25,15,FALSE),"")</f>
        <v/>
      </c>
      <c r="O5" s="139" t="str">
        <f>IFERROR(VLOOKUP(B5,Calculations!$E$11:$AR$25,16,FALSE),"")</f>
        <v/>
      </c>
      <c r="P5" s="140">
        <f>IFERROR(VLOOKUP(B5,Calculations!$E$11:$AR$25,17,FALSE),"")</f>
        <v>1</v>
      </c>
      <c r="Q5" s="140">
        <f>IFERROR(VLOOKUP(B5,Calculations!$E$11:$AR$25,18,FALSE),"")</f>
        <v>0.96875</v>
      </c>
      <c r="R5" s="140" t="str">
        <f>IFERROR(VLOOKUP(B5,Calculations!$E$11:$AR$25,19,FALSE),"")</f>
        <v/>
      </c>
      <c r="S5" s="140" t="str">
        <f>IFERROR(VLOOKUP(B5,Calculations!$E$11:$AR$25,20,FALSE),"")</f>
        <v/>
      </c>
      <c r="T5" s="140" t="str">
        <f>IFERROR(VLOOKUP(B5,Calculations!$E$11:$AR$25,21,FALSE),"")</f>
        <v/>
      </c>
      <c r="U5" s="140" t="str">
        <f>IFERROR(VLOOKUP(B5,Calculations!$E$11:$AR$25,22,FALSE),"")</f>
        <v/>
      </c>
      <c r="V5" s="140" t="str">
        <f>IFERROR(VLOOKUP(B5,Calculations!$E$11:$AR$25,23,FALSE),"")</f>
        <v/>
      </c>
      <c r="W5" s="140" t="str">
        <f>IFERROR(VLOOKUP(B5,Calculations!$E$11:$AR$25,24,FALSE),"")</f>
        <v/>
      </c>
      <c r="X5" s="141">
        <f>IFERROR(VLOOKUP(B5,Calculations!$E$11:$AR$25,25,FALSE),"")</f>
        <v>2</v>
      </c>
      <c r="Y5" s="142">
        <f>IFERROR(VLOOKUP(B5,Calculations!$E$11:$AR$25,27,FALSE),"")</f>
        <v>0.984375</v>
      </c>
    </row>
    <row r="6" spans="1:26" ht="15" x14ac:dyDescent="0.3">
      <c r="A6" s="192" t="s">
        <v>69</v>
      </c>
      <c r="B6" s="35">
        <v>2</v>
      </c>
      <c r="C6" s="19" t="str">
        <f>IFERROR(VLOOKUP(B6,Calculations!$E$11:$AR$25,2,FALSE),"")</f>
        <v>Terry Holt</v>
      </c>
      <c r="D6" s="138">
        <f>IFERROR(VLOOKUP(B6,Calculations!$A$11:$AR$25,7,FALSE),"")</f>
        <v>1688</v>
      </c>
      <c r="E6" s="138" t="str">
        <f>IFERROR(VLOOKUP(B6,Calculations!$E$11:$AR$25,4,FALSE),"")</f>
        <v>AA</v>
      </c>
      <c r="F6" s="138" t="str">
        <f>IFERROR(VLOOKUP(B6,Calculations!$E$11:$AR$25,6,FALSE),"")</f>
        <v>PCP</v>
      </c>
      <c r="G6" s="138" t="str">
        <f>IFERROR(VLOOKUP(B6,Calculations!$E$11:$AR$25,7,FALSE),"")</f>
        <v>Frobury</v>
      </c>
      <c r="H6" s="139">
        <f>IFERROR(VLOOKUP(B6,Calculations!$E$11:$AR$25,9,FALSE),"")</f>
        <v>36</v>
      </c>
      <c r="I6" s="139">
        <f>IFERROR(VLOOKUP(B6,Calculations!$E$11:$AR$25,10,FALSE),"")</f>
        <v>32</v>
      </c>
      <c r="J6" s="139" t="str">
        <f>IFERROR(VLOOKUP(B6,Calculations!$E$11:$AR$25,11,FALSE),"")</f>
        <v/>
      </c>
      <c r="K6" s="139" t="str">
        <f>IFERROR(VLOOKUP(B6,Calculations!$E$11:$AR$25,12,FALSE),"")</f>
        <v/>
      </c>
      <c r="L6" s="139" t="str">
        <f>IFERROR(VLOOKUP(B6,Calculations!$E$11:$AR$25,13,FALSE),"")</f>
        <v/>
      </c>
      <c r="M6" s="139" t="str">
        <f>IFERROR(VLOOKUP(B6,Calculations!$E$11:$AR$25,14,FALSE),"")</f>
        <v/>
      </c>
      <c r="N6" s="139" t="str">
        <f>IFERROR(VLOOKUP(B6,Calculations!$E$11:$AR$25,15,FALSE),"")</f>
        <v/>
      </c>
      <c r="O6" s="139" t="str">
        <f>IFERROR(VLOOKUP(B6,Calculations!$E$11:$AR$25,16,FALSE),"")</f>
        <v/>
      </c>
      <c r="P6" s="140">
        <f>IFERROR(VLOOKUP(B6,Calculations!$E$11:$AR$25,17,FALSE),"")</f>
        <v>0.92307692307692313</v>
      </c>
      <c r="Q6" s="140">
        <f>IFERROR(VLOOKUP(B6,Calculations!$E$11:$AR$25,18,FALSE),"")</f>
        <v>1</v>
      </c>
      <c r="R6" s="140" t="str">
        <f>IFERROR(VLOOKUP(B6,Calculations!$E$11:$AR$25,19,FALSE),"")</f>
        <v/>
      </c>
      <c r="S6" s="140" t="str">
        <f>IFERROR(VLOOKUP(B6,Calculations!$E$11:$AR$25,20,FALSE),"")</f>
        <v/>
      </c>
      <c r="T6" s="140" t="str">
        <f>IFERROR(VLOOKUP(B6,Calculations!$E$11:$AR$25,21,FALSE),"")</f>
        <v/>
      </c>
      <c r="U6" s="140" t="str">
        <f>IFERROR(VLOOKUP(B6,Calculations!$E$11:$AR$25,22,FALSE),"")</f>
        <v/>
      </c>
      <c r="V6" s="140" t="str">
        <f>IFERROR(VLOOKUP(B6,Calculations!$E$11:$AR$25,23,FALSE),"")</f>
        <v/>
      </c>
      <c r="W6" s="140" t="str">
        <f>IFERROR(VLOOKUP(B6,Calculations!$E$11:$AR$25,24,FALSE),"")</f>
        <v/>
      </c>
      <c r="X6" s="141">
        <f>IFERROR(VLOOKUP(B6,Calculations!$E$11:$AR$25,25,FALSE),"")</f>
        <v>2</v>
      </c>
      <c r="Y6" s="142">
        <f>IFERROR(VLOOKUP(B6,Calculations!$E$11:$AR$25,27,FALSE),"")</f>
        <v>0.96153846153846156</v>
      </c>
    </row>
    <row r="7" spans="1:26" ht="15" x14ac:dyDescent="0.3">
      <c r="A7" s="192" t="s">
        <v>69</v>
      </c>
      <c r="B7" s="35">
        <v>3</v>
      </c>
      <c r="C7" s="19" t="str">
        <f>IFERROR(VLOOKUP(B7,Calculations!$E$11:$AR$25,2,FALSE),"")</f>
        <v>Glenn Newman</v>
      </c>
      <c r="D7" s="138">
        <f>IFERROR(VLOOKUP(B7,Calculations!$A$11:$AR$25,7,FALSE),"")</f>
        <v>1065</v>
      </c>
      <c r="E7" s="138" t="str">
        <f>IFERROR(VLOOKUP(B7,Calculations!$E$11:$AR$25,4,FALSE),"")</f>
        <v>AA</v>
      </c>
      <c r="F7" s="138" t="str">
        <f>IFERROR(VLOOKUP(B7,Calculations!$E$11:$AR$25,6,FALSE),"")</f>
        <v>PCP</v>
      </c>
      <c r="G7" s="138" t="str">
        <f>IFERROR(VLOOKUP(B7,Calculations!$E$11:$AR$25,7,FALSE),"")</f>
        <v>Weston Warrior</v>
      </c>
      <c r="H7" s="139" t="str">
        <f>IFERROR(VLOOKUP(B7,Calculations!$E$11:$AR$25,9,FALSE),"")</f>
        <v/>
      </c>
      <c r="I7" s="139">
        <f>IFERROR(VLOOKUP(B7,Calculations!$E$11:$AR$25,10,FALSE),"")</f>
        <v>30</v>
      </c>
      <c r="J7" s="139" t="str">
        <f>IFERROR(VLOOKUP(B7,Calculations!$E$11:$AR$25,11,FALSE),"")</f>
        <v/>
      </c>
      <c r="K7" s="139" t="str">
        <f>IFERROR(VLOOKUP(B7,Calculations!$E$11:$AR$25,12,FALSE),"")</f>
        <v/>
      </c>
      <c r="L7" s="139" t="str">
        <f>IFERROR(VLOOKUP(B7,Calculations!$E$11:$AR$25,13,FALSE),"")</f>
        <v/>
      </c>
      <c r="M7" s="139" t="str">
        <f>IFERROR(VLOOKUP(B7,Calculations!$E$11:$AR$25,14,FALSE),"")</f>
        <v/>
      </c>
      <c r="N7" s="139" t="str">
        <f>IFERROR(VLOOKUP(B7,Calculations!$E$11:$AR$25,15,FALSE),"")</f>
        <v/>
      </c>
      <c r="O7" s="139" t="str">
        <f>IFERROR(VLOOKUP(B7,Calculations!$E$11:$AR$25,16,FALSE),"")</f>
        <v/>
      </c>
      <c r="P7" s="140" t="str">
        <f>IFERROR(VLOOKUP(B7,Calculations!$E$11:$AR$25,17,FALSE),"")</f>
        <v/>
      </c>
      <c r="Q7" s="140">
        <f>IFERROR(VLOOKUP(B7,Calculations!$E$11:$AR$25,18,FALSE),"")</f>
        <v>0.9375</v>
      </c>
      <c r="R7" s="140" t="str">
        <f>IFERROR(VLOOKUP(B7,Calculations!$E$11:$AR$25,19,FALSE),"")</f>
        <v/>
      </c>
      <c r="S7" s="140" t="str">
        <f>IFERROR(VLOOKUP(B7,Calculations!$E$11:$AR$25,20,FALSE),"")</f>
        <v/>
      </c>
      <c r="T7" s="140" t="str">
        <f>IFERROR(VLOOKUP(B7,Calculations!$E$11:$AR$25,21,FALSE),"")</f>
        <v/>
      </c>
      <c r="U7" s="140" t="str">
        <f>IFERROR(VLOOKUP(B7,Calculations!$E$11:$AR$25,22,FALSE),"")</f>
        <v/>
      </c>
      <c r="V7" s="140" t="str">
        <f>IFERROR(VLOOKUP(B7,Calculations!$E$11:$AR$25,23,FALSE),"")</f>
        <v/>
      </c>
      <c r="W7" s="140" t="str">
        <f>IFERROR(VLOOKUP(B7,Calculations!$E$11:$AR$25,24,FALSE),"")</f>
        <v/>
      </c>
      <c r="X7" s="141">
        <f>IFERROR(VLOOKUP(B7,Calculations!$E$11:$AR$25,25,FALSE),"")</f>
        <v>1</v>
      </c>
      <c r="Y7" s="142">
        <f>IFERROR(VLOOKUP(B7,Calculations!$E$11:$AR$25,27,FALSE),"")</f>
        <v>0.9375</v>
      </c>
    </row>
    <row r="8" spans="1:26" ht="15" x14ac:dyDescent="0.3">
      <c r="A8" s="192" t="s">
        <v>69</v>
      </c>
      <c r="B8" s="35">
        <v>4</v>
      </c>
      <c r="C8" s="19" t="str">
        <f>IFERROR(VLOOKUP(B8,Calculations!$E$11:$AR$25,2,FALSE),"")</f>
        <v>Dave Page Starr</v>
      </c>
      <c r="D8" s="138">
        <f>IFERROR(VLOOKUP(B8,Calculations!$A$11:$AR$25,7,FALSE),"")</f>
        <v>1748</v>
      </c>
      <c r="E8" s="138" t="str">
        <f>IFERROR(VLOOKUP(B8,Calculations!$E$11:$AR$25,4,FALSE),"")</f>
        <v>AA</v>
      </c>
      <c r="F8" s="138" t="str">
        <f>IFERROR(VLOOKUP(B8,Calculations!$E$11:$AR$25,6,FALSE),"")</f>
        <v>PCP</v>
      </c>
      <c r="G8" s="138" t="str">
        <f>IFERROR(VLOOKUP(B8,Calculations!$E$11:$AR$25,7,FALSE),"")</f>
        <v>Weston Warrior</v>
      </c>
      <c r="H8" s="139" t="str">
        <f>IFERROR(VLOOKUP(B8,Calculations!$E$11:$AR$25,9,FALSE),"")</f>
        <v/>
      </c>
      <c r="I8" s="139">
        <f>IFERROR(VLOOKUP(B8,Calculations!$E$11:$AR$25,10,FALSE),"")</f>
        <v>29</v>
      </c>
      <c r="J8" s="139" t="str">
        <f>IFERROR(VLOOKUP(B8,Calculations!$E$11:$AR$25,11,FALSE),"")</f>
        <v/>
      </c>
      <c r="K8" s="139" t="str">
        <f>IFERROR(VLOOKUP(B8,Calculations!$E$11:$AR$25,12,FALSE),"")</f>
        <v/>
      </c>
      <c r="L8" s="139" t="str">
        <f>IFERROR(VLOOKUP(B8,Calculations!$E$11:$AR$25,13,FALSE),"")</f>
        <v/>
      </c>
      <c r="M8" s="139" t="str">
        <f>IFERROR(VLOOKUP(B8,Calculations!$E$11:$AR$25,14,FALSE),"")</f>
        <v/>
      </c>
      <c r="N8" s="139" t="str">
        <f>IFERROR(VLOOKUP(B8,Calculations!$E$11:$AR$25,15,FALSE),"")</f>
        <v/>
      </c>
      <c r="O8" s="139" t="str">
        <f>IFERROR(VLOOKUP(B8,Calculations!$E$11:$AR$25,16,FALSE),"")</f>
        <v/>
      </c>
      <c r="P8" s="140" t="str">
        <f>IFERROR(VLOOKUP(B8,Calculations!$E$11:$AR$25,17,FALSE),"")</f>
        <v/>
      </c>
      <c r="Q8" s="140">
        <f>IFERROR(VLOOKUP(B8,Calculations!$E$11:$AR$25,18,FALSE),"")</f>
        <v>0.90625</v>
      </c>
      <c r="R8" s="140" t="str">
        <f>IFERROR(VLOOKUP(B8,Calculations!$E$11:$AR$25,19,FALSE),"")</f>
        <v/>
      </c>
      <c r="S8" s="140" t="str">
        <f>IFERROR(VLOOKUP(B8,Calculations!$E$11:$AR$25,20,FALSE),"")</f>
        <v/>
      </c>
      <c r="T8" s="140" t="str">
        <f>IFERROR(VLOOKUP(B8,Calculations!$E$11:$AR$25,21,FALSE),"")</f>
        <v/>
      </c>
      <c r="U8" s="140" t="str">
        <f>IFERROR(VLOOKUP(B8,Calculations!$E$11:$AR$25,22,FALSE),"")</f>
        <v/>
      </c>
      <c r="V8" s="140" t="str">
        <f>IFERROR(VLOOKUP(B8,Calculations!$E$11:$AR$25,23,FALSE),"")</f>
        <v/>
      </c>
      <c r="W8" s="140" t="str">
        <f>IFERROR(VLOOKUP(B8,Calculations!$E$11:$AR$25,24,FALSE),"")</f>
        <v/>
      </c>
      <c r="X8" s="141">
        <f>IFERROR(VLOOKUP(B8,Calculations!$E$11:$AR$25,25,FALSE),"")</f>
        <v>1</v>
      </c>
      <c r="Y8" s="142">
        <f>IFERROR(VLOOKUP(B8,Calculations!$E$11:$AR$25,27,FALSE),"")</f>
        <v>0.90625</v>
      </c>
    </row>
    <row r="9" spans="1:26" ht="15" x14ac:dyDescent="0.3">
      <c r="A9" s="192" t="s">
        <v>69</v>
      </c>
      <c r="B9" s="35">
        <v>5</v>
      </c>
      <c r="C9" s="19" t="str">
        <f>IFERROR(VLOOKUP(B9,Calculations!$E$11:$AR$25,2,FALSE),"")</f>
        <v>Justin Wood</v>
      </c>
      <c r="D9" s="138">
        <f>IFERROR(VLOOKUP(B9,Calculations!$A$11:$AR$25,7,FALSE),"")</f>
        <v>1691</v>
      </c>
      <c r="E9" s="138" t="str">
        <f>IFERROR(VLOOKUP(B9,Calculations!$E$11:$AR$25,4,FALSE),"")</f>
        <v>AA</v>
      </c>
      <c r="F9" s="138" t="str">
        <f>IFERROR(VLOOKUP(B9,Calculations!$E$11:$AR$25,6,FALSE),"")</f>
        <v>PCP</v>
      </c>
      <c r="G9" s="138" t="str">
        <f>IFERROR(VLOOKUP(B9,Calculations!$E$11:$AR$25,7,FALSE),"")</f>
        <v>Meon</v>
      </c>
      <c r="H9" s="139">
        <f>IFERROR(VLOOKUP(B9,Calculations!$E$11:$AR$25,9,FALSE),"")</f>
        <v>35</v>
      </c>
      <c r="I9" s="139">
        <f>IFERROR(VLOOKUP(B9,Calculations!$E$11:$AR$25,10,FALSE),"")</f>
        <v>29</v>
      </c>
      <c r="J9" s="139" t="str">
        <f>IFERROR(VLOOKUP(B9,Calculations!$E$11:$AR$25,11,FALSE),"")</f>
        <v/>
      </c>
      <c r="K9" s="139" t="str">
        <f>IFERROR(VLOOKUP(B9,Calculations!$E$11:$AR$25,12,FALSE),"")</f>
        <v/>
      </c>
      <c r="L9" s="139" t="str">
        <f>IFERROR(VLOOKUP(B9,Calculations!$E$11:$AR$25,13,FALSE),"")</f>
        <v/>
      </c>
      <c r="M9" s="139" t="str">
        <f>IFERROR(VLOOKUP(B9,Calculations!$E$11:$AR$25,14,FALSE),"")</f>
        <v/>
      </c>
      <c r="N9" s="139" t="str">
        <f>IFERROR(VLOOKUP(B9,Calculations!$E$11:$AR$25,15,FALSE),"")</f>
        <v/>
      </c>
      <c r="O9" s="139" t="str">
        <f>IFERROR(VLOOKUP(B9,Calculations!$E$11:$AR$25,16,FALSE),"")</f>
        <v/>
      </c>
      <c r="P9" s="140">
        <f>IFERROR(VLOOKUP(B9,Calculations!$E$11:$AR$25,17,FALSE),"")</f>
        <v>0.89743589743589747</v>
      </c>
      <c r="Q9" s="140">
        <f>IFERROR(VLOOKUP(B9,Calculations!$E$11:$AR$25,18,FALSE),"")</f>
        <v>0.90625</v>
      </c>
      <c r="R9" s="140" t="str">
        <f>IFERROR(VLOOKUP(B9,Calculations!$E$11:$AR$25,19,FALSE),"")</f>
        <v/>
      </c>
      <c r="S9" s="140" t="str">
        <f>IFERROR(VLOOKUP(B9,Calculations!$E$11:$AR$25,20,FALSE),"")</f>
        <v/>
      </c>
      <c r="T9" s="140" t="str">
        <f>IFERROR(VLOOKUP(B9,Calculations!$E$11:$AR$25,21,FALSE),"")</f>
        <v/>
      </c>
      <c r="U9" s="140" t="str">
        <f>IFERROR(VLOOKUP(B9,Calculations!$E$11:$AR$25,22,FALSE),"")</f>
        <v/>
      </c>
      <c r="V9" s="140" t="str">
        <f>IFERROR(VLOOKUP(B9,Calculations!$E$11:$AR$25,23,FALSE),"")</f>
        <v/>
      </c>
      <c r="W9" s="140" t="str">
        <f>IFERROR(VLOOKUP(B9,Calculations!$E$11:$AR$25,24,FALSE),"")</f>
        <v/>
      </c>
      <c r="X9" s="141">
        <f>IFERROR(VLOOKUP(B9,Calculations!$E$11:$AR$25,25,FALSE),"")</f>
        <v>2</v>
      </c>
      <c r="Y9" s="142">
        <f>IFERROR(VLOOKUP(B9,Calculations!$E$11:$AR$25,27,FALSE),"")</f>
        <v>0.90184294871794868</v>
      </c>
    </row>
    <row r="10" spans="1:26" ht="15" x14ac:dyDescent="0.3">
      <c r="A10" s="192" t="s">
        <v>69</v>
      </c>
      <c r="B10" s="35">
        <v>6</v>
      </c>
      <c r="C10" s="19" t="str">
        <f>IFERROR(VLOOKUP(B10,Calculations!$E$11:$AR$25,2,FALSE),"")</f>
        <v>Steve Privett</v>
      </c>
      <c r="D10" s="138">
        <f>IFERROR(VLOOKUP(B10,Calculations!$A$11:$AR$25,7,FALSE),"")</f>
        <v>1888</v>
      </c>
      <c r="E10" s="138" t="str">
        <f>IFERROR(VLOOKUP(B10,Calculations!$E$11:$AR$25,4,FALSE),"")</f>
        <v>AA</v>
      </c>
      <c r="F10" s="138" t="str">
        <f>IFERROR(VLOOKUP(B10,Calculations!$E$11:$AR$25,6,FALSE),"")</f>
        <v>PCP</v>
      </c>
      <c r="G10" s="138" t="str">
        <f>IFERROR(VLOOKUP(B10,Calculations!$E$11:$AR$25,7,FALSE),"")</f>
        <v>Buccaneers</v>
      </c>
      <c r="H10" s="139">
        <f>IFERROR(VLOOKUP(B10,Calculations!$E$11:$AR$25,9,FALSE),"")</f>
        <v>34</v>
      </c>
      <c r="I10" s="139" t="str">
        <f>IFERROR(VLOOKUP(B10,Calculations!$E$11:$AR$25,10,FALSE),"")</f>
        <v/>
      </c>
      <c r="J10" s="139" t="str">
        <f>IFERROR(VLOOKUP(B10,Calculations!$E$11:$AR$25,11,FALSE),"")</f>
        <v/>
      </c>
      <c r="K10" s="139" t="str">
        <f>IFERROR(VLOOKUP(B10,Calculations!$E$11:$AR$25,12,FALSE),"")</f>
        <v/>
      </c>
      <c r="L10" s="139" t="str">
        <f>IFERROR(VLOOKUP(B10,Calculations!$E$11:$AR$25,13,FALSE),"")</f>
        <v/>
      </c>
      <c r="M10" s="139" t="str">
        <f>IFERROR(VLOOKUP(B10,Calculations!$E$11:$AR$25,14,FALSE),"")</f>
        <v/>
      </c>
      <c r="N10" s="139" t="str">
        <f>IFERROR(VLOOKUP(B10,Calculations!$E$11:$AR$25,15,FALSE),"")</f>
        <v/>
      </c>
      <c r="O10" s="139" t="str">
        <f>IFERROR(VLOOKUP(B10,Calculations!$E$11:$AR$25,16,FALSE),"")</f>
        <v/>
      </c>
      <c r="P10" s="140">
        <f>IFERROR(VLOOKUP(B10,Calculations!$E$11:$AR$25,17,FALSE),"")</f>
        <v>0.87179487179487181</v>
      </c>
      <c r="Q10" s="140" t="str">
        <f>IFERROR(VLOOKUP(B10,Calculations!$E$11:$AR$25,18,FALSE),"")</f>
        <v/>
      </c>
      <c r="R10" s="140" t="str">
        <f>IFERROR(VLOOKUP(B10,Calculations!$E$11:$AR$25,19,FALSE),"")</f>
        <v/>
      </c>
      <c r="S10" s="140" t="str">
        <f>IFERROR(VLOOKUP(B10,Calculations!$E$11:$AR$25,20,FALSE),"")</f>
        <v/>
      </c>
      <c r="T10" s="140" t="str">
        <f>IFERROR(VLOOKUP(B10,Calculations!$E$11:$AR$25,21,FALSE),"")</f>
        <v/>
      </c>
      <c r="U10" s="140" t="str">
        <f>IFERROR(VLOOKUP(B10,Calculations!$E$11:$AR$25,22,FALSE),"")</f>
        <v/>
      </c>
      <c r="V10" s="140" t="str">
        <f>IFERROR(VLOOKUP(B10,Calculations!$E$11:$AR$25,23,FALSE),"")</f>
        <v/>
      </c>
      <c r="W10" s="140" t="str">
        <f>IFERROR(VLOOKUP(B10,Calculations!$E$11:$AR$25,24,FALSE),"")</f>
        <v/>
      </c>
      <c r="X10" s="141">
        <f>IFERROR(VLOOKUP(B10,Calculations!$E$11:$AR$25,25,FALSE),"")</f>
        <v>1</v>
      </c>
      <c r="Y10" s="142">
        <f>IFERROR(VLOOKUP(B10,Calculations!$E$11:$AR$25,27,FALSE),"")</f>
        <v>0.87179487179487181</v>
      </c>
    </row>
    <row r="11" spans="1:26" ht="15" x14ac:dyDescent="0.3">
      <c r="A11" s="192" t="s">
        <v>69</v>
      </c>
      <c r="B11" s="35">
        <v>7</v>
      </c>
      <c r="C11" s="19" t="str">
        <f>IFERROR(VLOOKUP(B11,Calculations!$E$11:$AR$25,2,FALSE),"")</f>
        <v>Allan Dyke</v>
      </c>
      <c r="D11" s="138">
        <f>IFERROR(VLOOKUP(B11,Calculations!$A$11:$AR$25,7,FALSE),"")</f>
        <v>968</v>
      </c>
      <c r="E11" s="138" t="str">
        <f>IFERROR(VLOOKUP(B11,Calculations!$E$11:$AR$25,4,FALSE),"")</f>
        <v>AA</v>
      </c>
      <c r="F11" s="138" t="str">
        <f>IFERROR(VLOOKUP(B11,Calculations!$E$11:$AR$25,6,FALSE),"")</f>
        <v>PCP</v>
      </c>
      <c r="G11" s="138" t="str">
        <f>IFERROR(VLOOKUP(B11,Calculations!$E$11:$AR$25,7,FALSE),"")</f>
        <v>Carisbrooke</v>
      </c>
      <c r="H11" s="139">
        <f>IFERROR(VLOOKUP(B11,Calculations!$E$11:$AR$25,9,FALSE),"")</f>
        <v>36</v>
      </c>
      <c r="I11" s="139">
        <f>IFERROR(VLOOKUP(B11,Calculations!$E$11:$AR$25,10,FALSE),"")</f>
        <v>26</v>
      </c>
      <c r="J11" s="139" t="str">
        <f>IFERROR(VLOOKUP(B11,Calculations!$E$11:$AR$25,11,FALSE),"")</f>
        <v/>
      </c>
      <c r="K11" s="139" t="str">
        <f>IFERROR(VLOOKUP(B11,Calculations!$E$11:$AR$25,12,FALSE),"")</f>
        <v/>
      </c>
      <c r="L11" s="139" t="str">
        <f>IFERROR(VLOOKUP(B11,Calculations!$E$11:$AR$25,13,FALSE),"")</f>
        <v/>
      </c>
      <c r="M11" s="139" t="str">
        <f>IFERROR(VLOOKUP(B11,Calculations!$E$11:$AR$25,14,FALSE),"")</f>
        <v/>
      </c>
      <c r="N11" s="139" t="str">
        <f>IFERROR(VLOOKUP(B11,Calculations!$E$11:$AR$25,15,FALSE),"")</f>
        <v/>
      </c>
      <c r="O11" s="139" t="str">
        <f>IFERROR(VLOOKUP(B11,Calculations!$E$11:$AR$25,16,FALSE),"")</f>
        <v/>
      </c>
      <c r="P11" s="140">
        <f>IFERROR(VLOOKUP(B11,Calculations!$E$11:$AR$25,17,FALSE),"")</f>
        <v>0.92307692307692313</v>
      </c>
      <c r="Q11" s="140">
        <f>IFERROR(VLOOKUP(B11,Calculations!$E$11:$AR$25,18,FALSE),"")</f>
        <v>0.8125</v>
      </c>
      <c r="R11" s="140" t="str">
        <f>IFERROR(VLOOKUP(B11,Calculations!$E$11:$AR$25,19,FALSE),"")</f>
        <v/>
      </c>
      <c r="S11" s="140" t="str">
        <f>IFERROR(VLOOKUP(B11,Calculations!$E$11:$AR$25,20,FALSE),"")</f>
        <v/>
      </c>
      <c r="T11" s="140" t="str">
        <f>IFERROR(VLOOKUP(B11,Calculations!$E$11:$AR$25,21,FALSE),"")</f>
        <v/>
      </c>
      <c r="U11" s="140" t="str">
        <f>IFERROR(VLOOKUP(B11,Calculations!$E$11:$AR$25,22,FALSE),"")</f>
        <v/>
      </c>
      <c r="V11" s="140" t="str">
        <f>IFERROR(VLOOKUP(B11,Calculations!$E$11:$AR$25,23,FALSE),"")</f>
        <v/>
      </c>
      <c r="W11" s="140" t="str">
        <f>IFERROR(VLOOKUP(B11,Calculations!$E$11:$AR$25,24,FALSE),"")</f>
        <v/>
      </c>
      <c r="X11" s="141">
        <f>IFERROR(VLOOKUP(B11,Calculations!$E$11:$AR$25,25,FALSE),"")</f>
        <v>2</v>
      </c>
      <c r="Y11" s="142">
        <f>IFERROR(VLOOKUP(B11,Calculations!$E$11:$AR$25,27,FALSE),"")</f>
        <v>0.86778846153846156</v>
      </c>
    </row>
    <row r="12" spans="1:26" ht="15" x14ac:dyDescent="0.3">
      <c r="A12" s="192" t="s">
        <v>69</v>
      </c>
      <c r="B12" s="35">
        <v>8</v>
      </c>
      <c r="C12" s="19" t="str">
        <f>IFERROR(VLOOKUP(B12,Calculations!$E$11:$AR$25,2,FALSE),"")</f>
        <v>Stuart Noakes</v>
      </c>
      <c r="D12" s="138">
        <f>IFERROR(VLOOKUP(B12,Calculations!$A$11:$AR$25,7,FALSE),"")</f>
        <v>834</v>
      </c>
      <c r="E12" s="138" t="str">
        <f>IFERROR(VLOOKUP(B12,Calculations!$E$11:$AR$25,4,FALSE),"")</f>
        <v>AA</v>
      </c>
      <c r="F12" s="138" t="str">
        <f>IFERROR(VLOOKUP(B12,Calculations!$E$11:$AR$25,6,FALSE),"")</f>
        <v>PCP</v>
      </c>
      <c r="G12" s="138" t="str">
        <f>IFERROR(VLOOKUP(B12,Calculations!$E$11:$AR$25,7,FALSE),"")</f>
        <v>Frobury</v>
      </c>
      <c r="H12" s="139">
        <f>IFERROR(VLOOKUP(B12,Calculations!$E$11:$AR$25,9,FALSE),"")</f>
        <v>33</v>
      </c>
      <c r="I12" s="139">
        <f>IFERROR(VLOOKUP(B12,Calculations!$E$11:$AR$25,10,FALSE),"")</f>
        <v>23</v>
      </c>
      <c r="J12" s="139" t="str">
        <f>IFERROR(VLOOKUP(B12,Calculations!$E$11:$AR$25,11,FALSE),"")</f>
        <v/>
      </c>
      <c r="K12" s="139" t="str">
        <f>IFERROR(VLOOKUP(B12,Calculations!$E$11:$AR$25,12,FALSE),"")</f>
        <v/>
      </c>
      <c r="L12" s="139" t="str">
        <f>IFERROR(VLOOKUP(B12,Calculations!$E$11:$AR$25,13,FALSE),"")</f>
        <v/>
      </c>
      <c r="M12" s="139" t="str">
        <f>IFERROR(VLOOKUP(B12,Calculations!$E$11:$AR$25,14,FALSE),"")</f>
        <v/>
      </c>
      <c r="N12" s="139" t="str">
        <f>IFERROR(VLOOKUP(B12,Calculations!$E$11:$AR$25,15,FALSE),"")</f>
        <v/>
      </c>
      <c r="O12" s="139" t="str">
        <f>IFERROR(VLOOKUP(B12,Calculations!$E$11:$AR$25,16,FALSE),"")</f>
        <v/>
      </c>
      <c r="P12" s="140">
        <f>IFERROR(VLOOKUP(B12,Calculations!$E$11:$AR$25,17,FALSE),"")</f>
        <v>0.84615384615384615</v>
      </c>
      <c r="Q12" s="140">
        <f>IFERROR(VLOOKUP(B12,Calculations!$E$11:$AR$25,18,FALSE),"")</f>
        <v>0.71875</v>
      </c>
      <c r="R12" s="140" t="str">
        <f>IFERROR(VLOOKUP(B12,Calculations!$E$11:$AR$25,19,FALSE),"")</f>
        <v/>
      </c>
      <c r="S12" s="140" t="str">
        <f>IFERROR(VLOOKUP(B12,Calculations!$E$11:$AR$25,20,FALSE),"")</f>
        <v/>
      </c>
      <c r="T12" s="140" t="str">
        <f>IFERROR(VLOOKUP(B12,Calculations!$E$11:$AR$25,21,FALSE),"")</f>
        <v/>
      </c>
      <c r="U12" s="140" t="str">
        <f>IFERROR(VLOOKUP(B12,Calculations!$E$11:$AR$25,22,FALSE),"")</f>
        <v/>
      </c>
      <c r="V12" s="140" t="str">
        <f>IFERROR(VLOOKUP(B12,Calculations!$E$11:$AR$25,23,FALSE),"")</f>
        <v/>
      </c>
      <c r="W12" s="140" t="str">
        <f>IFERROR(VLOOKUP(B12,Calculations!$E$11:$AR$25,24,FALSE),"")</f>
        <v/>
      </c>
      <c r="X12" s="141">
        <f>IFERROR(VLOOKUP(B12,Calculations!$E$11:$AR$25,25,FALSE),"")</f>
        <v>2</v>
      </c>
      <c r="Y12" s="142">
        <f>IFERROR(VLOOKUP(B12,Calculations!$E$11:$AR$25,27,FALSE),"")</f>
        <v>0.78245192307692313</v>
      </c>
    </row>
    <row r="13" spans="1:26" ht="15" x14ac:dyDescent="0.3">
      <c r="A13" s="192" t="s">
        <v>69</v>
      </c>
      <c r="B13" s="35">
        <v>9</v>
      </c>
      <c r="C13" s="19" t="str">
        <f>IFERROR(VLOOKUP(B13,Calculations!$E$11:$AR$25,2,FALSE),"")</f>
        <v>Mel Hills</v>
      </c>
      <c r="D13" s="138">
        <f>IFERROR(VLOOKUP(B13,Calculations!$A$11:$AR$25,7,FALSE),"")</f>
        <v>1399</v>
      </c>
      <c r="E13" s="138" t="str">
        <f>IFERROR(VLOOKUP(B13,Calculations!$E$11:$AR$25,4,FALSE),"")</f>
        <v>AA</v>
      </c>
      <c r="F13" s="138" t="str">
        <f>IFERROR(VLOOKUP(B13,Calculations!$E$11:$AR$25,6,FALSE),"")</f>
        <v>PCP</v>
      </c>
      <c r="G13" s="138" t="str">
        <f>IFERROR(VLOOKUP(B13,Calculations!$E$11:$AR$25,7,FALSE),"")</f>
        <v>Frobury</v>
      </c>
      <c r="H13" s="139">
        <f>IFERROR(VLOOKUP(B13,Calculations!$E$11:$AR$25,9,FALSE),"")</f>
        <v>33</v>
      </c>
      <c r="I13" s="139">
        <f>IFERROR(VLOOKUP(B13,Calculations!$E$11:$AR$25,10,FALSE),"")</f>
        <v>23</v>
      </c>
      <c r="J13" s="139" t="str">
        <f>IFERROR(VLOOKUP(B13,Calculations!$E$11:$AR$25,11,FALSE),"")</f>
        <v/>
      </c>
      <c r="K13" s="139" t="str">
        <f>IFERROR(VLOOKUP(B13,Calculations!$E$11:$AR$25,12,FALSE),"")</f>
        <v/>
      </c>
      <c r="L13" s="139" t="str">
        <f>IFERROR(VLOOKUP(B13,Calculations!$E$11:$AR$25,13,FALSE),"")</f>
        <v/>
      </c>
      <c r="M13" s="139" t="str">
        <f>IFERROR(VLOOKUP(B13,Calculations!$E$11:$AR$25,14,FALSE),"")</f>
        <v/>
      </c>
      <c r="N13" s="139" t="str">
        <f>IFERROR(VLOOKUP(B13,Calculations!$E$11:$AR$25,15,FALSE),"")</f>
        <v/>
      </c>
      <c r="O13" s="139" t="str">
        <f>IFERROR(VLOOKUP(B13,Calculations!$E$11:$AR$25,16,FALSE),"")</f>
        <v/>
      </c>
      <c r="P13" s="140">
        <f>IFERROR(VLOOKUP(B13,Calculations!$E$11:$AR$25,17,FALSE),"")</f>
        <v>0.84615384615384615</v>
      </c>
      <c r="Q13" s="140">
        <f>IFERROR(VLOOKUP(B13,Calculations!$E$11:$AR$25,18,FALSE),"")</f>
        <v>0.71875</v>
      </c>
      <c r="R13" s="140" t="str">
        <f>IFERROR(VLOOKUP(B13,Calculations!$E$11:$AR$25,19,FALSE),"")</f>
        <v/>
      </c>
      <c r="S13" s="140" t="str">
        <f>IFERROR(VLOOKUP(B13,Calculations!$E$11:$AR$25,20,FALSE),"")</f>
        <v/>
      </c>
      <c r="T13" s="140" t="str">
        <f>IFERROR(VLOOKUP(B13,Calculations!$E$11:$AR$25,21,FALSE),"")</f>
        <v/>
      </c>
      <c r="U13" s="140" t="str">
        <f>IFERROR(VLOOKUP(B13,Calculations!$E$11:$AR$25,22,FALSE),"")</f>
        <v/>
      </c>
      <c r="V13" s="140" t="str">
        <f>IFERROR(VLOOKUP(B13,Calculations!$E$11:$AR$25,23,FALSE),"")</f>
        <v/>
      </c>
      <c r="W13" s="140" t="str">
        <f>IFERROR(VLOOKUP(B13,Calculations!$E$11:$AR$25,24,FALSE),"")</f>
        <v/>
      </c>
      <c r="X13" s="141">
        <f>IFERROR(VLOOKUP(B13,Calculations!$E$11:$AR$25,25,FALSE),"")</f>
        <v>2</v>
      </c>
      <c r="Y13" s="142">
        <f>IFERROR(VLOOKUP(B13,Calculations!$E$11:$AR$25,27,FALSE),"")</f>
        <v>0.78245192307692313</v>
      </c>
    </row>
    <row r="14" spans="1:26" ht="15" x14ac:dyDescent="0.3">
      <c r="A14" s="192" t="s">
        <v>69</v>
      </c>
      <c r="B14" s="35">
        <v>10</v>
      </c>
      <c r="C14" s="19" t="str">
        <f>IFERROR(VLOOKUP(B14,Calculations!$E$11:$AR$25,2,FALSE),"")</f>
        <v>Austin Glass</v>
      </c>
      <c r="D14" s="138">
        <f>IFERROR(VLOOKUP(B14,Calculations!$A$11:$AR$25,7,FALSE),"")</f>
        <v>880</v>
      </c>
      <c r="E14" s="138" t="str">
        <f>IFERROR(VLOOKUP(B14,Calculations!$E$11:$AR$25,4,FALSE),"")</f>
        <v>AA</v>
      </c>
      <c r="F14" s="138" t="str">
        <f>IFERROR(VLOOKUP(B14,Calculations!$E$11:$AR$25,6,FALSE),"")</f>
        <v>PCP</v>
      </c>
      <c r="G14" s="138" t="str">
        <f>IFERROR(VLOOKUP(B14,Calculations!$E$11:$AR$25,7,FALSE),"")</f>
        <v>Weston Warrior</v>
      </c>
      <c r="H14" s="139">
        <f>IFERROR(VLOOKUP(B14,Calculations!$E$11:$AR$25,9,FALSE),"")</f>
        <v>36</v>
      </c>
      <c r="I14" s="139">
        <f>IFERROR(VLOOKUP(B14,Calculations!$E$11:$AR$25,10,FALSE),"")</f>
        <v>20</v>
      </c>
      <c r="J14" s="139" t="str">
        <f>IFERROR(VLOOKUP(B14,Calculations!$E$11:$AR$25,11,FALSE),"")</f>
        <v/>
      </c>
      <c r="K14" s="139" t="str">
        <f>IFERROR(VLOOKUP(B14,Calculations!$E$11:$AR$25,12,FALSE),"")</f>
        <v/>
      </c>
      <c r="L14" s="139" t="str">
        <f>IFERROR(VLOOKUP(B14,Calculations!$E$11:$AR$25,13,FALSE),"")</f>
        <v/>
      </c>
      <c r="M14" s="139" t="str">
        <f>IFERROR(VLOOKUP(B14,Calculations!$E$11:$AR$25,14,FALSE),"")</f>
        <v/>
      </c>
      <c r="N14" s="139" t="str">
        <f>IFERROR(VLOOKUP(B14,Calculations!$E$11:$AR$25,15,FALSE),"")</f>
        <v/>
      </c>
      <c r="O14" s="139" t="str">
        <f>IFERROR(VLOOKUP(B14,Calculations!$E$11:$AR$25,16,FALSE),"")</f>
        <v/>
      </c>
      <c r="P14" s="140">
        <f>IFERROR(VLOOKUP(B14,Calculations!$E$11:$AR$25,17,FALSE),"")</f>
        <v>0.92307692307692313</v>
      </c>
      <c r="Q14" s="140">
        <f>IFERROR(VLOOKUP(B14,Calculations!$E$11:$AR$25,18,FALSE),"")</f>
        <v>0.625</v>
      </c>
      <c r="R14" s="140" t="str">
        <f>IFERROR(VLOOKUP(B14,Calculations!$E$11:$AR$25,19,FALSE),"")</f>
        <v/>
      </c>
      <c r="S14" s="140" t="str">
        <f>IFERROR(VLOOKUP(B14,Calculations!$E$11:$AR$25,20,FALSE),"")</f>
        <v/>
      </c>
      <c r="T14" s="140" t="str">
        <f>IFERROR(VLOOKUP(B14,Calculations!$E$11:$AR$25,21,FALSE),"")</f>
        <v/>
      </c>
      <c r="U14" s="140" t="str">
        <f>IFERROR(VLOOKUP(B14,Calculations!$E$11:$AR$25,22,FALSE),"")</f>
        <v/>
      </c>
      <c r="V14" s="140" t="str">
        <f>IFERROR(VLOOKUP(B14,Calculations!$E$11:$AR$25,23,FALSE),"")</f>
        <v/>
      </c>
      <c r="W14" s="140" t="str">
        <f>IFERROR(VLOOKUP(B14,Calculations!$E$11:$AR$25,24,FALSE),"")</f>
        <v/>
      </c>
      <c r="X14" s="141">
        <f>IFERROR(VLOOKUP(B14,Calculations!$E$11:$AR$25,25,FALSE),"")</f>
        <v>2</v>
      </c>
      <c r="Y14" s="142">
        <f>IFERROR(VLOOKUP(B14,Calculations!$E$11:$AR$25,27,FALSE),"")</f>
        <v>0.77403846153846156</v>
      </c>
    </row>
    <row r="15" spans="1:26" ht="4.95" customHeight="1" x14ac:dyDescent="0.3">
      <c r="C15" s="188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189"/>
      <c r="Q15" s="143"/>
      <c r="R15" s="143"/>
      <c r="S15" s="143"/>
      <c r="T15" s="143"/>
      <c r="U15" s="143"/>
      <c r="V15" s="143"/>
      <c r="W15" s="143"/>
      <c r="X15" s="33"/>
      <c r="Y15" s="144"/>
    </row>
    <row r="16" spans="1:26" ht="4.2" customHeight="1" x14ac:dyDescent="0.3">
      <c r="A16" s="185"/>
      <c r="B16" s="187"/>
      <c r="C16" s="190"/>
      <c r="D16" s="190"/>
      <c r="E16" s="190"/>
      <c r="F16" s="190"/>
      <c r="G16" s="190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32"/>
    </row>
    <row r="17" spans="1:26" ht="15" x14ac:dyDescent="0.3">
      <c r="A17" s="192" t="s">
        <v>78</v>
      </c>
      <c r="B17" s="35">
        <v>1</v>
      </c>
      <c r="C17" s="19" t="str">
        <f>IFERROR(VLOOKUP(B17,Calculations!$E$27:$AR$42,2,FALSE),"")</f>
        <v>Simon Young</v>
      </c>
      <c r="D17" s="138">
        <f>IFERROR(VLOOKUP(B17,Calculations!$A$27:$AR$42,7,FALSE),"")</f>
        <v>88</v>
      </c>
      <c r="E17" s="138" t="str">
        <f>IFERROR(VLOOKUP(B17,Calculations!$E$27:$AR$42,4,FALSE),"")</f>
        <v>A</v>
      </c>
      <c r="F17" s="138" t="str">
        <f>IFERROR(VLOOKUP(B17,Calculations!$E$27:$AR$42,6,FALSE),"")</f>
        <v>PCP</v>
      </c>
      <c r="G17" s="138" t="str">
        <f>IFERROR(VLOOKUP(B17,Calculations!$E$27:$AR$42,7,FALSE),"")</f>
        <v>Buccaneers</v>
      </c>
      <c r="H17" s="139">
        <f>IFERROR(VLOOKUP(B17,Calculations!$E$27:$AR$42,9,FALSE),"")</f>
        <v>33</v>
      </c>
      <c r="I17" s="139">
        <f>IFERROR(VLOOKUP(B17,Calculations!$E$27:$AR$42,10,FALSE),"")</f>
        <v>23</v>
      </c>
      <c r="J17" s="139" t="str">
        <f>IFERROR(VLOOKUP(B17,Calculations!$E$27:$AR$42,11,FALSE),"")</f>
        <v/>
      </c>
      <c r="K17" s="139" t="str">
        <f>IFERROR(VLOOKUP(B17,Calculations!$E$27:$AR$42,12,FALSE),"")</f>
        <v/>
      </c>
      <c r="L17" s="139" t="str">
        <f>IFERROR(VLOOKUP(B17,Calculations!$E$27:$AR$42,13,FALSE),"")</f>
        <v/>
      </c>
      <c r="M17" s="139" t="str">
        <f>IFERROR(VLOOKUP(B17,Calculations!$E$27:$AR$42,14,FALSE),"")</f>
        <v/>
      </c>
      <c r="N17" s="139" t="str">
        <f>IFERROR(VLOOKUP(B17,Calculations!$E$27:$AR$42,15,FALSE),"")</f>
        <v/>
      </c>
      <c r="O17" s="139" t="str">
        <f>IFERROR(VLOOKUP(B17,Calculations!$E$27:$AR$42,16,FALSE),"")</f>
        <v/>
      </c>
      <c r="P17" s="140">
        <f>IFERROR(VLOOKUP(B17,Calculations!$E$27:$AR$42,17,FALSE),"")</f>
        <v>0.84615384615384615</v>
      </c>
      <c r="Q17" s="140">
        <f>IFERROR(VLOOKUP(B17,Calculations!$E$27:$AR$42,18,FALSE),"")</f>
        <v>0.71875</v>
      </c>
      <c r="R17" s="140" t="str">
        <f>IFERROR(VLOOKUP(B17,Calculations!$E$27:$AR$42,19,FALSE),"")</f>
        <v/>
      </c>
      <c r="S17" s="140" t="str">
        <f>IFERROR(VLOOKUP(B17,Calculations!$E$27:$AR$42,20,FALSE),"")</f>
        <v/>
      </c>
      <c r="T17" s="140" t="str">
        <f>IFERROR(VLOOKUP(B17,Calculations!$E$27:$AR$42,21,FALSE),"")</f>
        <v/>
      </c>
      <c r="U17" s="140" t="str">
        <f>IFERROR(VLOOKUP(B17,Calculations!$E$27:$AR$42,22,FALSE),"")</f>
        <v/>
      </c>
      <c r="V17" s="140" t="str">
        <f>IFERROR(VLOOKUP(B17,Calculations!$E$27:$AR$42,23,FALSE),"")</f>
        <v/>
      </c>
      <c r="W17" s="140" t="str">
        <f>IFERROR(VLOOKUP(B17,Calculations!$E$27:$AR$42,24,FALSE),"")</f>
        <v/>
      </c>
      <c r="X17" s="141">
        <f>IFERROR(VLOOKUP(B17,Calculations!$E$27:$AR$42,25,FALSE),"")</f>
        <v>2</v>
      </c>
      <c r="Y17" s="142">
        <f>IFERROR(VLOOKUP(B17,Calculations!$E$27:$AR$42,27,FALSE),"")</f>
        <v>0.78245192307692313</v>
      </c>
    </row>
    <row r="18" spans="1:26" ht="15" x14ac:dyDescent="0.3">
      <c r="A18" s="192" t="s">
        <v>78</v>
      </c>
      <c r="B18" s="35">
        <v>2</v>
      </c>
      <c r="C18" s="19" t="str">
        <f>IFERROR(VLOOKUP(B18,Calculations!$E$27:$AR$42,2,FALSE),"")</f>
        <v>Andy Winch</v>
      </c>
      <c r="D18" s="138">
        <f>IFERROR(VLOOKUP(B18,Calculations!$A$27:$AR$42,7,FALSE),"")</f>
        <v>93</v>
      </c>
      <c r="E18" s="138" t="str">
        <f>IFERROR(VLOOKUP(B18,Calculations!$E$27:$AR$42,4,FALSE),"")</f>
        <v>A</v>
      </c>
      <c r="F18" s="138" t="str">
        <f>IFERROR(VLOOKUP(B18,Calculations!$E$27:$AR$42,6,FALSE),"")</f>
        <v>PCP</v>
      </c>
      <c r="G18" s="138" t="str">
        <f>IFERROR(VLOOKUP(B18,Calculations!$E$27:$AR$42,7,FALSE),"")</f>
        <v>Carisbrooke</v>
      </c>
      <c r="H18" s="139">
        <f>IFERROR(VLOOKUP(B18,Calculations!$E$27:$AR$42,9,FALSE),"")</f>
        <v>28</v>
      </c>
      <c r="I18" s="139">
        <f>IFERROR(VLOOKUP(B18,Calculations!$E$27:$AR$42,10,FALSE),"")</f>
        <v>22</v>
      </c>
      <c r="J18" s="139" t="str">
        <f>IFERROR(VLOOKUP(B18,Calculations!$E$27:$AR$42,11,FALSE),"")</f>
        <v/>
      </c>
      <c r="K18" s="139" t="str">
        <f>IFERROR(VLOOKUP(B18,Calculations!$E$27:$AR$42,12,FALSE),"")</f>
        <v/>
      </c>
      <c r="L18" s="139" t="str">
        <f>IFERROR(VLOOKUP(B18,Calculations!$E$27:$AR$42,13,FALSE),"")</f>
        <v/>
      </c>
      <c r="M18" s="139" t="str">
        <f>IFERROR(VLOOKUP(B18,Calculations!$E$27:$AR$42,14,FALSE),"")</f>
        <v/>
      </c>
      <c r="N18" s="139" t="str">
        <f>IFERROR(VLOOKUP(B18,Calculations!$E$27:$AR$42,15,FALSE),"")</f>
        <v/>
      </c>
      <c r="O18" s="139" t="str">
        <f>IFERROR(VLOOKUP(B18,Calculations!$E$27:$AR$42,16,FALSE),"")</f>
        <v/>
      </c>
      <c r="P18" s="140">
        <f>IFERROR(VLOOKUP(B18,Calculations!$E$27:$AR$42,17,FALSE),"")</f>
        <v>0.71794871794871795</v>
      </c>
      <c r="Q18" s="140">
        <f>IFERROR(VLOOKUP(B18,Calculations!$E$27:$AR$42,18,FALSE),"")</f>
        <v>0.6875</v>
      </c>
      <c r="R18" s="140" t="str">
        <f>IFERROR(VLOOKUP(B18,Calculations!$E$27:$AR$42,19,FALSE),"")</f>
        <v/>
      </c>
      <c r="S18" s="140" t="str">
        <f>IFERROR(VLOOKUP(B18,Calculations!$E$27:$AR$42,20,FALSE),"")</f>
        <v/>
      </c>
      <c r="T18" s="140" t="str">
        <f>IFERROR(VLOOKUP(B18,Calculations!$E$27:$AR$42,21,FALSE),"")</f>
        <v/>
      </c>
      <c r="U18" s="140" t="str">
        <f>IFERROR(VLOOKUP(B18,Calculations!$E$27:$AR$42,22,FALSE),"")</f>
        <v/>
      </c>
      <c r="V18" s="140" t="str">
        <f>IFERROR(VLOOKUP(B18,Calculations!$E$27:$AR$42,23,FALSE),"")</f>
        <v/>
      </c>
      <c r="W18" s="140" t="str">
        <f>IFERROR(VLOOKUP(B18,Calculations!$E$27:$AR$42,24,FALSE),"")</f>
        <v/>
      </c>
      <c r="X18" s="141">
        <f>IFERROR(VLOOKUP(B18,Calculations!$E$27:$AR$42,25,FALSE),"")</f>
        <v>2</v>
      </c>
      <c r="Y18" s="142">
        <f>IFERROR(VLOOKUP(B18,Calculations!$E$27:$AR$42,27,FALSE),"")</f>
        <v>0.70272435897435903</v>
      </c>
    </row>
    <row r="19" spans="1:26" ht="15" x14ac:dyDescent="0.3">
      <c r="A19" s="192" t="s">
        <v>78</v>
      </c>
      <c r="B19" s="35">
        <v>3</v>
      </c>
      <c r="C19" s="19" t="str">
        <f>IFERROR(VLOOKUP(B19,Calculations!$E$27:$AR$42,2,FALSE),"")</f>
        <v>Clinton Bedding</v>
      </c>
      <c r="D19" s="138">
        <f>IFERROR(VLOOKUP(B19,Calculations!$A$27:$AR$42,7,FALSE),"")</f>
        <v>447</v>
      </c>
      <c r="E19" s="138" t="str">
        <f>IFERROR(VLOOKUP(B19,Calculations!$E$27:$AR$42,4,FALSE),"")</f>
        <v>A</v>
      </c>
      <c r="F19" s="138" t="str">
        <f>IFERROR(VLOOKUP(B19,Calculations!$E$27:$AR$42,6,FALSE),"")</f>
        <v>PCP</v>
      </c>
      <c r="G19" s="138" t="str">
        <f>IFERROR(VLOOKUP(B19,Calculations!$E$27:$AR$42,7,FALSE),"")</f>
        <v>Weston Warrior</v>
      </c>
      <c r="H19" s="139">
        <f>IFERROR(VLOOKUP(B19,Calculations!$E$27:$AR$42,9,FALSE),"")</f>
        <v>27</v>
      </c>
      <c r="I19" s="139">
        <f>IFERROR(VLOOKUP(B19,Calculations!$E$27:$AR$42,10,FALSE),"")</f>
        <v>22</v>
      </c>
      <c r="J19" s="139" t="str">
        <f>IFERROR(VLOOKUP(B19,Calculations!$E$27:$AR$42,11,FALSE),"")</f>
        <v/>
      </c>
      <c r="K19" s="139" t="str">
        <f>IFERROR(VLOOKUP(B19,Calculations!$E$27:$AR$42,12,FALSE),"")</f>
        <v/>
      </c>
      <c r="L19" s="139" t="str">
        <f>IFERROR(VLOOKUP(B19,Calculations!$E$27:$AR$42,13,FALSE),"")</f>
        <v/>
      </c>
      <c r="M19" s="139" t="str">
        <f>IFERROR(VLOOKUP(B19,Calculations!$E$27:$AR$42,14,FALSE),"")</f>
        <v/>
      </c>
      <c r="N19" s="139" t="str">
        <f>IFERROR(VLOOKUP(B19,Calculations!$E$27:$AR$42,15,FALSE),"")</f>
        <v/>
      </c>
      <c r="O19" s="139" t="str">
        <f>IFERROR(VLOOKUP(B19,Calculations!$E$27:$AR$42,16,FALSE),"")</f>
        <v/>
      </c>
      <c r="P19" s="140">
        <f>IFERROR(VLOOKUP(B19,Calculations!$E$27:$AR$42,17,FALSE),"")</f>
        <v>0.69230769230769229</v>
      </c>
      <c r="Q19" s="140">
        <f>IFERROR(VLOOKUP(B19,Calculations!$E$27:$AR$42,18,FALSE),"")</f>
        <v>0.6875</v>
      </c>
      <c r="R19" s="140" t="str">
        <f>IFERROR(VLOOKUP(B19,Calculations!$E$27:$AR$42,19,FALSE),"")</f>
        <v/>
      </c>
      <c r="S19" s="140" t="str">
        <f>IFERROR(VLOOKUP(B19,Calculations!$E$27:$AR$42,20,FALSE),"")</f>
        <v/>
      </c>
      <c r="T19" s="140" t="str">
        <f>IFERROR(VLOOKUP(B19,Calculations!$E$27:$AR$42,21,FALSE),"")</f>
        <v/>
      </c>
      <c r="U19" s="140" t="str">
        <f>IFERROR(VLOOKUP(B19,Calculations!$E$27:$AR$42,22,FALSE),"")</f>
        <v/>
      </c>
      <c r="V19" s="140" t="str">
        <f>IFERROR(VLOOKUP(B19,Calculations!$E$27:$AR$42,23,FALSE),"")</f>
        <v/>
      </c>
      <c r="W19" s="140" t="str">
        <f>IFERROR(VLOOKUP(B19,Calculations!$E$27:$AR$42,24,FALSE),"")</f>
        <v/>
      </c>
      <c r="X19" s="141">
        <f>IFERROR(VLOOKUP(B19,Calculations!$E$27:$AR$42,25,FALSE),"")</f>
        <v>2</v>
      </c>
      <c r="Y19" s="142">
        <f>IFERROR(VLOOKUP(B19,Calculations!$E$27:$AR$42,27,FALSE),"")</f>
        <v>0.68990384615384615</v>
      </c>
    </row>
    <row r="20" spans="1:26" ht="15" x14ac:dyDescent="0.3">
      <c r="A20" s="192" t="s">
        <v>78</v>
      </c>
      <c r="B20" s="35">
        <v>4</v>
      </c>
      <c r="C20" s="19" t="str">
        <f>IFERROR(VLOOKUP(B20,Calculations!$E$27:$AR$42,2,FALSE),"")</f>
        <v>Stephen Lucas</v>
      </c>
      <c r="D20" s="138">
        <f>IFERROR(VLOOKUP(B20,Calculations!$A$27:$AR$42,7,FALSE),"")</f>
        <v>1918</v>
      </c>
      <c r="E20" s="138" t="str">
        <f>IFERROR(VLOOKUP(B20,Calculations!$E$27:$AR$42,4,FALSE),"")</f>
        <v>A</v>
      </c>
      <c r="F20" s="138" t="str">
        <f>IFERROR(VLOOKUP(B20,Calculations!$E$27:$AR$42,6,FALSE),"")</f>
        <v>PCP</v>
      </c>
      <c r="G20" s="138" t="str">
        <f>IFERROR(VLOOKUP(B20,Calculations!$E$27:$AR$42,7,FALSE),"")</f>
        <v>Meon</v>
      </c>
      <c r="H20" s="139" t="str">
        <f>IFERROR(VLOOKUP(B20,Calculations!$E$27:$AR$42,9,FALSE),"")</f>
        <v/>
      </c>
      <c r="I20" s="139">
        <f>IFERROR(VLOOKUP(B20,Calculations!$E$27:$AR$42,10,FALSE),"")</f>
        <v>22</v>
      </c>
      <c r="J20" s="139" t="str">
        <f>IFERROR(VLOOKUP(B20,Calculations!$E$27:$AR$42,11,FALSE),"")</f>
        <v/>
      </c>
      <c r="K20" s="139" t="str">
        <f>IFERROR(VLOOKUP(B20,Calculations!$E$27:$AR$42,12,FALSE),"")</f>
        <v/>
      </c>
      <c r="L20" s="139" t="str">
        <f>IFERROR(VLOOKUP(B20,Calculations!$E$27:$AR$42,13,FALSE),"")</f>
        <v/>
      </c>
      <c r="M20" s="139" t="str">
        <f>IFERROR(VLOOKUP(B20,Calculations!$E$27:$AR$42,14,FALSE),"")</f>
        <v/>
      </c>
      <c r="N20" s="139" t="str">
        <f>IFERROR(VLOOKUP(B20,Calculations!$E$27:$AR$42,15,FALSE),"")</f>
        <v/>
      </c>
      <c r="O20" s="139" t="str">
        <f>IFERROR(VLOOKUP(B20,Calculations!$E$27:$AR$42,16,FALSE),"")</f>
        <v/>
      </c>
      <c r="P20" s="140" t="str">
        <f>IFERROR(VLOOKUP(B20,Calculations!$E$27:$AR$42,17,FALSE),"")</f>
        <v/>
      </c>
      <c r="Q20" s="140">
        <f>IFERROR(VLOOKUP(B20,Calculations!$E$27:$AR$42,18,FALSE),"")</f>
        <v>0.6875</v>
      </c>
      <c r="R20" s="140" t="str">
        <f>IFERROR(VLOOKUP(B20,Calculations!$E$27:$AR$42,19,FALSE),"")</f>
        <v/>
      </c>
      <c r="S20" s="140" t="str">
        <f>IFERROR(VLOOKUP(B20,Calculations!$E$27:$AR$42,20,FALSE),"")</f>
        <v/>
      </c>
      <c r="T20" s="140" t="str">
        <f>IFERROR(VLOOKUP(B20,Calculations!$E$27:$AR$42,21,FALSE),"")</f>
        <v/>
      </c>
      <c r="U20" s="140" t="str">
        <f>IFERROR(VLOOKUP(B20,Calculations!$E$27:$AR$42,22,FALSE),"")</f>
        <v/>
      </c>
      <c r="V20" s="140" t="str">
        <f>IFERROR(VLOOKUP(B20,Calculations!$E$27:$AR$42,23,FALSE),"")</f>
        <v/>
      </c>
      <c r="W20" s="140" t="str">
        <f>IFERROR(VLOOKUP(B20,Calculations!$E$27:$AR$42,24,FALSE),"")</f>
        <v/>
      </c>
      <c r="X20" s="141">
        <f>IFERROR(VLOOKUP(B20,Calculations!$E$27:$AR$42,25,FALSE),"")</f>
        <v>1</v>
      </c>
      <c r="Y20" s="142">
        <f>IFERROR(VLOOKUP(B20,Calculations!$E$27:$AR$42,27,FALSE),"")</f>
        <v>0.6875</v>
      </c>
    </row>
    <row r="21" spans="1:26" ht="15" x14ac:dyDescent="0.3">
      <c r="A21" s="192" t="s">
        <v>78</v>
      </c>
      <c r="B21" s="35">
        <v>5</v>
      </c>
      <c r="C21" s="19" t="str">
        <f>IFERROR(VLOOKUP(B21,Calculations!$E$27:$AR$42,2,FALSE),"")</f>
        <v>Trevor Turner</v>
      </c>
      <c r="D21" s="138">
        <f>IFERROR(VLOOKUP(B21,Calculations!$A$27:$AR$42,7,FALSE),"")</f>
        <v>1544</v>
      </c>
      <c r="E21" s="138" t="str">
        <f>IFERROR(VLOOKUP(B21,Calculations!$E$27:$AR$42,4,FALSE),"")</f>
        <v>A</v>
      </c>
      <c r="F21" s="138" t="str">
        <f>IFERROR(VLOOKUP(B21,Calculations!$E$27:$AR$42,6,FALSE),"")</f>
        <v>PCP</v>
      </c>
      <c r="G21" s="138" t="str">
        <f>IFERROR(VLOOKUP(B21,Calculations!$E$27:$AR$42,7,FALSE),"")</f>
        <v>Carisbrooke</v>
      </c>
      <c r="H21" s="139">
        <f>IFERROR(VLOOKUP(B21,Calculations!$E$27:$AR$42,9,FALSE),"")</f>
        <v>28</v>
      </c>
      <c r="I21" s="139">
        <f>IFERROR(VLOOKUP(B21,Calculations!$E$27:$AR$42,10,FALSE),"")</f>
        <v>18</v>
      </c>
      <c r="J21" s="139" t="str">
        <f>IFERROR(VLOOKUP(B21,Calculations!$E$27:$AR$42,11,FALSE),"")</f>
        <v/>
      </c>
      <c r="K21" s="139" t="str">
        <f>IFERROR(VLOOKUP(B21,Calculations!$E$27:$AR$42,12,FALSE),"")</f>
        <v/>
      </c>
      <c r="L21" s="139" t="str">
        <f>IFERROR(VLOOKUP(B21,Calculations!$E$27:$AR$42,13,FALSE),"")</f>
        <v/>
      </c>
      <c r="M21" s="139" t="str">
        <f>IFERROR(VLOOKUP(B21,Calculations!$E$27:$AR$42,14,FALSE),"")</f>
        <v/>
      </c>
      <c r="N21" s="139" t="str">
        <f>IFERROR(VLOOKUP(B21,Calculations!$E$27:$AR$42,15,FALSE),"")</f>
        <v/>
      </c>
      <c r="O21" s="139" t="str">
        <f>IFERROR(VLOOKUP(B21,Calculations!$E$27:$AR$42,16,FALSE),"")</f>
        <v/>
      </c>
      <c r="P21" s="140">
        <f>IFERROR(VLOOKUP(B21,Calculations!$E$27:$AR$42,17,FALSE),"")</f>
        <v>0.71794871794871795</v>
      </c>
      <c r="Q21" s="140">
        <f>IFERROR(VLOOKUP(B21,Calculations!$E$27:$AR$42,18,FALSE),"")</f>
        <v>0.5625</v>
      </c>
      <c r="R21" s="140" t="str">
        <f>IFERROR(VLOOKUP(B21,Calculations!$E$27:$AR$42,19,FALSE),"")</f>
        <v/>
      </c>
      <c r="S21" s="140" t="str">
        <f>IFERROR(VLOOKUP(B21,Calculations!$E$27:$AR$42,20,FALSE),"")</f>
        <v/>
      </c>
      <c r="T21" s="140" t="str">
        <f>IFERROR(VLOOKUP(B21,Calculations!$E$27:$AR$42,21,FALSE),"")</f>
        <v/>
      </c>
      <c r="U21" s="140" t="str">
        <f>IFERROR(VLOOKUP(B21,Calculations!$E$27:$AR$42,22,FALSE),"")</f>
        <v/>
      </c>
      <c r="V21" s="140" t="str">
        <f>IFERROR(VLOOKUP(B21,Calculations!$E$27:$AR$42,23,FALSE),"")</f>
        <v/>
      </c>
      <c r="W21" s="140" t="str">
        <f>IFERROR(VLOOKUP(B21,Calculations!$E$27:$AR$42,24,FALSE),"")</f>
        <v/>
      </c>
      <c r="X21" s="141">
        <f>IFERROR(VLOOKUP(B21,Calculations!$E$27:$AR$42,25,FALSE),"")</f>
        <v>2</v>
      </c>
      <c r="Y21" s="142">
        <f>IFERROR(VLOOKUP(B21,Calculations!$E$27:$AR$42,27,FALSE),"")</f>
        <v>0.64022435897435903</v>
      </c>
    </row>
    <row r="22" spans="1:26" ht="15" hidden="1" x14ac:dyDescent="0.3">
      <c r="A22" s="192" t="s">
        <v>78</v>
      </c>
      <c r="B22" s="35">
        <v>6</v>
      </c>
      <c r="C22" s="19" t="str">
        <f>IFERROR(VLOOKUP(B22,Calculations!$E$27:$AR$42,2,FALSE),"")</f>
        <v/>
      </c>
      <c r="D22" s="138" t="str">
        <f>IFERROR(VLOOKUP(B22,Calculations!$A$27:$AR$42,7,FALSE),"")</f>
        <v/>
      </c>
      <c r="E22" s="138" t="str">
        <f>IFERROR(VLOOKUP(B22,Calculations!$E$27:$AR$42,4,FALSE),"")</f>
        <v/>
      </c>
      <c r="F22" s="138" t="str">
        <f>IFERROR(VLOOKUP(B22,Calculations!$E$27:$AR$42,6,FALSE),"")</f>
        <v/>
      </c>
      <c r="G22" s="138" t="str">
        <f>IFERROR(VLOOKUP(B22,Calculations!$E$27:$AR$42,7,FALSE),"")</f>
        <v/>
      </c>
      <c r="H22" s="139" t="str">
        <f>IFERROR(VLOOKUP(B22,Calculations!$E$27:$AR$42,9,FALSE),"")</f>
        <v/>
      </c>
      <c r="I22" s="139" t="str">
        <f>IFERROR(VLOOKUP(B22,Calculations!$E$27:$AR$42,10,FALSE),"")</f>
        <v/>
      </c>
      <c r="J22" s="139" t="str">
        <f>IFERROR(VLOOKUP(B22,Calculations!$E$27:$AR$42,11,FALSE),"")</f>
        <v/>
      </c>
      <c r="K22" s="139" t="str">
        <f>IFERROR(VLOOKUP(B22,Calculations!$E$27:$AR$42,12,FALSE),"")</f>
        <v/>
      </c>
      <c r="L22" s="139" t="str">
        <f>IFERROR(VLOOKUP(B22,Calculations!$E$27:$AR$42,13,FALSE),"")</f>
        <v/>
      </c>
      <c r="M22" s="139" t="str">
        <f>IFERROR(VLOOKUP(B22,Calculations!$E$27:$AR$42,14,FALSE),"")</f>
        <v/>
      </c>
      <c r="N22" s="139" t="str">
        <f>IFERROR(VLOOKUP(B22,Calculations!$E$27:$AR$42,15,FALSE),"")</f>
        <v/>
      </c>
      <c r="O22" s="139" t="str">
        <f>IFERROR(VLOOKUP(B22,Calculations!$E$27:$AR$42,16,FALSE),"")</f>
        <v/>
      </c>
      <c r="P22" s="140" t="str">
        <f>IFERROR(VLOOKUP(B22,Calculations!$E$27:$AR$42,17,FALSE),"")</f>
        <v/>
      </c>
      <c r="Q22" s="140" t="str">
        <f>IFERROR(VLOOKUP(B22,Calculations!$E$27:$AR$42,18,FALSE),"")</f>
        <v/>
      </c>
      <c r="R22" s="140" t="str">
        <f>IFERROR(VLOOKUP(B22,Calculations!$E$27:$AR$42,19,FALSE),"")</f>
        <v/>
      </c>
      <c r="S22" s="140" t="str">
        <f>IFERROR(VLOOKUP(B22,Calculations!$E$27:$AR$42,20,FALSE),"")</f>
        <v/>
      </c>
      <c r="T22" s="140" t="str">
        <f>IFERROR(VLOOKUP(B22,Calculations!$E$27:$AR$42,21,FALSE),"")</f>
        <v/>
      </c>
      <c r="U22" s="140" t="str">
        <f>IFERROR(VLOOKUP(B22,Calculations!$E$27:$AR$42,22,FALSE),"")</f>
        <v/>
      </c>
      <c r="V22" s="140" t="str">
        <f>IFERROR(VLOOKUP(B22,Calculations!$E$27:$AR$42,23,FALSE),"")</f>
        <v/>
      </c>
      <c r="W22" s="140" t="str">
        <f>IFERROR(VLOOKUP(B22,Calculations!$E$27:$AR$42,24,FALSE),"")</f>
        <v/>
      </c>
      <c r="X22" s="141" t="str">
        <f>IFERROR(VLOOKUP(B22,Calculations!$E$27:$AR$42,25,FALSE),"")</f>
        <v/>
      </c>
      <c r="Y22" s="142" t="str">
        <f>IFERROR(VLOOKUP(B22,Calculations!$E$27:$AR$42,27,FALSE),"")</f>
        <v/>
      </c>
    </row>
    <row r="23" spans="1:26" ht="15" hidden="1" x14ac:dyDescent="0.3">
      <c r="A23" s="192" t="s">
        <v>78</v>
      </c>
      <c r="B23" s="35">
        <v>7</v>
      </c>
      <c r="C23" s="19" t="str">
        <f>IFERROR(VLOOKUP(B23,Calculations!$E$27:$AR$42,2,FALSE),"")</f>
        <v/>
      </c>
      <c r="D23" s="138" t="str">
        <f>IFERROR(VLOOKUP(B23,Calculations!$A$27:$AR$42,7,FALSE),"")</f>
        <v/>
      </c>
      <c r="E23" s="138" t="str">
        <f>IFERROR(VLOOKUP(B23,Calculations!$E$27:$AR$42,4,FALSE),"")</f>
        <v/>
      </c>
      <c r="F23" s="138" t="str">
        <f>IFERROR(VLOOKUP(B23,Calculations!$E$27:$AR$42,6,FALSE),"")</f>
        <v/>
      </c>
      <c r="G23" s="138" t="str">
        <f>IFERROR(VLOOKUP(B23,Calculations!$E$27:$AR$42,7,FALSE),"")</f>
        <v/>
      </c>
      <c r="H23" s="139" t="str">
        <f>IFERROR(VLOOKUP(B23,Calculations!$E$27:$AR$42,9,FALSE),"")</f>
        <v/>
      </c>
      <c r="I23" s="139" t="str">
        <f>IFERROR(VLOOKUP(B23,Calculations!$E$27:$AR$42,10,FALSE),"")</f>
        <v/>
      </c>
      <c r="J23" s="139" t="str">
        <f>IFERROR(VLOOKUP(B23,Calculations!$E$27:$AR$42,11,FALSE),"")</f>
        <v/>
      </c>
      <c r="K23" s="139" t="str">
        <f>IFERROR(VLOOKUP(B23,Calculations!$E$27:$AR$42,12,FALSE),"")</f>
        <v/>
      </c>
      <c r="L23" s="139" t="str">
        <f>IFERROR(VLOOKUP(B23,Calculations!$E$27:$AR$42,13,FALSE),"")</f>
        <v/>
      </c>
      <c r="M23" s="139" t="str">
        <f>IFERROR(VLOOKUP(B23,Calculations!$E$27:$AR$42,14,FALSE),"")</f>
        <v/>
      </c>
      <c r="N23" s="139" t="str">
        <f>IFERROR(VLOOKUP(B23,Calculations!$E$27:$AR$42,15,FALSE),"")</f>
        <v/>
      </c>
      <c r="O23" s="139" t="str">
        <f>IFERROR(VLOOKUP(B23,Calculations!$E$27:$AR$42,16,FALSE),"")</f>
        <v/>
      </c>
      <c r="P23" s="140" t="str">
        <f>IFERROR(VLOOKUP(B23,Calculations!$E$27:$AR$42,17,FALSE),"")</f>
        <v/>
      </c>
      <c r="Q23" s="140" t="str">
        <f>IFERROR(VLOOKUP(B23,Calculations!$E$27:$AR$42,18,FALSE),"")</f>
        <v/>
      </c>
      <c r="R23" s="140" t="str">
        <f>IFERROR(VLOOKUP(B23,Calculations!$E$27:$AR$42,19,FALSE),"")</f>
        <v/>
      </c>
      <c r="S23" s="140" t="str">
        <f>IFERROR(VLOOKUP(B23,Calculations!$E$27:$AR$42,20,FALSE),"")</f>
        <v/>
      </c>
      <c r="T23" s="140" t="str">
        <f>IFERROR(VLOOKUP(B23,Calculations!$E$27:$AR$42,21,FALSE),"")</f>
        <v/>
      </c>
      <c r="U23" s="140" t="str">
        <f>IFERROR(VLOOKUP(B23,Calculations!$E$27:$AR$42,22,FALSE),"")</f>
        <v/>
      </c>
      <c r="V23" s="140" t="str">
        <f>IFERROR(VLOOKUP(B23,Calculations!$E$27:$AR$42,23,FALSE),"")</f>
        <v/>
      </c>
      <c r="W23" s="140" t="str">
        <f>IFERROR(VLOOKUP(B23,Calculations!$E$27:$AR$42,24,FALSE),"")</f>
        <v/>
      </c>
      <c r="X23" s="141" t="str">
        <f>IFERROR(VLOOKUP(B23,Calculations!$E$27:$AR$42,25,FALSE),"")</f>
        <v/>
      </c>
      <c r="Y23" s="142" t="str">
        <f>IFERROR(VLOOKUP(B23,Calculations!$E$27:$AR$42,27,FALSE),"")</f>
        <v/>
      </c>
    </row>
    <row r="24" spans="1:26" ht="15" hidden="1" x14ac:dyDescent="0.3">
      <c r="A24" s="192" t="s">
        <v>78</v>
      </c>
      <c r="B24" s="35">
        <v>8</v>
      </c>
      <c r="C24" s="19" t="str">
        <f>IFERROR(VLOOKUP(B24,Calculations!$E$27:$AR$42,2,FALSE),"")</f>
        <v/>
      </c>
      <c r="D24" s="138" t="str">
        <f>IFERROR(VLOOKUP(B24,Calculations!$A$27:$AR$42,7,FALSE),"")</f>
        <v/>
      </c>
      <c r="E24" s="138" t="str">
        <f>IFERROR(VLOOKUP(B24,Calculations!$E$27:$AR$42,4,FALSE),"")</f>
        <v/>
      </c>
      <c r="F24" s="138" t="str">
        <f>IFERROR(VLOOKUP(B24,Calculations!$E$27:$AR$42,6,FALSE),"")</f>
        <v/>
      </c>
      <c r="G24" s="138" t="str">
        <f>IFERROR(VLOOKUP(B24,Calculations!$E$27:$AR$42,7,FALSE),"")</f>
        <v/>
      </c>
      <c r="H24" s="139" t="str">
        <f>IFERROR(VLOOKUP(B24,Calculations!$E$27:$AR$42,9,FALSE),"")</f>
        <v/>
      </c>
      <c r="I24" s="139" t="str">
        <f>IFERROR(VLOOKUP(B24,Calculations!$E$27:$AR$42,10,FALSE),"")</f>
        <v/>
      </c>
      <c r="J24" s="139" t="str">
        <f>IFERROR(VLOOKUP(B24,Calculations!$E$27:$AR$42,11,FALSE),"")</f>
        <v/>
      </c>
      <c r="K24" s="139" t="str">
        <f>IFERROR(VLOOKUP(B24,Calculations!$E$27:$AR$42,12,FALSE),"")</f>
        <v/>
      </c>
      <c r="L24" s="139" t="str">
        <f>IFERROR(VLOOKUP(B24,Calculations!$E$27:$AR$42,13,FALSE),"")</f>
        <v/>
      </c>
      <c r="M24" s="139" t="str">
        <f>IFERROR(VLOOKUP(B24,Calculations!$E$27:$AR$42,14,FALSE),"")</f>
        <v/>
      </c>
      <c r="N24" s="139" t="str">
        <f>IFERROR(VLOOKUP(B24,Calculations!$E$27:$AR$42,15,FALSE),"")</f>
        <v/>
      </c>
      <c r="O24" s="139" t="str">
        <f>IFERROR(VLOOKUP(B24,Calculations!$E$27:$AR$42,16,FALSE),"")</f>
        <v/>
      </c>
      <c r="P24" s="140" t="str">
        <f>IFERROR(VLOOKUP(B24,Calculations!$E$27:$AR$42,17,FALSE),"")</f>
        <v/>
      </c>
      <c r="Q24" s="140" t="str">
        <f>IFERROR(VLOOKUP(B24,Calculations!$E$27:$AR$42,18,FALSE),"")</f>
        <v/>
      </c>
      <c r="R24" s="140" t="str">
        <f>IFERROR(VLOOKUP(B24,Calculations!$E$27:$AR$42,19,FALSE),"")</f>
        <v/>
      </c>
      <c r="S24" s="140" t="str">
        <f>IFERROR(VLOOKUP(B24,Calculations!$E$27:$AR$42,20,FALSE),"")</f>
        <v/>
      </c>
      <c r="T24" s="140" t="str">
        <f>IFERROR(VLOOKUP(B24,Calculations!$E$27:$AR$42,21,FALSE),"")</f>
        <v/>
      </c>
      <c r="U24" s="140" t="str">
        <f>IFERROR(VLOOKUP(B24,Calculations!$E$27:$AR$42,22,FALSE),"")</f>
        <v/>
      </c>
      <c r="V24" s="140" t="str">
        <f>IFERROR(VLOOKUP(B24,Calculations!$E$27:$AR$42,23,FALSE),"")</f>
        <v/>
      </c>
      <c r="W24" s="140" t="str">
        <f>IFERROR(VLOOKUP(B24,Calculations!$E$27:$AR$42,24,FALSE),"")</f>
        <v/>
      </c>
      <c r="X24" s="141" t="str">
        <f>IFERROR(VLOOKUP(B24,Calculations!$E$27:$AR$42,25,FALSE),"")</f>
        <v/>
      </c>
      <c r="Y24" s="142" t="str">
        <f>IFERROR(VLOOKUP(B24,Calculations!$E$27:$AR$42,27,FALSE),"")</f>
        <v/>
      </c>
    </row>
    <row r="25" spans="1:26" ht="15" hidden="1" x14ac:dyDescent="0.3">
      <c r="A25" s="192" t="s">
        <v>78</v>
      </c>
      <c r="B25" s="35">
        <v>9</v>
      </c>
      <c r="C25" s="19" t="str">
        <f>IFERROR(VLOOKUP(B25,Calculations!$E$27:$AR$42,2,FALSE),"")</f>
        <v/>
      </c>
      <c r="D25" s="138" t="str">
        <f>IFERROR(VLOOKUP(B25,Calculations!$A$27:$AR$42,7,FALSE),"")</f>
        <v/>
      </c>
      <c r="E25" s="138" t="str">
        <f>IFERROR(VLOOKUP(B25,Calculations!$E$27:$AR$42,4,FALSE),"")</f>
        <v/>
      </c>
      <c r="F25" s="138" t="str">
        <f>IFERROR(VLOOKUP(B25,Calculations!$E$27:$AR$42,6,FALSE),"")</f>
        <v/>
      </c>
      <c r="G25" s="138" t="str">
        <f>IFERROR(VLOOKUP(B25,Calculations!$E$27:$AR$42,7,FALSE),"")</f>
        <v/>
      </c>
      <c r="H25" s="139" t="str">
        <f>IFERROR(VLOOKUP(B25,Calculations!$E$27:$AR$42,9,FALSE),"")</f>
        <v/>
      </c>
      <c r="I25" s="139" t="str">
        <f>IFERROR(VLOOKUP(B25,Calculations!$E$27:$AR$42,10,FALSE),"")</f>
        <v/>
      </c>
      <c r="J25" s="139" t="str">
        <f>IFERROR(VLOOKUP(B25,Calculations!$E$27:$AR$42,11,FALSE),"")</f>
        <v/>
      </c>
      <c r="K25" s="139" t="str">
        <f>IFERROR(VLOOKUP(B25,Calculations!$E$27:$AR$42,12,FALSE),"")</f>
        <v/>
      </c>
      <c r="L25" s="139" t="str">
        <f>IFERROR(VLOOKUP(B25,Calculations!$E$27:$AR$42,13,FALSE),"")</f>
        <v/>
      </c>
      <c r="M25" s="139" t="str">
        <f>IFERROR(VLOOKUP(B25,Calculations!$E$27:$AR$42,14,FALSE),"")</f>
        <v/>
      </c>
      <c r="N25" s="139" t="str">
        <f>IFERROR(VLOOKUP(B25,Calculations!$E$27:$AR$42,15,FALSE),"")</f>
        <v/>
      </c>
      <c r="O25" s="139" t="str">
        <f>IFERROR(VLOOKUP(B25,Calculations!$E$27:$AR$42,16,FALSE),"")</f>
        <v/>
      </c>
      <c r="P25" s="140" t="str">
        <f>IFERROR(VLOOKUP(B25,Calculations!$E$27:$AR$42,17,FALSE),"")</f>
        <v/>
      </c>
      <c r="Q25" s="140" t="str">
        <f>IFERROR(VLOOKUP(B25,Calculations!$E$27:$AR$42,18,FALSE),"")</f>
        <v/>
      </c>
      <c r="R25" s="140" t="str">
        <f>IFERROR(VLOOKUP(B25,Calculations!$E$27:$AR$42,19,FALSE),"")</f>
        <v/>
      </c>
      <c r="S25" s="140" t="str">
        <f>IFERROR(VLOOKUP(B25,Calculations!$E$27:$AR$42,20,FALSE),"")</f>
        <v/>
      </c>
      <c r="T25" s="140" t="str">
        <f>IFERROR(VLOOKUP(B25,Calculations!$E$27:$AR$42,21,FALSE),"")</f>
        <v/>
      </c>
      <c r="U25" s="140" t="str">
        <f>IFERROR(VLOOKUP(B25,Calculations!$E$27:$AR$42,22,FALSE),"")</f>
        <v/>
      </c>
      <c r="V25" s="140" t="str">
        <f>IFERROR(VLOOKUP(B25,Calculations!$E$27:$AR$42,23,FALSE),"")</f>
        <v/>
      </c>
      <c r="W25" s="140" t="str">
        <f>IFERROR(VLOOKUP(B25,Calculations!$E$27:$AR$42,24,FALSE),"")</f>
        <v/>
      </c>
      <c r="X25" s="141" t="str">
        <f>IFERROR(VLOOKUP(B25,Calculations!$E$27:$AR$42,25,FALSE),"")</f>
        <v/>
      </c>
      <c r="Y25" s="142" t="str">
        <f>IFERROR(VLOOKUP(B25,Calculations!$E$27:$AR$42,27,FALSE),"")</f>
        <v/>
      </c>
    </row>
    <row r="26" spans="1:26" ht="15" hidden="1" x14ac:dyDescent="0.3">
      <c r="A26" s="192" t="s">
        <v>78</v>
      </c>
      <c r="B26" s="35">
        <v>10</v>
      </c>
      <c r="C26" s="19" t="str">
        <f>IFERROR(VLOOKUP(B26,Calculations!$E$27:$AR$42,2,FALSE),"")</f>
        <v/>
      </c>
      <c r="D26" s="138" t="str">
        <f>IFERROR(VLOOKUP(B26,Calculations!$A$27:$AR$42,7,FALSE),"")</f>
        <v/>
      </c>
      <c r="E26" s="138" t="str">
        <f>IFERROR(VLOOKUP(B26,Calculations!$E$27:$AR$42,4,FALSE),"")</f>
        <v/>
      </c>
      <c r="F26" s="138" t="str">
        <f>IFERROR(VLOOKUP(B26,Calculations!$E$27:$AR$42,6,FALSE),"")</f>
        <v/>
      </c>
      <c r="G26" s="138" t="str">
        <f>IFERROR(VLOOKUP(B26,Calculations!$E$27:$AR$42,7,FALSE),"")</f>
        <v/>
      </c>
      <c r="H26" s="139" t="str">
        <f>IFERROR(VLOOKUP(B26,Calculations!$E$27:$AR$42,9,FALSE),"")</f>
        <v/>
      </c>
      <c r="I26" s="139" t="str">
        <f>IFERROR(VLOOKUP(B26,Calculations!$E$27:$AR$42,10,FALSE),"")</f>
        <v/>
      </c>
      <c r="J26" s="139" t="str">
        <f>IFERROR(VLOOKUP(B26,Calculations!$E$27:$AR$42,11,FALSE),"")</f>
        <v/>
      </c>
      <c r="K26" s="139" t="str">
        <f>IFERROR(VLOOKUP(B26,Calculations!$E$27:$AR$42,12,FALSE),"")</f>
        <v/>
      </c>
      <c r="L26" s="139" t="str">
        <f>IFERROR(VLOOKUP(B26,Calculations!$E$27:$AR$42,13,FALSE),"")</f>
        <v/>
      </c>
      <c r="M26" s="139" t="str">
        <f>IFERROR(VLOOKUP(B26,Calculations!$E$27:$AR$42,14,FALSE),"")</f>
        <v/>
      </c>
      <c r="N26" s="139" t="str">
        <f>IFERROR(VLOOKUP(B26,Calculations!$E$27:$AR$42,15,FALSE),"")</f>
        <v/>
      </c>
      <c r="O26" s="139" t="str">
        <f>IFERROR(VLOOKUP(B26,Calculations!$E$27:$AR$42,16,FALSE),"")</f>
        <v/>
      </c>
      <c r="P26" s="140" t="str">
        <f>IFERROR(VLOOKUP(B26,Calculations!$E$27:$AR$42,17,FALSE),"")</f>
        <v/>
      </c>
      <c r="Q26" s="140" t="str">
        <f>IFERROR(VLOOKUP(B26,Calculations!$E$27:$AR$42,18,FALSE),"")</f>
        <v/>
      </c>
      <c r="R26" s="140" t="str">
        <f>IFERROR(VLOOKUP(B26,Calculations!$E$27:$AR$42,19,FALSE),"")</f>
        <v/>
      </c>
      <c r="S26" s="140" t="str">
        <f>IFERROR(VLOOKUP(B26,Calculations!$E$27:$AR$42,20,FALSE),"")</f>
        <v/>
      </c>
      <c r="T26" s="140" t="str">
        <f>IFERROR(VLOOKUP(B26,Calculations!$E$27:$AR$42,21,FALSE),"")</f>
        <v/>
      </c>
      <c r="U26" s="140" t="str">
        <f>IFERROR(VLOOKUP(B26,Calculations!$E$27:$AR$42,22,FALSE),"")</f>
        <v/>
      </c>
      <c r="V26" s="140" t="str">
        <f>IFERROR(VLOOKUP(B26,Calculations!$E$27:$AR$42,23,FALSE),"")</f>
        <v/>
      </c>
      <c r="W26" s="140" t="str">
        <f>IFERROR(VLOOKUP(B26,Calculations!$E$27:$AR$42,24,FALSE),"")</f>
        <v/>
      </c>
      <c r="X26" s="141" t="str">
        <f>IFERROR(VLOOKUP(B26,Calculations!$E$27:$AR$42,25,FALSE),"")</f>
        <v/>
      </c>
      <c r="Y26" s="142" t="str">
        <f>IFERROR(VLOOKUP(B26,Calculations!$E$27:$AR$42,27,FALSE),"")</f>
        <v/>
      </c>
    </row>
    <row r="27" spans="1:26" ht="4.95" customHeight="1" x14ac:dyDescent="0.3">
      <c r="C27" s="188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189"/>
      <c r="Q27" s="143"/>
      <c r="R27" s="143"/>
      <c r="S27" s="143"/>
      <c r="T27" s="143"/>
      <c r="U27" s="143"/>
      <c r="V27" s="143"/>
      <c r="W27" s="143"/>
      <c r="X27" s="33"/>
      <c r="Y27" s="144"/>
    </row>
    <row r="28" spans="1:26" ht="4.2" customHeight="1" x14ac:dyDescent="0.3">
      <c r="A28" s="185"/>
      <c r="B28" s="187"/>
      <c r="C28" s="190"/>
      <c r="D28" s="190"/>
      <c r="E28" s="190"/>
      <c r="F28" s="190"/>
      <c r="G28" s="190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32"/>
    </row>
    <row r="29" spans="1:26" ht="15" x14ac:dyDescent="0.3">
      <c r="A29" s="192" t="s">
        <v>77</v>
      </c>
      <c r="B29" s="35">
        <v>1</v>
      </c>
      <c r="C29" s="19" t="str">
        <f>IFERROR(VLOOKUP(B29,Calculations!$E$44:$AR$72,2,FALSE),"")</f>
        <v>Glenda Privett</v>
      </c>
      <c r="D29" s="138">
        <f>IFERROR(VLOOKUP(B29,Calculations!$A$44:$AR$72,7,FALSE),"")</f>
        <v>1914</v>
      </c>
      <c r="E29" s="138" t="str">
        <f>IFERROR(VLOOKUP(B29,Calculations!$E$44:$AR$72,4,FALSE),"")</f>
        <v>B</v>
      </c>
      <c r="F29" s="138" t="str">
        <f>IFERROR(VLOOKUP(B29,Calculations!$E$44:$AR$72,6,FALSE),"")</f>
        <v>PCP</v>
      </c>
      <c r="G29" s="138" t="str">
        <f>IFERROR(VLOOKUP(B29,Calculations!$E$44:$AR$72,7,FALSE),"")</f>
        <v>Buccaneers</v>
      </c>
      <c r="H29" s="139">
        <f>IFERROR(VLOOKUP(B29,Calculations!$E$44:$AR$72,9,FALSE),"")</f>
        <v>26</v>
      </c>
      <c r="I29" s="139" t="str">
        <f>IFERROR(VLOOKUP(B29,Calculations!$E$44:$AR$72,10,FALSE),"")</f>
        <v/>
      </c>
      <c r="J29" s="139" t="str">
        <f>IFERROR(VLOOKUP(B29,Calculations!$E$44:$AR$72,11,FALSE),"")</f>
        <v/>
      </c>
      <c r="K29" s="139" t="str">
        <f>IFERROR(VLOOKUP(B29,Calculations!$E$44:$AR$72,12,FALSE),"")</f>
        <v/>
      </c>
      <c r="L29" s="139" t="str">
        <f>IFERROR(VLOOKUP(B29,Calculations!$E$44:$AR$72,13,FALSE),"")</f>
        <v/>
      </c>
      <c r="M29" s="139" t="str">
        <f>IFERROR(VLOOKUP(B29,Calculations!$E$44:$AR$72,14,FALSE),"")</f>
        <v/>
      </c>
      <c r="N29" s="139" t="str">
        <f>IFERROR(VLOOKUP(B29,Calculations!$E$44:$AR$72,15,FALSE),"")</f>
        <v/>
      </c>
      <c r="O29" s="139" t="str">
        <f>IFERROR(VLOOKUP(B29,Calculations!$E$44:$AR$72,16,FALSE),"")</f>
        <v/>
      </c>
      <c r="P29" s="140">
        <f>IFERROR(VLOOKUP(B29,Calculations!$E$44:$AR$72,17,FALSE),"")</f>
        <v>0.66666666666666663</v>
      </c>
      <c r="Q29" s="140" t="str">
        <f>IFERROR(VLOOKUP(B29,Calculations!$E$44:$AR$72,18,FALSE),"")</f>
        <v/>
      </c>
      <c r="R29" s="140" t="str">
        <f>IFERROR(VLOOKUP(B29,Calculations!$E$44:$AR$72,19,FALSE),"")</f>
        <v/>
      </c>
      <c r="S29" s="140" t="str">
        <f>IFERROR(VLOOKUP(B29,Calculations!$E$44:$AR$72,20,FALSE),"")</f>
        <v/>
      </c>
      <c r="T29" s="140" t="str">
        <f>IFERROR(VLOOKUP(B29,Calculations!$E$44:$AR$72,21,FALSE),"")</f>
        <v/>
      </c>
      <c r="U29" s="140" t="str">
        <f>IFERROR(VLOOKUP(B29,Calculations!$E$44:$AR$72,22,FALSE),"")</f>
        <v/>
      </c>
      <c r="V29" s="140" t="str">
        <f>IFERROR(VLOOKUP(B29,Calculations!$E$44:$AR$72,23,FALSE),"")</f>
        <v/>
      </c>
      <c r="W29" s="140" t="str">
        <f>IFERROR(VLOOKUP(B29,Calculations!$E$44:$AR$72,24,FALSE),"")</f>
        <v/>
      </c>
      <c r="X29" s="141">
        <f>IFERROR(VLOOKUP(B29,Calculations!$E$44:$AR$72,25,FALSE),"")</f>
        <v>1</v>
      </c>
      <c r="Y29" s="142">
        <f>IFERROR(VLOOKUP(B29,Calculations!$E$44:$AR$72,27,FALSE),"")</f>
        <v>0.66666666666666663</v>
      </c>
    </row>
    <row r="30" spans="1:26" ht="15" x14ac:dyDescent="0.3">
      <c r="A30" s="192" t="s">
        <v>77</v>
      </c>
      <c r="B30" s="35">
        <v>2</v>
      </c>
      <c r="C30" s="19" t="str">
        <f>IFERROR(VLOOKUP(B30,Calculations!$E$44:$AR$72,2,FALSE),"")</f>
        <v>Kevin Bird</v>
      </c>
      <c r="D30" s="138">
        <f>IFERROR(VLOOKUP(B30,Calculations!$A$44:$AR$72,7,FALSE),"")</f>
        <v>59</v>
      </c>
      <c r="E30" s="138" t="str">
        <f>IFERROR(VLOOKUP(B30,Calculations!$E$44:$AR$72,4,FALSE),"")</f>
        <v>B</v>
      </c>
      <c r="F30" s="138" t="str">
        <f>IFERROR(VLOOKUP(B30,Calculations!$E$44:$AR$72,6,FALSE),"")</f>
        <v>PCP</v>
      </c>
      <c r="G30" s="138" t="str">
        <f>IFERROR(VLOOKUP(B30,Calculations!$E$44:$AR$72,7,FALSE),"")</f>
        <v>Newbury</v>
      </c>
      <c r="H30" s="139" t="str">
        <f>IFERROR(VLOOKUP(B30,Calculations!$E$44:$AR$72,9,FALSE),"")</f>
        <v/>
      </c>
      <c r="I30" s="139">
        <f>IFERROR(VLOOKUP(B30,Calculations!$E$44:$AR$72,10,FALSE),"")</f>
        <v>21</v>
      </c>
      <c r="J30" s="139" t="str">
        <f>IFERROR(VLOOKUP(B30,Calculations!$E$44:$AR$72,11,FALSE),"")</f>
        <v/>
      </c>
      <c r="K30" s="139" t="str">
        <f>IFERROR(VLOOKUP(B30,Calculations!$E$44:$AR$72,12,FALSE),"")</f>
        <v/>
      </c>
      <c r="L30" s="139" t="str">
        <f>IFERROR(VLOOKUP(B30,Calculations!$E$44:$AR$72,13,FALSE),"")</f>
        <v/>
      </c>
      <c r="M30" s="139" t="str">
        <f>IFERROR(VLOOKUP(B30,Calculations!$E$44:$AR$72,14,FALSE),"")</f>
        <v/>
      </c>
      <c r="N30" s="139" t="str">
        <f>IFERROR(VLOOKUP(B30,Calculations!$E$44:$AR$72,15,FALSE),"")</f>
        <v/>
      </c>
      <c r="O30" s="139" t="str">
        <f>IFERROR(VLOOKUP(B30,Calculations!$E$44:$AR$72,16,FALSE),"")</f>
        <v/>
      </c>
      <c r="P30" s="140" t="str">
        <f>IFERROR(VLOOKUP(B30,Calculations!$E$44:$AR$72,17,FALSE),"")</f>
        <v/>
      </c>
      <c r="Q30" s="140">
        <f>IFERROR(VLOOKUP(B30,Calculations!$E$44:$AR$72,18,FALSE),"")</f>
        <v>0.65625</v>
      </c>
      <c r="R30" s="140" t="str">
        <f>IFERROR(VLOOKUP(B30,Calculations!$E$44:$AR$72,19,FALSE),"")</f>
        <v/>
      </c>
      <c r="S30" s="140" t="str">
        <f>IFERROR(VLOOKUP(B30,Calculations!$E$44:$AR$72,20,FALSE),"")</f>
        <v/>
      </c>
      <c r="T30" s="140" t="str">
        <f>IFERROR(VLOOKUP(B30,Calculations!$E$44:$AR$72,21,FALSE),"")</f>
        <v/>
      </c>
      <c r="U30" s="140" t="str">
        <f>IFERROR(VLOOKUP(B30,Calculations!$E$44:$AR$72,22,FALSE),"")</f>
        <v/>
      </c>
      <c r="V30" s="140" t="str">
        <f>IFERROR(VLOOKUP(B30,Calculations!$E$44:$AR$72,23,FALSE),"")</f>
        <v/>
      </c>
      <c r="W30" s="140" t="str">
        <f>IFERROR(VLOOKUP(B30,Calculations!$E$44:$AR$72,24,FALSE),"")</f>
        <v/>
      </c>
      <c r="X30" s="141">
        <f>IFERROR(VLOOKUP(B30,Calculations!$E$44:$AR$72,25,FALSE),"")</f>
        <v>1</v>
      </c>
      <c r="Y30" s="142">
        <f>IFERROR(VLOOKUP(B30,Calculations!$E$44:$AR$72,27,FALSE),"")</f>
        <v>0.65625</v>
      </c>
    </row>
    <row r="31" spans="1:26" ht="15" x14ac:dyDescent="0.3">
      <c r="A31" s="192" t="s">
        <v>77</v>
      </c>
      <c r="B31" s="35">
        <v>3</v>
      </c>
      <c r="C31" s="19" t="str">
        <f>IFERROR(VLOOKUP(B31,Calculations!$E$44:$AR$72,2,FALSE),"")</f>
        <v>Charlene Summerfield</v>
      </c>
      <c r="D31" s="138">
        <f>IFERROR(VLOOKUP(B31,Calculations!$A$44:$AR$72,7,FALSE),"")</f>
        <v>1916</v>
      </c>
      <c r="E31" s="138" t="str">
        <f>IFERROR(VLOOKUP(B31,Calculations!$E$44:$AR$72,4,FALSE),"")</f>
        <v>B</v>
      </c>
      <c r="F31" s="138" t="str">
        <f>IFERROR(VLOOKUP(B31,Calculations!$E$44:$AR$72,6,FALSE),"")</f>
        <v>PCP</v>
      </c>
      <c r="G31" s="138" t="str">
        <f>IFERROR(VLOOKUP(B31,Calculations!$E$44:$AR$72,7,FALSE),"")</f>
        <v>Carisbrooke</v>
      </c>
      <c r="H31" s="139">
        <f>IFERROR(VLOOKUP(B31,Calculations!$E$44:$AR$72,9,FALSE),"")</f>
        <v>30</v>
      </c>
      <c r="I31" s="139">
        <f>IFERROR(VLOOKUP(B31,Calculations!$E$44:$AR$72,10,FALSE),"")</f>
        <v>17</v>
      </c>
      <c r="J31" s="139" t="str">
        <f>IFERROR(VLOOKUP(B31,Calculations!$E$44:$AR$72,11,FALSE),"")</f>
        <v/>
      </c>
      <c r="K31" s="139" t="str">
        <f>IFERROR(VLOOKUP(B31,Calculations!$E$44:$AR$72,12,FALSE),"")</f>
        <v/>
      </c>
      <c r="L31" s="139" t="str">
        <f>IFERROR(VLOOKUP(B31,Calculations!$E$44:$AR$72,13,FALSE),"")</f>
        <v/>
      </c>
      <c r="M31" s="139" t="str">
        <f>IFERROR(VLOOKUP(B31,Calculations!$E$44:$AR$72,14,FALSE),"")</f>
        <v/>
      </c>
      <c r="N31" s="139" t="str">
        <f>IFERROR(VLOOKUP(B31,Calculations!$E$44:$AR$72,15,FALSE),"")</f>
        <v/>
      </c>
      <c r="O31" s="139" t="str">
        <f>IFERROR(VLOOKUP(B31,Calculations!$E$44:$AR$72,16,FALSE),"")</f>
        <v/>
      </c>
      <c r="P31" s="140">
        <f>IFERROR(VLOOKUP(B31,Calculations!$E$44:$AR$72,17,FALSE),"")</f>
        <v>0.76923076923076927</v>
      </c>
      <c r="Q31" s="140">
        <f>IFERROR(VLOOKUP(B31,Calculations!$E$44:$AR$72,18,FALSE),"")</f>
        <v>0.53125</v>
      </c>
      <c r="R31" s="140" t="str">
        <f>IFERROR(VLOOKUP(B31,Calculations!$E$44:$AR$72,19,FALSE),"")</f>
        <v/>
      </c>
      <c r="S31" s="140" t="str">
        <f>IFERROR(VLOOKUP(B31,Calculations!$E$44:$AR$72,20,FALSE),"")</f>
        <v/>
      </c>
      <c r="T31" s="140" t="str">
        <f>IFERROR(VLOOKUP(B31,Calculations!$E$44:$AR$72,21,FALSE),"")</f>
        <v/>
      </c>
      <c r="U31" s="140" t="str">
        <f>IFERROR(VLOOKUP(B31,Calculations!$E$44:$AR$72,22,FALSE),"")</f>
        <v/>
      </c>
      <c r="V31" s="140" t="str">
        <f>IFERROR(VLOOKUP(B31,Calculations!$E$44:$AR$72,23,FALSE),"")</f>
        <v/>
      </c>
      <c r="W31" s="140" t="str">
        <f>IFERROR(VLOOKUP(B31,Calculations!$E$44:$AR$72,24,FALSE),"")</f>
        <v/>
      </c>
      <c r="X31" s="141">
        <f>IFERROR(VLOOKUP(B31,Calculations!$E$44:$AR$72,25,FALSE),"")</f>
        <v>2</v>
      </c>
      <c r="Y31" s="142">
        <f>IFERROR(VLOOKUP(B31,Calculations!$E$44:$AR$72,27,FALSE),"")</f>
        <v>0.65024038461538458</v>
      </c>
    </row>
    <row r="32" spans="1:26" ht="15" x14ac:dyDescent="0.3">
      <c r="A32" s="192" t="s">
        <v>77</v>
      </c>
      <c r="B32" s="35">
        <v>4</v>
      </c>
      <c r="C32" s="19" t="str">
        <f>IFERROR(VLOOKUP(B32,Calculations!$E$44:$AR$72,2,FALSE),"")</f>
        <v>Michael Woodhead</v>
      </c>
      <c r="D32" s="138">
        <f>IFERROR(VLOOKUP(B32,Calculations!$A$44:$AR$72,7,FALSE),"")</f>
        <v>1301</v>
      </c>
      <c r="E32" s="138" t="str">
        <f>IFERROR(VLOOKUP(B32,Calculations!$E$44:$AR$72,4,FALSE),"")</f>
        <v>B</v>
      </c>
      <c r="F32" s="138" t="str">
        <f>IFERROR(VLOOKUP(B32,Calculations!$E$44:$AR$72,6,FALSE),"")</f>
        <v>PCP</v>
      </c>
      <c r="G32" s="138" t="str">
        <f>IFERROR(VLOOKUP(B32,Calculations!$E$44:$AR$72,7,FALSE),"")</f>
        <v>Frobury</v>
      </c>
      <c r="H32" s="139">
        <f>IFERROR(VLOOKUP(B32,Calculations!$E$44:$AR$72,9,FALSE),"")</f>
        <v>27</v>
      </c>
      <c r="I32" s="139">
        <f>IFERROR(VLOOKUP(B32,Calculations!$E$44:$AR$72,10,FALSE),"")</f>
        <v>16</v>
      </c>
      <c r="J32" s="139" t="str">
        <f>IFERROR(VLOOKUP(B32,Calculations!$E$44:$AR$72,11,FALSE),"")</f>
        <v/>
      </c>
      <c r="K32" s="139" t="str">
        <f>IFERROR(VLOOKUP(B32,Calculations!$E$44:$AR$72,12,FALSE),"")</f>
        <v/>
      </c>
      <c r="L32" s="139" t="str">
        <f>IFERROR(VLOOKUP(B32,Calculations!$E$44:$AR$72,13,FALSE),"")</f>
        <v/>
      </c>
      <c r="M32" s="139" t="str">
        <f>IFERROR(VLOOKUP(B32,Calculations!$E$44:$AR$72,14,FALSE),"")</f>
        <v/>
      </c>
      <c r="N32" s="139" t="str">
        <f>IFERROR(VLOOKUP(B32,Calculations!$E$44:$AR$72,15,FALSE),"")</f>
        <v/>
      </c>
      <c r="O32" s="139" t="str">
        <f>IFERROR(VLOOKUP(B32,Calculations!$E$44:$AR$72,16,FALSE),"")</f>
        <v/>
      </c>
      <c r="P32" s="140">
        <f>IFERROR(VLOOKUP(B32,Calculations!$E$44:$AR$72,17,FALSE),"")</f>
        <v>0.69230769230769229</v>
      </c>
      <c r="Q32" s="140">
        <f>IFERROR(VLOOKUP(B32,Calculations!$E$44:$AR$72,18,FALSE),"")</f>
        <v>0.5</v>
      </c>
      <c r="R32" s="140" t="str">
        <f>IFERROR(VLOOKUP(B32,Calculations!$E$44:$AR$72,19,FALSE),"")</f>
        <v/>
      </c>
      <c r="S32" s="140" t="str">
        <f>IFERROR(VLOOKUP(B32,Calculations!$E$44:$AR$72,20,FALSE),"")</f>
        <v/>
      </c>
      <c r="T32" s="140" t="str">
        <f>IFERROR(VLOOKUP(B32,Calculations!$E$44:$AR$72,21,FALSE),"")</f>
        <v/>
      </c>
      <c r="U32" s="140" t="str">
        <f>IFERROR(VLOOKUP(B32,Calculations!$E$44:$AR$72,22,FALSE),"")</f>
        <v/>
      </c>
      <c r="V32" s="140" t="str">
        <f>IFERROR(VLOOKUP(B32,Calculations!$E$44:$AR$72,23,FALSE),"")</f>
        <v/>
      </c>
      <c r="W32" s="140" t="str">
        <f>IFERROR(VLOOKUP(B32,Calculations!$E$44:$AR$72,24,FALSE),"")</f>
        <v/>
      </c>
      <c r="X32" s="141">
        <f>IFERROR(VLOOKUP(B32,Calculations!$E$44:$AR$72,25,FALSE),"")</f>
        <v>2</v>
      </c>
      <c r="Y32" s="142">
        <f>IFERROR(VLOOKUP(B32,Calculations!$E$44:$AR$72,27,FALSE),"")</f>
        <v>0.59615384615384615</v>
      </c>
    </row>
    <row r="33" spans="1:26" ht="15" x14ac:dyDescent="0.3">
      <c r="A33" s="192" t="s">
        <v>77</v>
      </c>
      <c r="B33" s="35">
        <v>5</v>
      </c>
      <c r="C33" s="19" t="str">
        <f>IFERROR(VLOOKUP(B33,Calculations!$E$44:$AR$72,2,FALSE),"")</f>
        <v>Neil Mason</v>
      </c>
      <c r="D33" s="138">
        <f>IFERROR(VLOOKUP(B33,Calculations!$A$44:$AR$72,7,FALSE),"")</f>
        <v>1917</v>
      </c>
      <c r="E33" s="138" t="str">
        <f>IFERROR(VLOOKUP(B33,Calculations!$E$44:$AR$72,4,FALSE),"")</f>
        <v>B</v>
      </c>
      <c r="F33" s="138" t="str">
        <f>IFERROR(VLOOKUP(B33,Calculations!$E$44:$AR$72,6,FALSE),"")</f>
        <v>PCP</v>
      </c>
      <c r="G33" s="138" t="str">
        <f>IFERROR(VLOOKUP(B33,Calculations!$E$44:$AR$72,7,FALSE),"")</f>
        <v>Buccaneers</v>
      </c>
      <c r="H33" s="139">
        <f>IFERROR(VLOOKUP(B33,Calculations!$E$44:$AR$72,9,FALSE),"")</f>
        <v>23</v>
      </c>
      <c r="I33" s="139" t="str">
        <f>IFERROR(VLOOKUP(B33,Calculations!$E$44:$AR$72,10,FALSE),"")</f>
        <v/>
      </c>
      <c r="J33" s="139" t="str">
        <f>IFERROR(VLOOKUP(B33,Calculations!$E$44:$AR$72,11,FALSE),"")</f>
        <v/>
      </c>
      <c r="K33" s="139" t="str">
        <f>IFERROR(VLOOKUP(B33,Calculations!$E$44:$AR$72,12,FALSE),"")</f>
        <v/>
      </c>
      <c r="L33" s="139" t="str">
        <f>IFERROR(VLOOKUP(B33,Calculations!$E$44:$AR$72,13,FALSE),"")</f>
        <v/>
      </c>
      <c r="M33" s="139" t="str">
        <f>IFERROR(VLOOKUP(B33,Calculations!$E$44:$AR$72,14,FALSE),"")</f>
        <v/>
      </c>
      <c r="N33" s="139" t="str">
        <f>IFERROR(VLOOKUP(B33,Calculations!$E$44:$AR$72,15,FALSE),"")</f>
        <v/>
      </c>
      <c r="O33" s="139" t="str">
        <f>IFERROR(VLOOKUP(B33,Calculations!$E$44:$AR$72,16,FALSE),"")</f>
        <v/>
      </c>
      <c r="P33" s="140">
        <f>IFERROR(VLOOKUP(B33,Calculations!$E$44:$AR$72,17,FALSE),"")</f>
        <v>0.58974358974358976</v>
      </c>
      <c r="Q33" s="140" t="str">
        <f>IFERROR(VLOOKUP(B33,Calculations!$E$44:$AR$72,18,FALSE),"")</f>
        <v/>
      </c>
      <c r="R33" s="140" t="str">
        <f>IFERROR(VLOOKUP(B33,Calculations!$E$44:$AR$72,19,FALSE),"")</f>
        <v/>
      </c>
      <c r="S33" s="140" t="str">
        <f>IFERROR(VLOOKUP(B33,Calculations!$E$44:$AR$72,20,FALSE),"")</f>
        <v/>
      </c>
      <c r="T33" s="140" t="str">
        <f>IFERROR(VLOOKUP(B33,Calculations!$E$44:$AR$72,21,FALSE),"")</f>
        <v/>
      </c>
      <c r="U33" s="140" t="str">
        <f>IFERROR(VLOOKUP(B33,Calculations!$E$44:$AR$72,22,FALSE),"")</f>
        <v/>
      </c>
      <c r="V33" s="140" t="str">
        <f>IFERROR(VLOOKUP(B33,Calculations!$E$44:$AR$72,23,FALSE),"")</f>
        <v/>
      </c>
      <c r="W33" s="140" t="str">
        <f>IFERROR(VLOOKUP(B33,Calculations!$E$44:$AR$72,24,FALSE),"")</f>
        <v/>
      </c>
      <c r="X33" s="141">
        <f>IFERROR(VLOOKUP(B33,Calculations!$E$44:$AR$72,25,FALSE),"")</f>
        <v>1</v>
      </c>
      <c r="Y33" s="142">
        <f>IFERROR(VLOOKUP(B33,Calculations!$E$44:$AR$72,27,FALSE),"")</f>
        <v>0.58974358974358976</v>
      </c>
    </row>
    <row r="34" spans="1:26" ht="15" x14ac:dyDescent="0.3">
      <c r="A34" s="192" t="s">
        <v>77</v>
      </c>
      <c r="B34" s="35">
        <v>6</v>
      </c>
      <c r="C34" s="19" t="str">
        <f>IFERROR(VLOOKUP(B34,Calculations!$E$44:$AR$72,2,FALSE),"")</f>
        <v>Andy Baxter</v>
      </c>
      <c r="D34" s="138">
        <f>IFERROR(VLOOKUP(B34,Calculations!$A$44:$AR$72,7,FALSE),"")</f>
        <v>1886</v>
      </c>
      <c r="E34" s="138" t="str">
        <f>IFERROR(VLOOKUP(B34,Calculations!$E$44:$AR$72,4,FALSE),"")</f>
        <v>B</v>
      </c>
      <c r="F34" s="138" t="str">
        <f>IFERROR(VLOOKUP(B34,Calculations!$E$44:$AR$72,6,FALSE),"")</f>
        <v>PCP</v>
      </c>
      <c r="G34" s="138" t="str">
        <f>IFERROR(VLOOKUP(B34,Calculations!$E$44:$AR$72,7,FALSE),"")</f>
        <v>Carisbrooke</v>
      </c>
      <c r="H34" s="139">
        <f>IFERROR(VLOOKUP(B34,Calculations!$E$44:$AR$72,9,FALSE),"")</f>
        <v>24</v>
      </c>
      <c r="I34" s="139">
        <f>IFERROR(VLOOKUP(B34,Calculations!$E$44:$AR$72,10,FALSE),"")</f>
        <v>18</v>
      </c>
      <c r="J34" s="139" t="str">
        <f>IFERROR(VLOOKUP(B34,Calculations!$E$44:$AR$72,11,FALSE),"")</f>
        <v/>
      </c>
      <c r="K34" s="139" t="str">
        <f>IFERROR(VLOOKUP(B34,Calculations!$E$44:$AR$72,12,FALSE),"")</f>
        <v/>
      </c>
      <c r="L34" s="139" t="str">
        <f>IFERROR(VLOOKUP(B34,Calculations!$E$44:$AR$72,13,FALSE),"")</f>
        <v/>
      </c>
      <c r="M34" s="139" t="str">
        <f>IFERROR(VLOOKUP(B34,Calculations!$E$44:$AR$72,14,FALSE),"")</f>
        <v/>
      </c>
      <c r="N34" s="139" t="str">
        <f>IFERROR(VLOOKUP(B34,Calculations!$E$44:$AR$72,15,FALSE),"")</f>
        <v/>
      </c>
      <c r="O34" s="139" t="str">
        <f>IFERROR(VLOOKUP(B34,Calculations!$E$44:$AR$72,16,FALSE),"")</f>
        <v/>
      </c>
      <c r="P34" s="140">
        <f>IFERROR(VLOOKUP(B34,Calculations!$E$44:$AR$72,17,FALSE),"")</f>
        <v>0.61538461538461542</v>
      </c>
      <c r="Q34" s="140">
        <f>IFERROR(VLOOKUP(B34,Calculations!$E$44:$AR$72,18,FALSE),"")</f>
        <v>0.5625</v>
      </c>
      <c r="R34" s="140" t="str">
        <f>IFERROR(VLOOKUP(B34,Calculations!$E$44:$AR$72,19,FALSE),"")</f>
        <v/>
      </c>
      <c r="S34" s="140" t="str">
        <f>IFERROR(VLOOKUP(B34,Calculations!$E$44:$AR$72,20,FALSE),"")</f>
        <v/>
      </c>
      <c r="T34" s="140" t="str">
        <f>IFERROR(VLOOKUP(B34,Calculations!$E$44:$AR$72,21,FALSE),"")</f>
        <v/>
      </c>
      <c r="U34" s="140" t="str">
        <f>IFERROR(VLOOKUP(B34,Calculations!$E$44:$AR$72,22,FALSE),"")</f>
        <v/>
      </c>
      <c r="V34" s="140" t="str">
        <f>IFERROR(VLOOKUP(B34,Calculations!$E$44:$AR$72,23,FALSE),"")</f>
        <v/>
      </c>
      <c r="W34" s="140" t="str">
        <f>IFERROR(VLOOKUP(B34,Calculations!$E$44:$AR$72,24,FALSE),"")</f>
        <v/>
      </c>
      <c r="X34" s="141">
        <f>IFERROR(VLOOKUP(B34,Calculations!$E$44:$AR$72,25,FALSE),"")</f>
        <v>2</v>
      </c>
      <c r="Y34" s="142">
        <f>IFERROR(VLOOKUP(B34,Calculations!$E$44:$AR$72,27,FALSE),"")</f>
        <v>0.58894230769230771</v>
      </c>
    </row>
    <row r="35" spans="1:26" ht="15" x14ac:dyDescent="0.3">
      <c r="A35" s="192" t="s">
        <v>77</v>
      </c>
      <c r="B35" s="35">
        <v>7</v>
      </c>
      <c r="C35" s="19" t="str">
        <f>IFERROR(VLOOKUP(B35,Calculations!$E$44:$AR$72,2,FALSE),"")</f>
        <v>Geoff Ames</v>
      </c>
      <c r="D35" s="138">
        <f>IFERROR(VLOOKUP(B35,Calculations!$A$44:$AR$72,7,FALSE),"")</f>
        <v>1431</v>
      </c>
      <c r="E35" s="138" t="str">
        <f>IFERROR(VLOOKUP(B35,Calculations!$E$44:$AR$72,4,FALSE),"")</f>
        <v>B</v>
      </c>
      <c r="F35" s="138" t="str">
        <f>IFERROR(VLOOKUP(B35,Calculations!$E$44:$AR$72,6,FALSE),"")</f>
        <v>PCP</v>
      </c>
      <c r="G35" s="138" t="str">
        <f>IFERROR(VLOOKUP(B35,Calculations!$E$44:$AR$72,7,FALSE),"")</f>
        <v>Buccaneers</v>
      </c>
      <c r="H35" s="139">
        <f>IFERROR(VLOOKUP(B35,Calculations!$E$44:$AR$72,9,FALSE),"")</f>
        <v>25</v>
      </c>
      <c r="I35" s="139">
        <f>IFERROR(VLOOKUP(B35,Calculations!$E$44:$AR$72,10,FALSE),"")</f>
        <v>16</v>
      </c>
      <c r="J35" s="139" t="str">
        <f>IFERROR(VLOOKUP(B35,Calculations!$E$44:$AR$72,11,FALSE),"")</f>
        <v/>
      </c>
      <c r="K35" s="139" t="str">
        <f>IFERROR(VLOOKUP(B35,Calculations!$E$44:$AR$72,12,FALSE),"")</f>
        <v/>
      </c>
      <c r="L35" s="139" t="str">
        <f>IFERROR(VLOOKUP(B35,Calculations!$E$44:$AR$72,13,FALSE),"")</f>
        <v/>
      </c>
      <c r="M35" s="139" t="str">
        <f>IFERROR(VLOOKUP(B35,Calculations!$E$44:$AR$72,14,FALSE),"")</f>
        <v/>
      </c>
      <c r="N35" s="139" t="str">
        <f>IFERROR(VLOOKUP(B35,Calculations!$E$44:$AR$72,15,FALSE),"")</f>
        <v/>
      </c>
      <c r="O35" s="139" t="str">
        <f>IFERROR(VLOOKUP(B35,Calculations!$E$44:$AR$72,16,FALSE),"")</f>
        <v/>
      </c>
      <c r="P35" s="140">
        <f>IFERROR(VLOOKUP(B35,Calculations!$E$44:$AR$72,17,FALSE),"")</f>
        <v>0.64102564102564108</v>
      </c>
      <c r="Q35" s="140">
        <f>IFERROR(VLOOKUP(B35,Calculations!$E$44:$AR$72,18,FALSE),"")</f>
        <v>0.5</v>
      </c>
      <c r="R35" s="140" t="str">
        <f>IFERROR(VLOOKUP(B35,Calculations!$E$44:$AR$72,19,FALSE),"")</f>
        <v/>
      </c>
      <c r="S35" s="140" t="str">
        <f>IFERROR(VLOOKUP(B35,Calculations!$E$44:$AR$72,20,FALSE),"")</f>
        <v/>
      </c>
      <c r="T35" s="140" t="str">
        <f>IFERROR(VLOOKUP(B35,Calculations!$E$44:$AR$72,21,FALSE),"")</f>
        <v/>
      </c>
      <c r="U35" s="140" t="str">
        <f>IFERROR(VLOOKUP(B35,Calculations!$E$44:$AR$72,22,FALSE),"")</f>
        <v/>
      </c>
      <c r="V35" s="140" t="str">
        <f>IFERROR(VLOOKUP(B35,Calculations!$E$44:$AR$72,23,FALSE),"")</f>
        <v/>
      </c>
      <c r="W35" s="140" t="str">
        <f>IFERROR(VLOOKUP(B35,Calculations!$E$44:$AR$72,24,FALSE),"")</f>
        <v/>
      </c>
      <c r="X35" s="141">
        <f>IFERROR(VLOOKUP(B35,Calculations!$E$44:$AR$72,25,FALSE),"")</f>
        <v>2</v>
      </c>
      <c r="Y35" s="142">
        <f>IFERROR(VLOOKUP(B35,Calculations!$E$44:$AR$72,27,FALSE),"")</f>
        <v>0.57051282051282048</v>
      </c>
    </row>
    <row r="36" spans="1:26" ht="15" x14ac:dyDescent="0.3">
      <c r="A36" s="192" t="s">
        <v>77</v>
      </c>
      <c r="B36" s="35">
        <v>8</v>
      </c>
      <c r="C36" s="19" t="str">
        <f>IFERROR(VLOOKUP(B36,Calculations!$E$44:$AR$72,2,FALSE),"")</f>
        <v>Robyn Eames</v>
      </c>
      <c r="D36" s="138">
        <f>IFERROR(VLOOKUP(B36,Calculations!$A$44:$AR$72,7,FALSE),"")</f>
        <v>1877</v>
      </c>
      <c r="E36" s="138" t="str">
        <f>IFERROR(VLOOKUP(B36,Calculations!$E$44:$AR$72,4,FALSE),"")</f>
        <v>B</v>
      </c>
      <c r="F36" s="138" t="str">
        <f>IFERROR(VLOOKUP(B36,Calculations!$E$44:$AR$72,6,FALSE),"")</f>
        <v>PCP</v>
      </c>
      <c r="G36" s="138" t="str">
        <f>IFERROR(VLOOKUP(B36,Calculations!$E$44:$AR$72,7,FALSE),"")</f>
        <v>Carisbrooke</v>
      </c>
      <c r="H36" s="139">
        <f>IFERROR(VLOOKUP(B36,Calculations!$E$44:$AR$72,9,FALSE),"")</f>
        <v>21</v>
      </c>
      <c r="I36" s="139" t="str">
        <f>IFERROR(VLOOKUP(B36,Calculations!$E$44:$AR$72,10,FALSE),"")</f>
        <v/>
      </c>
      <c r="J36" s="139" t="str">
        <f>IFERROR(VLOOKUP(B36,Calculations!$E$44:$AR$72,11,FALSE),"")</f>
        <v/>
      </c>
      <c r="K36" s="139" t="str">
        <f>IFERROR(VLOOKUP(B36,Calculations!$E$44:$AR$72,12,FALSE),"")</f>
        <v/>
      </c>
      <c r="L36" s="139" t="str">
        <f>IFERROR(VLOOKUP(B36,Calculations!$E$44:$AR$72,13,FALSE),"")</f>
        <v/>
      </c>
      <c r="M36" s="139" t="str">
        <f>IFERROR(VLOOKUP(B36,Calculations!$E$44:$AR$72,14,FALSE),"")</f>
        <v/>
      </c>
      <c r="N36" s="139" t="str">
        <f>IFERROR(VLOOKUP(B36,Calculations!$E$44:$AR$72,15,FALSE),"")</f>
        <v/>
      </c>
      <c r="O36" s="139" t="str">
        <f>IFERROR(VLOOKUP(B36,Calculations!$E$44:$AR$72,16,FALSE),"")</f>
        <v/>
      </c>
      <c r="P36" s="140">
        <f>IFERROR(VLOOKUP(B36,Calculations!$E$44:$AR$72,17,FALSE),"")</f>
        <v>0.53846153846153844</v>
      </c>
      <c r="Q36" s="140" t="str">
        <f>IFERROR(VLOOKUP(B36,Calculations!$E$44:$AR$72,18,FALSE),"")</f>
        <v/>
      </c>
      <c r="R36" s="140" t="str">
        <f>IFERROR(VLOOKUP(B36,Calculations!$E$44:$AR$72,19,FALSE),"")</f>
        <v/>
      </c>
      <c r="S36" s="140" t="str">
        <f>IFERROR(VLOOKUP(B36,Calculations!$E$44:$AR$72,20,FALSE),"")</f>
        <v/>
      </c>
      <c r="T36" s="140" t="str">
        <f>IFERROR(VLOOKUP(B36,Calculations!$E$44:$AR$72,21,FALSE),"")</f>
        <v/>
      </c>
      <c r="U36" s="140" t="str">
        <f>IFERROR(VLOOKUP(B36,Calculations!$E$44:$AR$72,22,FALSE),"")</f>
        <v/>
      </c>
      <c r="V36" s="140" t="str">
        <f>IFERROR(VLOOKUP(B36,Calculations!$E$44:$AR$72,23,FALSE),"")</f>
        <v/>
      </c>
      <c r="W36" s="140" t="str">
        <f>IFERROR(VLOOKUP(B36,Calculations!$E$44:$AR$72,24,FALSE),"")</f>
        <v/>
      </c>
      <c r="X36" s="141">
        <f>IFERROR(VLOOKUP(B36,Calculations!$E$44:$AR$72,25,FALSE),"")</f>
        <v>1</v>
      </c>
      <c r="Y36" s="142">
        <f>IFERROR(VLOOKUP(B36,Calculations!$E$44:$AR$72,27,FALSE),"")</f>
        <v>0.53846153846153844</v>
      </c>
    </row>
    <row r="37" spans="1:26" ht="15" x14ac:dyDescent="0.3">
      <c r="A37" s="192" t="s">
        <v>77</v>
      </c>
      <c r="B37" s="35">
        <v>9</v>
      </c>
      <c r="C37" s="19" t="str">
        <f>IFERROR(VLOOKUP(B37,Calculations!$E$44:$AR$72,2,FALSE),"")</f>
        <v>Michael Baxter</v>
      </c>
      <c r="D37" s="138">
        <f>IFERROR(VLOOKUP(B37,Calculations!$A$44:$AR$72,7,FALSE),"")</f>
        <v>1885</v>
      </c>
      <c r="E37" s="138" t="str">
        <f>IFERROR(VLOOKUP(B37,Calculations!$E$44:$AR$72,4,FALSE),"")</f>
        <v>B</v>
      </c>
      <c r="F37" s="138" t="str">
        <f>IFERROR(VLOOKUP(B37,Calculations!$E$44:$AR$72,6,FALSE),"")</f>
        <v>PCP</v>
      </c>
      <c r="G37" s="138" t="str">
        <f>IFERROR(VLOOKUP(B37,Calculations!$E$44:$AR$72,7,FALSE),"")</f>
        <v>Carisbrooke</v>
      </c>
      <c r="H37" s="139">
        <f>IFERROR(VLOOKUP(B37,Calculations!$E$44:$AR$72,9,FALSE),"")</f>
        <v>26</v>
      </c>
      <c r="I37" s="139">
        <f>IFERROR(VLOOKUP(B37,Calculations!$E$44:$AR$72,10,FALSE),"")</f>
        <v>12</v>
      </c>
      <c r="J37" s="139" t="str">
        <f>IFERROR(VLOOKUP(B37,Calculations!$E$44:$AR$72,11,FALSE),"")</f>
        <v/>
      </c>
      <c r="K37" s="139" t="str">
        <f>IFERROR(VLOOKUP(B37,Calculations!$E$44:$AR$72,12,FALSE),"")</f>
        <v/>
      </c>
      <c r="L37" s="139" t="str">
        <f>IFERROR(VLOOKUP(B37,Calculations!$E$44:$AR$72,13,FALSE),"")</f>
        <v/>
      </c>
      <c r="M37" s="139" t="str">
        <f>IFERROR(VLOOKUP(B37,Calculations!$E$44:$AR$72,14,FALSE),"")</f>
        <v/>
      </c>
      <c r="N37" s="139" t="str">
        <f>IFERROR(VLOOKUP(B37,Calculations!$E$44:$AR$72,15,FALSE),"")</f>
        <v/>
      </c>
      <c r="O37" s="139" t="str">
        <f>IFERROR(VLOOKUP(B37,Calculations!$E$44:$AR$72,16,FALSE),"")</f>
        <v/>
      </c>
      <c r="P37" s="140">
        <f>IFERROR(VLOOKUP(B37,Calculations!$E$44:$AR$72,17,FALSE),"")</f>
        <v>0.66666666666666663</v>
      </c>
      <c r="Q37" s="140">
        <f>IFERROR(VLOOKUP(B37,Calculations!$E$44:$AR$72,18,FALSE),"")</f>
        <v>0.375</v>
      </c>
      <c r="R37" s="140" t="str">
        <f>IFERROR(VLOOKUP(B37,Calculations!$E$44:$AR$72,19,FALSE),"")</f>
        <v/>
      </c>
      <c r="S37" s="140" t="str">
        <f>IFERROR(VLOOKUP(B37,Calculations!$E$44:$AR$72,20,FALSE),"")</f>
        <v/>
      </c>
      <c r="T37" s="140" t="str">
        <f>IFERROR(VLOOKUP(B37,Calculations!$E$44:$AR$72,21,FALSE),"")</f>
        <v/>
      </c>
      <c r="U37" s="140" t="str">
        <f>IFERROR(VLOOKUP(B37,Calculations!$E$44:$AR$72,22,FALSE),"")</f>
        <v/>
      </c>
      <c r="V37" s="140" t="str">
        <f>IFERROR(VLOOKUP(B37,Calculations!$E$44:$AR$72,23,FALSE),"")</f>
        <v/>
      </c>
      <c r="W37" s="140" t="str">
        <f>IFERROR(VLOOKUP(B37,Calculations!$E$44:$AR$72,24,FALSE),"")</f>
        <v/>
      </c>
      <c r="X37" s="141">
        <f>IFERROR(VLOOKUP(B37,Calculations!$E$44:$AR$72,25,FALSE),"")</f>
        <v>2</v>
      </c>
      <c r="Y37" s="142">
        <f>IFERROR(VLOOKUP(B37,Calculations!$E$44:$AR$72,27,FALSE),"")</f>
        <v>0.52083333333333326</v>
      </c>
    </row>
    <row r="38" spans="1:26" ht="15" x14ac:dyDescent="0.3">
      <c r="A38" s="192" t="s">
        <v>77</v>
      </c>
      <c r="B38" s="35">
        <v>10</v>
      </c>
      <c r="C38" s="19" t="str">
        <f>IFERROR(VLOOKUP(B38,Calculations!$E$44:$AR$72,2,FALSE),"")</f>
        <v>Nigel Mason</v>
      </c>
      <c r="D38" s="138">
        <f>IFERROR(VLOOKUP(B38,Calculations!$A$44:$AR$72,7,FALSE),"")</f>
        <v>1883</v>
      </c>
      <c r="E38" s="138" t="str">
        <f>IFERROR(VLOOKUP(B38,Calculations!$E$44:$AR$72,4,FALSE),"")</f>
        <v>B</v>
      </c>
      <c r="F38" s="138" t="str">
        <f>IFERROR(VLOOKUP(B38,Calculations!$E$44:$AR$72,6,FALSE),"")</f>
        <v>PCP</v>
      </c>
      <c r="G38" s="138" t="str">
        <f>IFERROR(VLOOKUP(B38,Calculations!$E$44:$AR$72,7,FALSE),"")</f>
        <v>Meon</v>
      </c>
      <c r="H38" s="139">
        <f>IFERROR(VLOOKUP(B38,Calculations!$E$44:$AR$72,9,FALSE),"")</f>
        <v>15</v>
      </c>
      <c r="I38" s="139">
        <f>IFERROR(VLOOKUP(B38,Calculations!$E$44:$AR$72,10,FALSE),"")</f>
        <v>10</v>
      </c>
      <c r="J38" s="139" t="str">
        <f>IFERROR(VLOOKUP(B38,Calculations!$E$44:$AR$72,11,FALSE),"")</f>
        <v/>
      </c>
      <c r="K38" s="139" t="str">
        <f>IFERROR(VLOOKUP(B38,Calculations!$E$44:$AR$72,12,FALSE),"")</f>
        <v/>
      </c>
      <c r="L38" s="139" t="str">
        <f>IFERROR(VLOOKUP(B38,Calculations!$E$44:$AR$72,13,FALSE),"")</f>
        <v/>
      </c>
      <c r="M38" s="139" t="str">
        <f>IFERROR(VLOOKUP(B38,Calculations!$E$44:$AR$72,14,FALSE),"")</f>
        <v/>
      </c>
      <c r="N38" s="139" t="str">
        <f>IFERROR(VLOOKUP(B38,Calculations!$E$44:$AR$72,15,FALSE),"")</f>
        <v/>
      </c>
      <c r="O38" s="139" t="str">
        <f>IFERROR(VLOOKUP(B38,Calculations!$E$44:$AR$72,16,FALSE),"")</f>
        <v/>
      </c>
      <c r="P38" s="140">
        <f>IFERROR(VLOOKUP(B38,Calculations!$E$44:$AR$72,17,FALSE),"")</f>
        <v>0.38461538461538464</v>
      </c>
      <c r="Q38" s="140">
        <f>IFERROR(VLOOKUP(B38,Calculations!$E$44:$AR$72,18,FALSE),"")</f>
        <v>0.3125</v>
      </c>
      <c r="R38" s="140" t="str">
        <f>IFERROR(VLOOKUP(B38,Calculations!$E$44:$AR$72,19,FALSE),"")</f>
        <v/>
      </c>
      <c r="S38" s="140" t="str">
        <f>IFERROR(VLOOKUP(B38,Calculations!$E$44:$AR$72,20,FALSE),"")</f>
        <v/>
      </c>
      <c r="T38" s="140" t="str">
        <f>IFERROR(VLOOKUP(B38,Calculations!$E$44:$AR$72,21,FALSE),"")</f>
        <v/>
      </c>
      <c r="U38" s="140" t="str">
        <f>IFERROR(VLOOKUP(B38,Calculations!$E$44:$AR$72,22,FALSE),"")</f>
        <v/>
      </c>
      <c r="V38" s="140" t="str">
        <f>IFERROR(VLOOKUP(B38,Calculations!$E$44:$AR$72,23,FALSE),"")</f>
        <v/>
      </c>
      <c r="W38" s="140" t="str">
        <f>IFERROR(VLOOKUP(B38,Calculations!$E$44:$AR$72,24,FALSE),"")</f>
        <v/>
      </c>
      <c r="X38" s="141">
        <f>IFERROR(VLOOKUP(B38,Calculations!$E$44:$AR$72,25,FALSE),"")</f>
        <v>2</v>
      </c>
      <c r="Y38" s="142">
        <f>IFERROR(VLOOKUP(B38,Calculations!$E$44:$AR$72,27,FALSE),"")</f>
        <v>0.34855769230769229</v>
      </c>
    </row>
    <row r="39" spans="1:26" ht="15" hidden="1" x14ac:dyDescent="0.3">
      <c r="A39" s="192" t="s">
        <v>77</v>
      </c>
      <c r="B39" s="35">
        <v>11</v>
      </c>
      <c r="C39" s="19" t="str">
        <f>IFERROR(VLOOKUP(B39,Calculations!$E$44:$AR$72,2,FALSE),"")</f>
        <v/>
      </c>
      <c r="D39" s="138" t="str">
        <f>IFERROR(VLOOKUP(B39,Calculations!$A$44:$AR$72,7,FALSE),"")</f>
        <v/>
      </c>
      <c r="E39" s="138" t="str">
        <f>IFERROR(VLOOKUP(B39,Calculations!$E$44:$AR$72,4,FALSE),"")</f>
        <v/>
      </c>
      <c r="F39" s="138" t="str">
        <f>IFERROR(VLOOKUP(B39,Calculations!$E$44:$AR$72,6,FALSE),"")</f>
        <v/>
      </c>
      <c r="G39" s="138" t="str">
        <f>IFERROR(VLOOKUP(B39,Calculations!$E$44:$AR$72,7,FALSE),"")</f>
        <v/>
      </c>
      <c r="H39" s="139" t="str">
        <f>IFERROR(VLOOKUP(B39,Calculations!$E$44:$AR$72,9,FALSE),"")</f>
        <v/>
      </c>
      <c r="I39" s="139" t="str">
        <f>IFERROR(VLOOKUP(B39,Calculations!$E$44:$AR$72,10,FALSE),"")</f>
        <v/>
      </c>
      <c r="J39" s="139" t="str">
        <f>IFERROR(VLOOKUP(B39,Calculations!$E$44:$AR$72,11,FALSE),"")</f>
        <v/>
      </c>
      <c r="K39" s="139" t="str">
        <f>IFERROR(VLOOKUP(B39,Calculations!$E$44:$AR$72,12,FALSE),"")</f>
        <v/>
      </c>
      <c r="L39" s="139" t="str">
        <f>IFERROR(VLOOKUP(B39,Calculations!$E$44:$AR$72,13,FALSE),"")</f>
        <v/>
      </c>
      <c r="M39" s="139" t="str">
        <f>IFERROR(VLOOKUP(B39,Calculations!$E$44:$AR$72,14,FALSE),"")</f>
        <v/>
      </c>
      <c r="N39" s="139" t="str">
        <f>IFERROR(VLOOKUP(B39,Calculations!$E$44:$AR$72,15,FALSE),"")</f>
        <v/>
      </c>
      <c r="O39" s="139" t="str">
        <f>IFERROR(VLOOKUP(B39,Calculations!$E$44:$AR$72,16,FALSE),"")</f>
        <v/>
      </c>
      <c r="P39" s="140" t="str">
        <f>IFERROR(VLOOKUP(B39,Calculations!$E$44:$AR$72,17,FALSE),"")</f>
        <v/>
      </c>
      <c r="Q39" s="140" t="str">
        <f>IFERROR(VLOOKUP(B39,Calculations!$E$44:$AR$72,18,FALSE),"")</f>
        <v/>
      </c>
      <c r="R39" s="140" t="str">
        <f>IFERROR(VLOOKUP(B39,Calculations!$E$44:$AR$72,19,FALSE),"")</f>
        <v/>
      </c>
      <c r="S39" s="140" t="str">
        <f>IFERROR(VLOOKUP(B39,Calculations!$E$44:$AR$72,20,FALSE),"")</f>
        <v/>
      </c>
      <c r="T39" s="140" t="str">
        <f>IFERROR(VLOOKUP(B39,Calculations!$E$44:$AR$72,21,FALSE),"")</f>
        <v/>
      </c>
      <c r="U39" s="140" t="str">
        <f>IFERROR(VLOOKUP(B39,Calculations!$E$44:$AR$72,22,FALSE),"")</f>
        <v/>
      </c>
      <c r="V39" s="140" t="str">
        <f>IFERROR(VLOOKUP(B39,Calculations!$E$44:$AR$72,23,FALSE),"")</f>
        <v/>
      </c>
      <c r="W39" s="140" t="str">
        <f>IFERROR(VLOOKUP(B39,Calculations!$E$44:$AR$72,24,FALSE),"")</f>
        <v/>
      </c>
      <c r="X39" s="141" t="str">
        <f>IFERROR(VLOOKUP(B39,Calculations!$E$44:$AR$72,25,FALSE),"")</f>
        <v/>
      </c>
      <c r="Y39" s="142" t="str">
        <f>IFERROR(VLOOKUP(B39,Calculations!$E$44:$AR$72,27,FALSE),"")</f>
        <v/>
      </c>
    </row>
    <row r="40" spans="1:26" ht="15" hidden="1" x14ac:dyDescent="0.3">
      <c r="A40" s="192" t="s">
        <v>77</v>
      </c>
      <c r="B40" s="35">
        <v>12</v>
      </c>
      <c r="C40" s="19" t="str">
        <f>IFERROR(VLOOKUP(B40,Calculations!$E$44:$AR$72,2,FALSE),"")</f>
        <v/>
      </c>
      <c r="D40" s="138" t="str">
        <f>IFERROR(VLOOKUP(B40,Calculations!$A$44:$AR$72,7,FALSE),"")</f>
        <v/>
      </c>
      <c r="E40" s="138" t="str">
        <f>IFERROR(VLOOKUP(B40,Calculations!$E$44:$AR$72,4,FALSE),"")</f>
        <v/>
      </c>
      <c r="F40" s="138" t="str">
        <f>IFERROR(VLOOKUP(B40,Calculations!$E$44:$AR$72,6,FALSE),"")</f>
        <v/>
      </c>
      <c r="G40" s="138" t="str">
        <f>IFERROR(VLOOKUP(B40,Calculations!$E$44:$AR$72,7,FALSE),"")</f>
        <v/>
      </c>
      <c r="H40" s="139" t="str">
        <f>IFERROR(VLOOKUP(B40,Calculations!$E$44:$AR$72,9,FALSE),"")</f>
        <v/>
      </c>
      <c r="I40" s="139" t="str">
        <f>IFERROR(VLOOKUP(B40,Calculations!$E$44:$AR$72,10,FALSE),"")</f>
        <v/>
      </c>
      <c r="J40" s="139" t="str">
        <f>IFERROR(VLOOKUP(B40,Calculations!$E$44:$AR$72,11,FALSE),"")</f>
        <v/>
      </c>
      <c r="K40" s="139" t="str">
        <f>IFERROR(VLOOKUP(B40,Calculations!$E$44:$AR$72,12,FALSE),"")</f>
        <v/>
      </c>
      <c r="L40" s="139" t="str">
        <f>IFERROR(VLOOKUP(B40,Calculations!$E$44:$AR$72,13,FALSE),"")</f>
        <v/>
      </c>
      <c r="M40" s="139" t="str">
        <f>IFERROR(VLOOKUP(B40,Calculations!$E$44:$AR$72,14,FALSE),"")</f>
        <v/>
      </c>
      <c r="N40" s="139" t="str">
        <f>IFERROR(VLOOKUP(B40,Calculations!$E$44:$AR$72,15,FALSE),"")</f>
        <v/>
      </c>
      <c r="O40" s="139" t="str">
        <f>IFERROR(VLOOKUP(B40,Calculations!$E$44:$AR$72,16,FALSE),"")</f>
        <v/>
      </c>
      <c r="P40" s="140" t="str">
        <f>IFERROR(VLOOKUP(B40,Calculations!$E$44:$AR$72,17,FALSE),"")</f>
        <v/>
      </c>
      <c r="Q40" s="140" t="str">
        <f>IFERROR(VLOOKUP(B40,Calculations!$E$44:$AR$72,18,FALSE),"")</f>
        <v/>
      </c>
      <c r="R40" s="140" t="str">
        <f>IFERROR(VLOOKUP(B40,Calculations!$E$44:$AR$72,19,FALSE),"")</f>
        <v/>
      </c>
      <c r="S40" s="140" t="str">
        <f>IFERROR(VLOOKUP(B40,Calculations!$E$44:$AR$72,20,FALSE),"")</f>
        <v/>
      </c>
      <c r="T40" s="140" t="str">
        <f>IFERROR(VLOOKUP(B40,Calculations!$E$44:$AR$72,21,FALSE),"")</f>
        <v/>
      </c>
      <c r="U40" s="140" t="str">
        <f>IFERROR(VLOOKUP(B40,Calculations!$E$44:$AR$72,22,FALSE),"")</f>
        <v/>
      </c>
      <c r="V40" s="140" t="str">
        <f>IFERROR(VLOOKUP(B40,Calculations!$E$44:$AR$72,23,FALSE),"")</f>
        <v/>
      </c>
      <c r="W40" s="140" t="str">
        <f>IFERROR(VLOOKUP(B40,Calculations!$E$44:$AR$72,24,FALSE),"")</f>
        <v/>
      </c>
      <c r="X40" s="141" t="str">
        <f>IFERROR(VLOOKUP(B40,Calculations!$E$44:$AR$72,25,FALSE),"")</f>
        <v/>
      </c>
      <c r="Y40" s="142" t="str">
        <f>IFERROR(VLOOKUP(B40,Calculations!$E$44:$AR$72,27,FALSE),"")</f>
        <v/>
      </c>
    </row>
    <row r="41" spans="1:26" ht="15" hidden="1" x14ac:dyDescent="0.3">
      <c r="A41" s="192" t="s">
        <v>77</v>
      </c>
      <c r="B41" s="35">
        <v>13</v>
      </c>
      <c r="C41" s="19" t="str">
        <f>IFERROR(VLOOKUP(B41,Calculations!$E$44:$AR$72,2,FALSE),"")</f>
        <v/>
      </c>
      <c r="D41" s="138" t="str">
        <f>IFERROR(VLOOKUP(B41,Calculations!$A$44:$AR$72,7,FALSE),"")</f>
        <v/>
      </c>
      <c r="E41" s="138" t="str">
        <f>IFERROR(VLOOKUP(B41,Calculations!$E$44:$AR$72,4,FALSE),"")</f>
        <v/>
      </c>
      <c r="F41" s="138" t="str">
        <f>IFERROR(VLOOKUP(B41,Calculations!$E$44:$AR$72,6,FALSE),"")</f>
        <v/>
      </c>
      <c r="G41" s="138" t="str">
        <f>IFERROR(VLOOKUP(B41,Calculations!$E$44:$AR$72,7,FALSE),"")</f>
        <v/>
      </c>
      <c r="H41" s="139" t="str">
        <f>IFERROR(VLOOKUP(B41,Calculations!$E$44:$AR$72,9,FALSE),"")</f>
        <v/>
      </c>
      <c r="I41" s="139" t="str">
        <f>IFERROR(VLOOKUP(B41,Calculations!$E$44:$AR$72,10,FALSE),"")</f>
        <v/>
      </c>
      <c r="J41" s="139" t="str">
        <f>IFERROR(VLOOKUP(B41,Calculations!$E$44:$AR$72,11,FALSE),"")</f>
        <v/>
      </c>
      <c r="K41" s="139" t="str">
        <f>IFERROR(VLOOKUP(B41,Calculations!$E$44:$AR$72,12,FALSE),"")</f>
        <v/>
      </c>
      <c r="L41" s="139" t="str">
        <f>IFERROR(VLOOKUP(B41,Calculations!$E$44:$AR$72,13,FALSE),"")</f>
        <v/>
      </c>
      <c r="M41" s="139" t="str">
        <f>IFERROR(VLOOKUP(B41,Calculations!$E$44:$AR$72,14,FALSE),"")</f>
        <v/>
      </c>
      <c r="N41" s="139" t="str">
        <f>IFERROR(VLOOKUP(B41,Calculations!$E$44:$AR$72,15,FALSE),"")</f>
        <v/>
      </c>
      <c r="O41" s="139" t="str">
        <f>IFERROR(VLOOKUP(B41,Calculations!$E$44:$AR$72,16,FALSE),"")</f>
        <v/>
      </c>
      <c r="P41" s="140" t="str">
        <f>IFERROR(VLOOKUP(B41,Calculations!$E$44:$AR$72,17,FALSE),"")</f>
        <v/>
      </c>
      <c r="Q41" s="140" t="str">
        <f>IFERROR(VLOOKUP(B41,Calculations!$E$44:$AR$72,18,FALSE),"")</f>
        <v/>
      </c>
      <c r="R41" s="140" t="str">
        <f>IFERROR(VLOOKUP(B41,Calculations!$E$44:$AR$72,19,FALSE),"")</f>
        <v/>
      </c>
      <c r="S41" s="140" t="str">
        <f>IFERROR(VLOOKUP(B41,Calculations!$E$44:$AR$72,20,FALSE),"")</f>
        <v/>
      </c>
      <c r="T41" s="140" t="str">
        <f>IFERROR(VLOOKUP(B41,Calculations!$E$44:$AR$72,21,FALSE),"")</f>
        <v/>
      </c>
      <c r="U41" s="140" t="str">
        <f>IFERROR(VLOOKUP(B41,Calculations!$E$44:$AR$72,22,FALSE),"")</f>
        <v/>
      </c>
      <c r="V41" s="140" t="str">
        <f>IFERROR(VLOOKUP(B41,Calculations!$E$44:$AR$72,23,FALSE),"")</f>
        <v/>
      </c>
      <c r="W41" s="140" t="str">
        <f>IFERROR(VLOOKUP(B41,Calculations!$E$44:$AR$72,24,FALSE),"")</f>
        <v/>
      </c>
      <c r="X41" s="141" t="str">
        <f>IFERROR(VLOOKUP(B41,Calculations!$E$44:$AR$72,25,FALSE),"")</f>
        <v/>
      </c>
      <c r="Y41" s="142" t="str">
        <f>IFERROR(VLOOKUP(B41,Calculations!$E$44:$AR$72,27,FALSE),"")</f>
        <v/>
      </c>
    </row>
    <row r="42" spans="1:26" ht="15" hidden="1" x14ac:dyDescent="0.3">
      <c r="A42" s="192" t="s">
        <v>77</v>
      </c>
      <c r="B42" s="35">
        <v>14</v>
      </c>
      <c r="C42" s="19" t="str">
        <f>IFERROR(VLOOKUP(B42,Calculations!$E$44:$AR$72,2,FALSE),"")</f>
        <v/>
      </c>
      <c r="D42" s="138" t="str">
        <f>IFERROR(VLOOKUP(B42,Calculations!$A$44:$AR$72,7,FALSE),"")</f>
        <v/>
      </c>
      <c r="E42" s="138" t="str">
        <f>IFERROR(VLOOKUP(B42,Calculations!$E$44:$AR$72,4,FALSE),"")</f>
        <v/>
      </c>
      <c r="F42" s="138" t="str">
        <f>IFERROR(VLOOKUP(B42,Calculations!$E$44:$AR$72,6,FALSE),"")</f>
        <v/>
      </c>
      <c r="G42" s="138" t="str">
        <f>IFERROR(VLOOKUP(B42,Calculations!$E$44:$AR$72,7,FALSE),"")</f>
        <v/>
      </c>
      <c r="H42" s="139" t="str">
        <f>IFERROR(VLOOKUP(B42,Calculations!$E$44:$AR$72,9,FALSE),"")</f>
        <v/>
      </c>
      <c r="I42" s="139" t="str">
        <f>IFERROR(VLOOKUP(B42,Calculations!$E$44:$AR$72,10,FALSE),"")</f>
        <v/>
      </c>
      <c r="J42" s="139" t="str">
        <f>IFERROR(VLOOKUP(B42,Calculations!$E$44:$AR$72,11,FALSE),"")</f>
        <v/>
      </c>
      <c r="K42" s="139" t="str">
        <f>IFERROR(VLOOKUP(B42,Calculations!$E$44:$AR$72,12,FALSE),"")</f>
        <v/>
      </c>
      <c r="L42" s="139" t="str">
        <f>IFERROR(VLOOKUP(B42,Calculations!$E$44:$AR$72,13,FALSE),"")</f>
        <v/>
      </c>
      <c r="M42" s="139" t="str">
        <f>IFERROR(VLOOKUP(B42,Calculations!$E$44:$AR$72,14,FALSE),"")</f>
        <v/>
      </c>
      <c r="N42" s="139" t="str">
        <f>IFERROR(VLOOKUP(B42,Calculations!$E$44:$AR$72,15,FALSE),"")</f>
        <v/>
      </c>
      <c r="O42" s="139" t="str">
        <f>IFERROR(VLOOKUP(B42,Calculations!$E$44:$AR$72,16,FALSE),"")</f>
        <v/>
      </c>
      <c r="P42" s="140" t="str">
        <f>IFERROR(VLOOKUP(B42,Calculations!$E$44:$AR$72,17,FALSE),"")</f>
        <v/>
      </c>
      <c r="Q42" s="140" t="str">
        <f>IFERROR(VLOOKUP(B42,Calculations!$E$44:$AR$72,18,FALSE),"")</f>
        <v/>
      </c>
      <c r="R42" s="140" t="str">
        <f>IFERROR(VLOOKUP(B42,Calculations!$E$44:$AR$72,19,FALSE),"")</f>
        <v/>
      </c>
      <c r="S42" s="140" t="str">
        <f>IFERROR(VLOOKUP(B42,Calculations!$E$44:$AR$72,20,FALSE),"")</f>
        <v/>
      </c>
      <c r="T42" s="140" t="str">
        <f>IFERROR(VLOOKUP(B42,Calculations!$E$44:$AR$72,21,FALSE),"")</f>
        <v/>
      </c>
      <c r="U42" s="140" t="str">
        <f>IFERROR(VLOOKUP(B42,Calculations!$E$44:$AR$72,22,FALSE),"")</f>
        <v/>
      </c>
      <c r="V42" s="140" t="str">
        <f>IFERROR(VLOOKUP(B42,Calculations!$E$44:$AR$72,23,FALSE),"")</f>
        <v/>
      </c>
      <c r="W42" s="140" t="str">
        <f>IFERROR(VLOOKUP(B42,Calculations!$E$44:$AR$72,24,FALSE),"")</f>
        <v/>
      </c>
      <c r="X42" s="141" t="str">
        <f>IFERROR(VLOOKUP(B42,Calculations!$E$44:$AR$72,25,FALSE),"")</f>
        <v/>
      </c>
      <c r="Y42" s="142" t="str">
        <f>IFERROR(VLOOKUP(B42,Calculations!$E$44:$AR$72,27,FALSE),"")</f>
        <v/>
      </c>
    </row>
    <row r="43" spans="1:26" ht="15" hidden="1" x14ac:dyDescent="0.3">
      <c r="A43" s="192" t="s">
        <v>77</v>
      </c>
      <c r="B43" s="35">
        <v>15</v>
      </c>
      <c r="C43" s="19" t="str">
        <f>IFERROR(VLOOKUP(B43,Calculations!$E$44:$AR$72,2,FALSE),"")</f>
        <v/>
      </c>
      <c r="D43" s="138" t="str">
        <f>IFERROR(VLOOKUP(B43,Calculations!$A$44:$AR$72,7,FALSE),"")</f>
        <v/>
      </c>
      <c r="E43" s="138" t="str">
        <f>IFERROR(VLOOKUP(B43,Calculations!$E$44:$AR$72,4,FALSE),"")</f>
        <v/>
      </c>
      <c r="F43" s="138" t="str">
        <f>IFERROR(VLOOKUP(B43,Calculations!$E$44:$AR$72,6,FALSE),"")</f>
        <v/>
      </c>
      <c r="G43" s="138" t="str">
        <f>IFERROR(VLOOKUP(B43,Calculations!$E$44:$AR$72,7,FALSE),"")</f>
        <v/>
      </c>
      <c r="H43" s="139" t="str">
        <f>IFERROR(VLOOKUP(B43,Calculations!$E$44:$AR$72,9,FALSE),"")</f>
        <v/>
      </c>
      <c r="I43" s="139" t="str">
        <f>IFERROR(VLOOKUP(B43,Calculations!$E$44:$AR$72,10,FALSE),"")</f>
        <v/>
      </c>
      <c r="J43" s="139" t="str">
        <f>IFERROR(VLOOKUP(B43,Calculations!$E$44:$AR$72,11,FALSE),"")</f>
        <v/>
      </c>
      <c r="K43" s="139" t="str">
        <f>IFERROR(VLOOKUP(B43,Calculations!$E$44:$AR$72,12,FALSE),"")</f>
        <v/>
      </c>
      <c r="L43" s="139" t="str">
        <f>IFERROR(VLOOKUP(B43,Calculations!$E$44:$AR$72,13,FALSE),"")</f>
        <v/>
      </c>
      <c r="M43" s="139" t="str">
        <f>IFERROR(VLOOKUP(B43,Calculations!$E$44:$AR$72,14,FALSE),"")</f>
        <v/>
      </c>
      <c r="N43" s="139" t="str">
        <f>IFERROR(VLOOKUP(B43,Calculations!$E$44:$AR$72,15,FALSE),"")</f>
        <v/>
      </c>
      <c r="O43" s="139" t="str">
        <f>IFERROR(VLOOKUP(B43,Calculations!$E$44:$AR$72,16,FALSE),"")</f>
        <v/>
      </c>
      <c r="P43" s="140" t="str">
        <f>IFERROR(VLOOKUP(B43,Calculations!$E$44:$AR$72,17,FALSE),"")</f>
        <v/>
      </c>
      <c r="Q43" s="140" t="str">
        <f>IFERROR(VLOOKUP(B43,Calculations!$E$44:$AR$72,18,FALSE),"")</f>
        <v/>
      </c>
      <c r="R43" s="140" t="str">
        <f>IFERROR(VLOOKUP(B43,Calculations!$E$44:$AR$72,19,FALSE),"")</f>
        <v/>
      </c>
      <c r="S43" s="140" t="str">
        <f>IFERROR(VLOOKUP(B43,Calculations!$E$44:$AR$72,20,FALSE),"")</f>
        <v/>
      </c>
      <c r="T43" s="140" t="str">
        <f>IFERROR(VLOOKUP(B43,Calculations!$E$44:$AR$72,21,FALSE),"")</f>
        <v/>
      </c>
      <c r="U43" s="140" t="str">
        <f>IFERROR(VLOOKUP(B43,Calculations!$E$44:$AR$72,22,FALSE),"")</f>
        <v/>
      </c>
      <c r="V43" s="140" t="str">
        <f>IFERROR(VLOOKUP(B43,Calculations!$E$44:$AR$72,23,FALSE),"")</f>
        <v/>
      </c>
      <c r="W43" s="140" t="str">
        <f>IFERROR(VLOOKUP(B43,Calculations!$E$44:$AR$72,24,FALSE),"")</f>
        <v/>
      </c>
      <c r="X43" s="141" t="str">
        <f>IFERROR(VLOOKUP(B43,Calculations!$E$44:$AR$72,25,FALSE),"")</f>
        <v/>
      </c>
      <c r="Y43" s="142" t="str">
        <f>IFERROR(VLOOKUP(B43,Calculations!$E$44:$AR$72,27,FALSE),"")</f>
        <v/>
      </c>
    </row>
    <row r="44" spans="1:26" ht="4.2" customHeight="1" x14ac:dyDescent="0.3">
      <c r="C44" s="188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189"/>
      <c r="Q44" s="143"/>
      <c r="R44" s="143"/>
      <c r="S44" s="143"/>
      <c r="T44" s="143"/>
      <c r="U44" s="143"/>
      <c r="V44" s="143"/>
      <c r="W44" s="143"/>
      <c r="X44" s="33"/>
      <c r="Y44" s="144"/>
    </row>
    <row r="45" spans="1:26" ht="4.2" customHeight="1" x14ac:dyDescent="0.3">
      <c r="A45" s="185"/>
      <c r="B45" s="187"/>
      <c r="C45" s="190"/>
      <c r="D45" s="190"/>
      <c r="E45" s="190"/>
      <c r="F45" s="190"/>
      <c r="G45" s="190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32"/>
    </row>
    <row r="46" spans="1:26" ht="15" x14ac:dyDescent="0.3">
      <c r="A46" s="192" t="s">
        <v>72</v>
      </c>
      <c r="B46" s="35">
        <v>1</v>
      </c>
      <c r="C46" s="19" t="str">
        <f>IFERROR(VLOOKUP(B46,Calculations!$E$74:$AR$92,2,FALSE),"")</f>
        <v>Jonathan Hawes</v>
      </c>
      <c r="D46" s="138">
        <f>IFERROR(VLOOKUP(B46,Calculations!$A$74:$AR$92,7,FALSE),"")</f>
        <v>449</v>
      </c>
      <c r="E46" s="138" t="str">
        <f>IFERROR(VLOOKUP(B46,Calculations!$E$74:$AR$92,4,FALSE),"")</f>
        <v>C</v>
      </c>
      <c r="F46" s="138" t="str">
        <f>IFERROR(VLOOKUP(B46,Calculations!$E$74:$AR$92,6,FALSE),"")</f>
        <v>PCP</v>
      </c>
      <c r="G46" s="138" t="str">
        <f>IFERROR(VLOOKUP(B46,Calculations!$E$74:$AR$92,7,FALSE),"")</f>
        <v>Newbury</v>
      </c>
      <c r="H46" s="139">
        <f>IFERROR(VLOOKUP(B46,Calculations!$E$74:$AR$92,9,FALSE),"")</f>
        <v>28</v>
      </c>
      <c r="I46" s="139">
        <f>IFERROR(VLOOKUP(B46,Calculations!$E$74:$AR$92,10,FALSE),"")</f>
        <v>19</v>
      </c>
      <c r="J46" s="139" t="str">
        <f>IFERROR(VLOOKUP(B46,Calculations!$E$74:$AR$92,11,FALSE),"")</f>
        <v/>
      </c>
      <c r="K46" s="139" t="str">
        <f>IFERROR(VLOOKUP(B46,Calculations!$E$74:$AR$92,12,FALSE),"")</f>
        <v/>
      </c>
      <c r="L46" s="139" t="str">
        <f>IFERROR(VLOOKUP(B46,Calculations!$E$74:$AR$92,13,FALSE),"")</f>
        <v/>
      </c>
      <c r="M46" s="139" t="str">
        <f>IFERROR(VLOOKUP(B46,Calculations!$E$74:$AR$92,14,FALSE),"")</f>
        <v/>
      </c>
      <c r="N46" s="139" t="str">
        <f>IFERROR(VLOOKUP(B46,Calculations!$E$74:$AR$92,15,FALSE),"")</f>
        <v/>
      </c>
      <c r="O46" s="139" t="str">
        <f>IFERROR(VLOOKUP(B46,Calculations!$E$74:$AR$92,16,FALSE),"")</f>
        <v/>
      </c>
      <c r="P46" s="140">
        <f>IFERROR(VLOOKUP(B46,Calculations!$E$74:$AR$92,17,FALSE),"")</f>
        <v>0.71794871794871795</v>
      </c>
      <c r="Q46" s="140">
        <f>IFERROR(VLOOKUP(B46,Calculations!$E$74:$AR$92,18,FALSE),"")</f>
        <v>0.59375</v>
      </c>
      <c r="R46" s="140" t="str">
        <f>IFERROR(VLOOKUP(B46,Calculations!$E$74:$AR$92,19,FALSE),"")</f>
        <v/>
      </c>
      <c r="S46" s="140" t="str">
        <f>IFERROR(VLOOKUP(B46,Calculations!$E$74:$AR$92,20,FALSE),"")</f>
        <v/>
      </c>
      <c r="T46" s="140" t="str">
        <f>IFERROR(VLOOKUP(B46,Calculations!$E$74:$AR$92,21,FALSE),"")</f>
        <v/>
      </c>
      <c r="U46" s="140" t="str">
        <f>IFERROR(VLOOKUP(B46,Calculations!$E$74:$AR$92,22,FALSE),"")</f>
        <v/>
      </c>
      <c r="V46" s="140" t="str">
        <f>IFERROR(VLOOKUP(B46,Calculations!$E$74:$AR$92,23,FALSE),"")</f>
        <v/>
      </c>
      <c r="W46" s="140" t="str">
        <f>IFERROR(VLOOKUP(B46,Calculations!$E$74:$AR$92,24,FALSE),"")</f>
        <v/>
      </c>
      <c r="X46" s="141">
        <f>IFERROR(VLOOKUP(B46,Calculations!$E$74:$AR$92,25,FALSE),"")</f>
        <v>2</v>
      </c>
      <c r="Y46" s="142">
        <f>IFERROR(VLOOKUP(B46,Calculations!$E$74:$AR$92,27,FALSE),"")</f>
        <v>0.65584935897435903</v>
      </c>
    </row>
    <row r="47" spans="1:26" ht="15" hidden="1" x14ac:dyDescent="0.3">
      <c r="A47" s="192" t="s">
        <v>72</v>
      </c>
      <c r="B47" s="35">
        <v>2</v>
      </c>
      <c r="C47" s="19" t="str">
        <f>IFERROR(VLOOKUP(B47,Calculations!$A$74:$AR$92,6,FALSE),"")</f>
        <v/>
      </c>
      <c r="D47" s="138" t="str">
        <f>IFERROR(VLOOKUP(B47,Calculations!$A$74:$AR$92,7,FALSE),"")</f>
        <v/>
      </c>
      <c r="E47" s="138" t="str">
        <f>IFERROR(VLOOKUP(B47,Calculations!$E$74:$AR$92,4,FALSE),"")</f>
        <v/>
      </c>
      <c r="F47" s="138" t="str">
        <f>IFERROR(VLOOKUP(B47,Calculations!$E$74:$AR$92,6,FALSE),"")</f>
        <v/>
      </c>
      <c r="G47" s="138" t="str">
        <f>IFERROR(VLOOKUP(B47,Calculations!$E$74:$AR$92,7,FALSE),"")</f>
        <v/>
      </c>
      <c r="H47" s="139" t="str">
        <f>IFERROR(VLOOKUP(B47,Calculations!$E$74:$AR$92,9,FALSE),"")</f>
        <v/>
      </c>
      <c r="I47" s="139" t="str">
        <f>IFERROR(VLOOKUP(B47,Calculations!$E$74:$AR$92,10,FALSE),"")</f>
        <v/>
      </c>
      <c r="J47" s="139" t="str">
        <f>IFERROR(VLOOKUP(B47,Calculations!$E$74:$AR$92,11,FALSE),"")</f>
        <v/>
      </c>
      <c r="K47" s="139" t="str">
        <f>IFERROR(VLOOKUP(B47,Calculations!$E$74:$AR$92,12,FALSE),"")</f>
        <v/>
      </c>
      <c r="L47" s="139" t="str">
        <f>IFERROR(VLOOKUP(B47,Calculations!$E$74:$AR$92,13,FALSE),"")</f>
        <v/>
      </c>
      <c r="M47" s="139" t="str">
        <f>IFERROR(VLOOKUP(B47,Calculations!$E$74:$AR$92,14,FALSE),"")</f>
        <v/>
      </c>
      <c r="N47" s="139" t="str">
        <f>IFERROR(VLOOKUP(B47,Calculations!$E$74:$AR$92,15,FALSE),"")</f>
        <v/>
      </c>
      <c r="O47" s="139" t="str">
        <f>IFERROR(VLOOKUP(B47,Calculations!$E$74:$AR$92,16,FALSE),"")</f>
        <v/>
      </c>
      <c r="P47" s="140" t="str">
        <f>IFERROR(VLOOKUP(B47,Calculations!$E$74:$AR$92,17,FALSE),"")</f>
        <v/>
      </c>
      <c r="Q47" s="140" t="str">
        <f>IFERROR(VLOOKUP(B47,Calculations!$E$74:$AR$92,18,FALSE),"")</f>
        <v/>
      </c>
      <c r="R47" s="140" t="str">
        <f>IFERROR(VLOOKUP(B47,Calculations!$E$74:$AR$92,19,FALSE),"")</f>
        <v/>
      </c>
      <c r="S47" s="140" t="str">
        <f>IFERROR(VLOOKUP(B47,Calculations!$E$74:$AR$92,20,FALSE),"")</f>
        <v/>
      </c>
      <c r="T47" s="140" t="str">
        <f>IFERROR(VLOOKUP(B47,Calculations!$E$74:$AR$92,21,FALSE),"")</f>
        <v/>
      </c>
      <c r="U47" s="140" t="str">
        <f>IFERROR(VLOOKUP(B47,Calculations!$E$74:$AR$92,22,FALSE),"")</f>
        <v/>
      </c>
      <c r="V47" s="140" t="str">
        <f>IFERROR(VLOOKUP(B47,Calculations!$E$74:$AR$92,23,FALSE),"")</f>
        <v/>
      </c>
      <c r="W47" s="140" t="str">
        <f>IFERROR(VLOOKUP(B47,Calculations!$E$74:$AR$92,24,FALSE),"")</f>
        <v/>
      </c>
      <c r="X47" s="141" t="str">
        <f>IFERROR(VLOOKUP(B47,Calculations!$E$74:$AR$92,25,FALSE),"")</f>
        <v/>
      </c>
      <c r="Y47" s="142" t="str">
        <f>IFERROR(VLOOKUP(B47,Calculations!$E$74:$AR$92,27,FALSE),"")</f>
        <v/>
      </c>
    </row>
    <row r="48" spans="1:26" ht="15" hidden="1" x14ac:dyDescent="0.3">
      <c r="A48" s="192" t="s">
        <v>72</v>
      </c>
      <c r="B48" s="35">
        <v>3</v>
      </c>
      <c r="C48" s="19" t="str">
        <f>IFERROR(VLOOKUP(B48,Calculations!$A$74:$AR$92,6,FALSE),"")</f>
        <v/>
      </c>
      <c r="D48" s="138" t="str">
        <f>IFERROR(VLOOKUP(B48,Calculations!$A$74:$AR$92,7,FALSE),"")</f>
        <v/>
      </c>
      <c r="E48" s="138" t="str">
        <f>IFERROR(VLOOKUP(B48,Calculations!$E$74:$AR$92,4,FALSE),"")</f>
        <v/>
      </c>
      <c r="F48" s="138" t="str">
        <f>IFERROR(VLOOKUP(B48,Calculations!$E$74:$AR$92,6,FALSE),"")</f>
        <v/>
      </c>
      <c r="G48" s="138" t="str">
        <f>IFERROR(VLOOKUP(B48,Calculations!$E$74:$AR$92,7,FALSE),"")</f>
        <v/>
      </c>
      <c r="H48" s="139" t="str">
        <f>IFERROR(VLOOKUP(B48,Calculations!$E$74:$AR$92,9,FALSE),"")</f>
        <v/>
      </c>
      <c r="I48" s="139" t="str">
        <f>IFERROR(VLOOKUP(B48,Calculations!$E$74:$AR$92,10,FALSE),"")</f>
        <v/>
      </c>
      <c r="J48" s="139" t="str">
        <f>IFERROR(VLOOKUP(B48,Calculations!$E$74:$AR$92,11,FALSE),"")</f>
        <v/>
      </c>
      <c r="K48" s="139" t="str">
        <f>IFERROR(VLOOKUP(B48,Calculations!$E$74:$AR$92,12,FALSE),"")</f>
        <v/>
      </c>
      <c r="L48" s="139" t="str">
        <f>IFERROR(VLOOKUP(B48,Calculations!$E$74:$AR$92,13,FALSE),"")</f>
        <v/>
      </c>
      <c r="M48" s="139" t="str">
        <f>IFERROR(VLOOKUP(B48,Calculations!$E$74:$AR$92,14,FALSE),"")</f>
        <v/>
      </c>
      <c r="N48" s="139" t="str">
        <f>IFERROR(VLOOKUP(B48,Calculations!$E$74:$AR$92,15,FALSE),"")</f>
        <v/>
      </c>
      <c r="O48" s="139" t="str">
        <f>IFERROR(VLOOKUP(B48,Calculations!$E$74:$AR$92,16,FALSE),"")</f>
        <v/>
      </c>
      <c r="P48" s="140" t="str">
        <f>IFERROR(VLOOKUP(B48,Calculations!$E$74:$AR$92,17,FALSE),"")</f>
        <v/>
      </c>
      <c r="Q48" s="140" t="str">
        <f>IFERROR(VLOOKUP(B48,Calculations!$E$74:$AR$92,18,FALSE),"")</f>
        <v/>
      </c>
      <c r="R48" s="140" t="str">
        <f>IFERROR(VLOOKUP(B48,Calculations!$E$74:$AR$92,19,FALSE),"")</f>
        <v/>
      </c>
      <c r="S48" s="140" t="str">
        <f>IFERROR(VLOOKUP(B48,Calculations!$E$74:$AR$92,20,FALSE),"")</f>
        <v/>
      </c>
      <c r="T48" s="140" t="str">
        <f>IFERROR(VLOOKUP(B48,Calculations!$E$74:$AR$92,21,FALSE),"")</f>
        <v/>
      </c>
      <c r="U48" s="140" t="str">
        <f>IFERROR(VLOOKUP(B48,Calculations!$E$74:$AR$92,22,FALSE),"")</f>
        <v/>
      </c>
      <c r="V48" s="140" t="str">
        <f>IFERROR(VLOOKUP(B48,Calculations!$E$74:$AR$92,23,FALSE),"")</f>
        <v/>
      </c>
      <c r="W48" s="140" t="str">
        <f>IFERROR(VLOOKUP(B48,Calculations!$E$74:$AR$92,24,FALSE),"")</f>
        <v/>
      </c>
      <c r="X48" s="141" t="str">
        <f>IFERROR(VLOOKUP(B48,Calculations!$E$74:$AR$92,25,FALSE),"")</f>
        <v/>
      </c>
      <c r="Y48" s="142" t="str">
        <f>IFERROR(VLOOKUP(B48,Calculations!$E$74:$AR$92,27,FALSE),"")</f>
        <v/>
      </c>
    </row>
    <row r="49" spans="1:26" ht="15" hidden="1" x14ac:dyDescent="0.3">
      <c r="A49" s="192" t="s">
        <v>72</v>
      </c>
      <c r="B49" s="35">
        <v>4</v>
      </c>
      <c r="C49" s="19" t="str">
        <f>IFERROR(VLOOKUP(B49,Calculations!$A$74:$AR$92,6,FALSE),"")</f>
        <v/>
      </c>
      <c r="D49" s="138" t="str">
        <f>IFERROR(VLOOKUP(B49,Calculations!$A$74:$AR$92,7,FALSE),"")</f>
        <v/>
      </c>
      <c r="E49" s="138" t="str">
        <f>IFERROR(VLOOKUP(B49,Calculations!$E$74:$AR$92,4,FALSE),"")</f>
        <v/>
      </c>
      <c r="F49" s="138" t="str">
        <f>IFERROR(VLOOKUP(B49,Calculations!$E$74:$AR$92,6,FALSE),"")</f>
        <v/>
      </c>
      <c r="G49" s="138" t="str">
        <f>IFERROR(VLOOKUP(B49,Calculations!$E$74:$AR$92,7,FALSE),"")</f>
        <v/>
      </c>
      <c r="H49" s="139" t="str">
        <f>IFERROR(VLOOKUP(B49,Calculations!$E$74:$AR$92,9,FALSE),"")</f>
        <v/>
      </c>
      <c r="I49" s="139" t="str">
        <f>IFERROR(VLOOKUP(B49,Calculations!$E$74:$AR$92,10,FALSE),"")</f>
        <v/>
      </c>
      <c r="J49" s="139" t="str">
        <f>IFERROR(VLOOKUP(B49,Calculations!$E$74:$AR$92,11,FALSE),"")</f>
        <v/>
      </c>
      <c r="K49" s="139" t="str">
        <f>IFERROR(VLOOKUP(B49,Calculations!$E$74:$AR$92,12,FALSE),"")</f>
        <v/>
      </c>
      <c r="L49" s="139" t="str">
        <f>IFERROR(VLOOKUP(B49,Calculations!$E$74:$AR$92,13,FALSE),"")</f>
        <v/>
      </c>
      <c r="M49" s="139" t="str">
        <f>IFERROR(VLOOKUP(B49,Calculations!$E$74:$AR$92,14,FALSE),"")</f>
        <v/>
      </c>
      <c r="N49" s="139" t="str">
        <f>IFERROR(VLOOKUP(B49,Calculations!$E$74:$AR$92,15,FALSE),"")</f>
        <v/>
      </c>
      <c r="O49" s="139" t="str">
        <f>IFERROR(VLOOKUP(B49,Calculations!$E$74:$AR$92,16,FALSE),"")</f>
        <v/>
      </c>
      <c r="P49" s="140" t="str">
        <f>IFERROR(VLOOKUP(B49,Calculations!$E$74:$AR$92,17,FALSE),"")</f>
        <v/>
      </c>
      <c r="Q49" s="140" t="str">
        <f>IFERROR(VLOOKUP(B49,Calculations!$E$74:$AR$92,18,FALSE),"")</f>
        <v/>
      </c>
      <c r="R49" s="140" t="str">
        <f>IFERROR(VLOOKUP(B49,Calculations!$E$74:$AR$92,19,FALSE),"")</f>
        <v/>
      </c>
      <c r="S49" s="140" t="str">
        <f>IFERROR(VLOOKUP(B49,Calculations!$E$74:$AR$92,20,FALSE),"")</f>
        <v/>
      </c>
      <c r="T49" s="140" t="str">
        <f>IFERROR(VLOOKUP(B49,Calculations!$E$74:$AR$92,21,FALSE),"")</f>
        <v/>
      </c>
      <c r="U49" s="140" t="str">
        <f>IFERROR(VLOOKUP(B49,Calculations!$E$74:$AR$92,22,FALSE),"")</f>
        <v/>
      </c>
      <c r="V49" s="140" t="str">
        <f>IFERROR(VLOOKUP(B49,Calculations!$E$74:$AR$92,23,FALSE),"")</f>
        <v/>
      </c>
      <c r="W49" s="140" t="str">
        <f>IFERROR(VLOOKUP(B49,Calculations!$E$74:$AR$92,24,FALSE),"")</f>
        <v/>
      </c>
      <c r="X49" s="141" t="str">
        <f>IFERROR(VLOOKUP(B49,Calculations!$E$74:$AR$92,25,FALSE),"")</f>
        <v/>
      </c>
      <c r="Y49" s="142" t="str">
        <f>IFERROR(VLOOKUP(B49,Calculations!$E$74:$AR$92,27,FALSE),"")</f>
        <v/>
      </c>
    </row>
    <row r="50" spans="1:26" ht="15" hidden="1" x14ac:dyDescent="0.3">
      <c r="A50" s="192" t="s">
        <v>72</v>
      </c>
      <c r="B50" s="35">
        <v>5</v>
      </c>
      <c r="C50" s="19" t="str">
        <f>IFERROR(VLOOKUP(B50,Calculations!$A$74:$AR$92,6,FALSE),"")</f>
        <v/>
      </c>
      <c r="D50" s="138" t="str">
        <f>IFERROR(VLOOKUP(B50,Calculations!$A$74:$AR$92,7,FALSE),"")</f>
        <v/>
      </c>
      <c r="E50" s="138" t="str">
        <f>IFERROR(VLOOKUP(B50,Calculations!$E$74:$AR$92,4,FALSE),"")</f>
        <v/>
      </c>
      <c r="F50" s="138" t="str">
        <f>IFERROR(VLOOKUP(B50,Calculations!$E$74:$AR$92,6,FALSE),"")</f>
        <v/>
      </c>
      <c r="G50" s="138" t="str">
        <f>IFERROR(VLOOKUP(B50,Calculations!$E$74:$AR$92,7,FALSE),"")</f>
        <v/>
      </c>
      <c r="H50" s="139" t="str">
        <f>IFERROR(VLOOKUP(B50,Calculations!$E$74:$AR$92,9,FALSE),"")</f>
        <v/>
      </c>
      <c r="I50" s="139" t="str">
        <f>IFERROR(VLOOKUP(B50,Calculations!$E$74:$AR$92,10,FALSE),"")</f>
        <v/>
      </c>
      <c r="J50" s="139" t="str">
        <f>IFERROR(VLOOKUP(B50,Calculations!$E$74:$AR$92,11,FALSE),"")</f>
        <v/>
      </c>
      <c r="K50" s="139" t="str">
        <f>IFERROR(VLOOKUP(B50,Calculations!$E$74:$AR$92,12,FALSE),"")</f>
        <v/>
      </c>
      <c r="L50" s="139" t="str">
        <f>IFERROR(VLOOKUP(B50,Calculations!$E$74:$AR$92,13,FALSE),"")</f>
        <v/>
      </c>
      <c r="M50" s="139" t="str">
        <f>IFERROR(VLOOKUP(B50,Calculations!$E$74:$AR$92,14,FALSE),"")</f>
        <v/>
      </c>
      <c r="N50" s="139" t="str">
        <f>IFERROR(VLOOKUP(B50,Calculations!$E$74:$AR$92,15,FALSE),"")</f>
        <v/>
      </c>
      <c r="O50" s="139" t="str">
        <f>IFERROR(VLOOKUP(B50,Calculations!$E$74:$AR$92,16,FALSE),"")</f>
        <v/>
      </c>
      <c r="P50" s="140" t="str">
        <f>IFERROR(VLOOKUP(B50,Calculations!$E$74:$AR$92,17,FALSE),"")</f>
        <v/>
      </c>
      <c r="Q50" s="140" t="str">
        <f>IFERROR(VLOOKUP(B50,Calculations!$E$74:$AR$92,18,FALSE),"")</f>
        <v/>
      </c>
      <c r="R50" s="140" t="str">
        <f>IFERROR(VLOOKUP(B50,Calculations!$E$74:$AR$92,19,FALSE),"")</f>
        <v/>
      </c>
      <c r="S50" s="140" t="str">
        <f>IFERROR(VLOOKUP(B50,Calculations!$E$74:$AR$92,20,FALSE),"")</f>
        <v/>
      </c>
      <c r="T50" s="140" t="str">
        <f>IFERROR(VLOOKUP(B50,Calculations!$E$74:$AR$92,21,FALSE),"")</f>
        <v/>
      </c>
      <c r="U50" s="140" t="str">
        <f>IFERROR(VLOOKUP(B50,Calculations!$E$74:$AR$92,22,FALSE),"")</f>
        <v/>
      </c>
      <c r="V50" s="140" t="str">
        <f>IFERROR(VLOOKUP(B50,Calculations!$E$74:$AR$92,23,FALSE),"")</f>
        <v/>
      </c>
      <c r="W50" s="140" t="str">
        <f>IFERROR(VLOOKUP(B50,Calculations!$E$74:$AR$92,24,FALSE),"")</f>
        <v/>
      </c>
      <c r="X50" s="141" t="str">
        <f>IFERROR(VLOOKUP(B50,Calculations!$E$74:$AR$92,25,FALSE),"")</f>
        <v/>
      </c>
      <c r="Y50" s="142" t="str">
        <f>IFERROR(VLOOKUP(B50,Calculations!$E$74:$AR$92,27,FALSE),"")</f>
        <v/>
      </c>
    </row>
    <row r="51" spans="1:26" ht="15" hidden="1" x14ac:dyDescent="0.3">
      <c r="A51" s="192" t="s">
        <v>72</v>
      </c>
      <c r="B51" s="35">
        <v>6</v>
      </c>
      <c r="C51" s="19" t="str">
        <f>IFERROR(VLOOKUP(B51,Calculations!$A$74:$AR$92,6,FALSE),"")</f>
        <v/>
      </c>
      <c r="D51" s="138" t="str">
        <f>IFERROR(VLOOKUP(B51,Calculations!$A$74:$AR$92,7,FALSE),"")</f>
        <v/>
      </c>
      <c r="E51" s="138" t="str">
        <f>IFERROR(VLOOKUP(B51,Calculations!$E$74:$AR$92,4,FALSE),"")</f>
        <v/>
      </c>
      <c r="F51" s="138" t="str">
        <f>IFERROR(VLOOKUP(B51,Calculations!$E$74:$AR$92,6,FALSE),"")</f>
        <v/>
      </c>
      <c r="G51" s="138" t="str">
        <f>IFERROR(VLOOKUP(B51,Calculations!$E$74:$AR$92,7,FALSE),"")</f>
        <v/>
      </c>
      <c r="H51" s="139" t="str">
        <f>IFERROR(VLOOKUP(B51,Calculations!$E$74:$AR$92,9,FALSE),"")</f>
        <v/>
      </c>
      <c r="I51" s="139" t="str">
        <f>IFERROR(VLOOKUP(B51,Calculations!$E$74:$AR$92,10,FALSE),"")</f>
        <v/>
      </c>
      <c r="J51" s="139" t="str">
        <f>IFERROR(VLOOKUP(B51,Calculations!$E$74:$AR$92,11,FALSE),"")</f>
        <v/>
      </c>
      <c r="K51" s="139" t="str">
        <f>IFERROR(VLOOKUP(B51,Calculations!$E$74:$AR$92,12,FALSE),"")</f>
        <v/>
      </c>
      <c r="L51" s="139" t="str">
        <f>IFERROR(VLOOKUP(B51,Calculations!$E$74:$AR$92,13,FALSE),"")</f>
        <v/>
      </c>
      <c r="M51" s="139" t="str">
        <f>IFERROR(VLOOKUP(B51,Calculations!$E$74:$AR$92,14,FALSE),"")</f>
        <v/>
      </c>
      <c r="N51" s="139" t="str">
        <f>IFERROR(VLOOKUP(B51,Calculations!$E$74:$AR$92,15,FALSE),"")</f>
        <v/>
      </c>
      <c r="O51" s="139" t="str">
        <f>IFERROR(VLOOKUP(B51,Calculations!$E$74:$AR$92,16,FALSE),"")</f>
        <v/>
      </c>
      <c r="P51" s="140" t="str">
        <f>IFERROR(VLOOKUP(B51,Calculations!$E$74:$AR$92,17,FALSE),"")</f>
        <v/>
      </c>
      <c r="Q51" s="140" t="str">
        <f>IFERROR(VLOOKUP(B51,Calculations!$E$74:$AR$92,18,FALSE),"")</f>
        <v/>
      </c>
      <c r="R51" s="140" t="str">
        <f>IFERROR(VLOOKUP(B51,Calculations!$E$74:$AR$92,19,FALSE),"")</f>
        <v/>
      </c>
      <c r="S51" s="140" t="str">
        <f>IFERROR(VLOOKUP(B51,Calculations!$E$74:$AR$92,20,FALSE),"")</f>
        <v/>
      </c>
      <c r="T51" s="140" t="str">
        <f>IFERROR(VLOOKUP(B51,Calculations!$E$74:$AR$92,21,FALSE),"")</f>
        <v/>
      </c>
      <c r="U51" s="140" t="str">
        <f>IFERROR(VLOOKUP(B51,Calculations!$E$74:$AR$92,22,FALSE),"")</f>
        <v/>
      </c>
      <c r="V51" s="140" t="str">
        <f>IFERROR(VLOOKUP(B51,Calculations!$E$74:$AR$92,23,FALSE),"")</f>
        <v/>
      </c>
      <c r="W51" s="140" t="str">
        <f>IFERROR(VLOOKUP(B51,Calculations!$E$74:$AR$92,24,FALSE),"")</f>
        <v/>
      </c>
      <c r="X51" s="141" t="str">
        <f>IFERROR(VLOOKUP(B51,Calculations!$E$74:$AR$92,25,FALSE),"")</f>
        <v/>
      </c>
      <c r="Y51" s="142" t="str">
        <f>IFERROR(VLOOKUP(B51,Calculations!$E$74:$AR$92,27,FALSE),"")</f>
        <v/>
      </c>
    </row>
    <row r="52" spans="1:26" ht="15" hidden="1" x14ac:dyDescent="0.3">
      <c r="A52" s="192" t="s">
        <v>72</v>
      </c>
      <c r="B52" s="35">
        <v>7</v>
      </c>
      <c r="C52" s="19" t="str">
        <f>IFERROR(VLOOKUP(B52,Calculations!$A$74:$AR$92,6,FALSE),"")</f>
        <v/>
      </c>
      <c r="D52" s="138" t="str">
        <f>IFERROR(VLOOKUP(B52,Calculations!$A$74:$AR$92,7,FALSE),"")</f>
        <v/>
      </c>
      <c r="E52" s="138" t="str">
        <f>IFERROR(VLOOKUP(B52,Calculations!$E$74:$AR$92,4,FALSE),"")</f>
        <v/>
      </c>
      <c r="F52" s="138" t="str">
        <f>IFERROR(VLOOKUP(B52,Calculations!$E$74:$AR$92,6,FALSE),"")</f>
        <v/>
      </c>
      <c r="G52" s="138" t="str">
        <f>IFERROR(VLOOKUP(B52,Calculations!$E$74:$AR$92,7,FALSE),"")</f>
        <v/>
      </c>
      <c r="H52" s="139" t="str">
        <f>IFERROR(VLOOKUP(B52,Calculations!$E$74:$AR$92,9,FALSE),"")</f>
        <v/>
      </c>
      <c r="I52" s="139" t="str">
        <f>IFERROR(VLOOKUP(B52,Calculations!$E$74:$AR$92,10,FALSE),"")</f>
        <v/>
      </c>
      <c r="J52" s="139" t="str">
        <f>IFERROR(VLOOKUP(B52,Calculations!$E$74:$AR$92,11,FALSE),"")</f>
        <v/>
      </c>
      <c r="K52" s="139" t="str">
        <f>IFERROR(VLOOKUP(B52,Calculations!$E$74:$AR$92,12,FALSE),"")</f>
        <v/>
      </c>
      <c r="L52" s="139" t="str">
        <f>IFERROR(VLOOKUP(B52,Calculations!$E$74:$AR$92,13,FALSE),"")</f>
        <v/>
      </c>
      <c r="M52" s="139" t="str">
        <f>IFERROR(VLOOKUP(B52,Calculations!$E$74:$AR$92,14,FALSE),"")</f>
        <v/>
      </c>
      <c r="N52" s="139" t="str">
        <f>IFERROR(VLOOKUP(B52,Calculations!$E$74:$AR$92,15,FALSE),"")</f>
        <v/>
      </c>
      <c r="O52" s="139" t="str">
        <f>IFERROR(VLOOKUP(B52,Calculations!$E$74:$AR$92,16,FALSE),"")</f>
        <v/>
      </c>
      <c r="P52" s="140" t="str">
        <f>IFERROR(VLOOKUP(B52,Calculations!$E$74:$AR$92,17,FALSE),"")</f>
        <v/>
      </c>
      <c r="Q52" s="140" t="str">
        <f>IFERROR(VLOOKUP(B52,Calculations!$E$74:$AR$92,18,FALSE),"")</f>
        <v/>
      </c>
      <c r="R52" s="140" t="str">
        <f>IFERROR(VLOOKUP(B52,Calculations!$E$74:$AR$92,19,FALSE),"")</f>
        <v/>
      </c>
      <c r="S52" s="140" t="str">
        <f>IFERROR(VLOOKUP(B52,Calculations!$E$74:$AR$92,20,FALSE),"")</f>
        <v/>
      </c>
      <c r="T52" s="140" t="str">
        <f>IFERROR(VLOOKUP(B52,Calculations!$E$74:$AR$92,21,FALSE),"")</f>
        <v/>
      </c>
      <c r="U52" s="140" t="str">
        <f>IFERROR(VLOOKUP(B52,Calculations!$E$74:$AR$92,22,FALSE),"")</f>
        <v/>
      </c>
      <c r="V52" s="140" t="str">
        <f>IFERROR(VLOOKUP(B52,Calculations!$E$74:$AR$92,23,FALSE),"")</f>
        <v/>
      </c>
      <c r="W52" s="140" t="str">
        <f>IFERROR(VLOOKUP(B52,Calculations!$E$74:$AR$92,24,FALSE),"")</f>
        <v/>
      </c>
      <c r="X52" s="141" t="str">
        <f>IFERROR(VLOOKUP(B52,Calculations!$E$74:$AR$92,25,FALSE),"")</f>
        <v/>
      </c>
      <c r="Y52" s="142" t="str">
        <f>IFERROR(VLOOKUP(B52,Calculations!$E$74:$AR$92,27,FALSE),"")</f>
        <v/>
      </c>
    </row>
    <row r="53" spans="1:26" ht="15" hidden="1" x14ac:dyDescent="0.3">
      <c r="A53" s="192" t="s">
        <v>72</v>
      </c>
      <c r="B53" s="35">
        <v>8</v>
      </c>
      <c r="C53" s="19" t="str">
        <f>IFERROR(VLOOKUP(B53,Calculations!$A$74:$AR$92,6,FALSE),"")</f>
        <v/>
      </c>
      <c r="D53" s="138" t="str">
        <f>IFERROR(VLOOKUP(B53,Calculations!$A$74:$AR$92,7,FALSE),"")</f>
        <v/>
      </c>
      <c r="E53" s="138" t="str">
        <f>IFERROR(VLOOKUP(B53,Calculations!$E$74:$AR$92,4,FALSE),"")</f>
        <v/>
      </c>
      <c r="F53" s="138" t="str">
        <f>IFERROR(VLOOKUP(B53,Calculations!$E$74:$AR$92,6,FALSE),"")</f>
        <v/>
      </c>
      <c r="G53" s="138" t="str">
        <f>IFERROR(VLOOKUP(B53,Calculations!$E$74:$AR$92,7,FALSE),"")</f>
        <v/>
      </c>
      <c r="H53" s="139" t="str">
        <f>IFERROR(VLOOKUP(B53,Calculations!$E$74:$AR$92,9,FALSE),"")</f>
        <v/>
      </c>
      <c r="I53" s="139" t="str">
        <f>IFERROR(VLOOKUP(B53,Calculations!$E$74:$AR$92,10,FALSE),"")</f>
        <v/>
      </c>
      <c r="J53" s="139" t="str">
        <f>IFERROR(VLOOKUP(B53,Calculations!$E$74:$AR$92,11,FALSE),"")</f>
        <v/>
      </c>
      <c r="K53" s="139" t="str">
        <f>IFERROR(VLOOKUP(B53,Calculations!$E$74:$AR$92,12,FALSE),"")</f>
        <v/>
      </c>
      <c r="L53" s="139" t="str">
        <f>IFERROR(VLOOKUP(B53,Calculations!$E$74:$AR$92,13,FALSE),"")</f>
        <v/>
      </c>
      <c r="M53" s="139" t="str">
        <f>IFERROR(VLOOKUP(B53,Calculations!$E$74:$AR$92,14,FALSE),"")</f>
        <v/>
      </c>
      <c r="N53" s="139" t="str">
        <f>IFERROR(VLOOKUP(B53,Calculations!$E$74:$AR$92,15,FALSE),"")</f>
        <v/>
      </c>
      <c r="O53" s="139" t="str">
        <f>IFERROR(VLOOKUP(B53,Calculations!$E$74:$AR$92,16,FALSE),"")</f>
        <v/>
      </c>
      <c r="P53" s="140" t="str">
        <f>IFERROR(VLOOKUP(B53,Calculations!$E$74:$AR$92,17,FALSE),"")</f>
        <v/>
      </c>
      <c r="Q53" s="140" t="str">
        <f>IFERROR(VLOOKUP(B53,Calculations!$E$74:$AR$92,18,FALSE),"")</f>
        <v/>
      </c>
      <c r="R53" s="140" t="str">
        <f>IFERROR(VLOOKUP(B53,Calculations!$E$74:$AR$92,19,FALSE),"")</f>
        <v/>
      </c>
      <c r="S53" s="140" t="str">
        <f>IFERROR(VLOOKUP(B53,Calculations!$E$74:$AR$92,20,FALSE),"")</f>
        <v/>
      </c>
      <c r="T53" s="140" t="str">
        <f>IFERROR(VLOOKUP(B53,Calculations!$E$74:$AR$92,21,FALSE),"")</f>
        <v/>
      </c>
      <c r="U53" s="140" t="str">
        <f>IFERROR(VLOOKUP(B53,Calculations!$E$74:$AR$92,22,FALSE),"")</f>
        <v/>
      </c>
      <c r="V53" s="140" t="str">
        <f>IFERROR(VLOOKUP(B53,Calculations!$E$74:$AR$92,23,FALSE),"")</f>
        <v/>
      </c>
      <c r="W53" s="140" t="str">
        <f>IFERROR(VLOOKUP(B53,Calculations!$E$74:$AR$92,24,FALSE),"")</f>
        <v/>
      </c>
      <c r="X53" s="141" t="str">
        <f>IFERROR(VLOOKUP(B53,Calculations!$E$74:$AR$92,25,FALSE),"")</f>
        <v/>
      </c>
      <c r="Y53" s="142" t="str">
        <f>IFERROR(VLOOKUP(B53,Calculations!$E$74:$AR$92,27,FALSE),"")</f>
        <v/>
      </c>
    </row>
    <row r="54" spans="1:26" ht="15" hidden="1" x14ac:dyDescent="0.3">
      <c r="A54" s="192" t="s">
        <v>72</v>
      </c>
      <c r="B54" s="35">
        <v>9</v>
      </c>
      <c r="C54" s="19" t="str">
        <f>IFERROR(VLOOKUP(B54,Calculations!$A$74:$AR$92,6,FALSE),"")</f>
        <v/>
      </c>
      <c r="D54" s="138" t="str">
        <f>IFERROR(VLOOKUP(B54,Calculations!$A$74:$AR$92,7,FALSE),"")</f>
        <v/>
      </c>
      <c r="E54" s="138" t="str">
        <f>IFERROR(VLOOKUP(B54,Calculations!$E$74:$AR$92,4,FALSE),"")</f>
        <v/>
      </c>
      <c r="F54" s="138" t="str">
        <f>IFERROR(VLOOKUP(B54,Calculations!$E$74:$AR$92,6,FALSE),"")</f>
        <v/>
      </c>
      <c r="G54" s="138" t="str">
        <f>IFERROR(VLOOKUP(B54,Calculations!$E$74:$AR$92,7,FALSE),"")</f>
        <v/>
      </c>
      <c r="H54" s="139" t="str">
        <f>IFERROR(VLOOKUP(B54,Calculations!$E$74:$AR$92,9,FALSE),"")</f>
        <v/>
      </c>
      <c r="I54" s="139" t="str">
        <f>IFERROR(VLOOKUP(B54,Calculations!$E$74:$AR$92,10,FALSE),"")</f>
        <v/>
      </c>
      <c r="J54" s="139" t="str">
        <f>IFERROR(VLOOKUP(B54,Calculations!$E$74:$AR$92,11,FALSE),"")</f>
        <v/>
      </c>
      <c r="K54" s="139" t="str">
        <f>IFERROR(VLOOKUP(B54,Calculations!$E$74:$AR$92,12,FALSE),"")</f>
        <v/>
      </c>
      <c r="L54" s="139" t="str">
        <f>IFERROR(VLOOKUP(B54,Calculations!$E$74:$AR$92,13,FALSE),"")</f>
        <v/>
      </c>
      <c r="M54" s="139" t="str">
        <f>IFERROR(VLOOKUP(B54,Calculations!$E$74:$AR$92,14,FALSE),"")</f>
        <v/>
      </c>
      <c r="N54" s="139" t="str">
        <f>IFERROR(VLOOKUP(B54,Calculations!$E$74:$AR$92,15,FALSE),"")</f>
        <v/>
      </c>
      <c r="O54" s="139" t="str">
        <f>IFERROR(VLOOKUP(B54,Calculations!$E$74:$AR$92,16,FALSE),"")</f>
        <v/>
      </c>
      <c r="P54" s="140" t="str">
        <f>IFERROR(VLOOKUP(B54,Calculations!$E$74:$AR$92,17,FALSE),"")</f>
        <v/>
      </c>
      <c r="Q54" s="140" t="str">
        <f>IFERROR(VLOOKUP(B54,Calculations!$E$74:$AR$92,18,FALSE),"")</f>
        <v/>
      </c>
      <c r="R54" s="140" t="str">
        <f>IFERROR(VLOOKUP(B54,Calculations!$E$74:$AR$92,19,FALSE),"")</f>
        <v/>
      </c>
      <c r="S54" s="140" t="str">
        <f>IFERROR(VLOOKUP(B54,Calculations!$E$74:$AR$92,20,FALSE),"")</f>
        <v/>
      </c>
      <c r="T54" s="140" t="str">
        <f>IFERROR(VLOOKUP(B54,Calculations!$E$74:$AR$92,21,FALSE),"")</f>
        <v/>
      </c>
      <c r="U54" s="140" t="str">
        <f>IFERROR(VLOOKUP(B54,Calculations!$E$74:$AR$92,22,FALSE),"")</f>
        <v/>
      </c>
      <c r="V54" s="140" t="str">
        <f>IFERROR(VLOOKUP(B54,Calculations!$E$74:$AR$92,23,FALSE),"")</f>
        <v/>
      </c>
      <c r="W54" s="140" t="str">
        <f>IFERROR(VLOOKUP(B54,Calculations!$E$74:$AR$92,24,FALSE),"")</f>
        <v/>
      </c>
      <c r="X54" s="141" t="str">
        <f>IFERROR(VLOOKUP(B54,Calculations!$E$74:$AR$92,25,FALSE),"")</f>
        <v/>
      </c>
      <c r="Y54" s="142" t="str">
        <f>IFERROR(VLOOKUP(B54,Calculations!$E$74:$AR$92,27,FALSE),"")</f>
        <v/>
      </c>
    </row>
    <row r="55" spans="1:26" ht="15" hidden="1" x14ac:dyDescent="0.3">
      <c r="A55" s="192" t="s">
        <v>72</v>
      </c>
      <c r="B55" s="35">
        <v>10</v>
      </c>
      <c r="C55" s="19" t="str">
        <f>IFERROR(VLOOKUP(B55,Calculations!$A$74:$AR$92,6,FALSE),"")</f>
        <v/>
      </c>
      <c r="D55" s="138" t="str">
        <f>IFERROR(VLOOKUP(B55,Calculations!$A$74:$AR$92,7,FALSE),"")</f>
        <v/>
      </c>
      <c r="E55" s="138" t="str">
        <f>IFERROR(VLOOKUP(B55,Calculations!$E$74:$AR$92,4,FALSE),"")</f>
        <v/>
      </c>
      <c r="F55" s="138" t="str">
        <f>IFERROR(VLOOKUP(B55,Calculations!$E$74:$AR$92,6,FALSE),"")</f>
        <v/>
      </c>
      <c r="G55" s="138" t="str">
        <f>IFERROR(VLOOKUP(B55,Calculations!$E$74:$AR$92,7,FALSE),"")</f>
        <v/>
      </c>
      <c r="H55" s="139" t="str">
        <f>IFERROR(VLOOKUP(B55,Calculations!$E$74:$AR$92,9,FALSE),"")</f>
        <v/>
      </c>
      <c r="I55" s="139" t="str">
        <f>IFERROR(VLOOKUP(B55,Calculations!$E$74:$AR$92,10,FALSE),"")</f>
        <v/>
      </c>
      <c r="J55" s="139" t="str">
        <f>IFERROR(VLOOKUP(B55,Calculations!$E$74:$AR$92,11,FALSE),"")</f>
        <v/>
      </c>
      <c r="K55" s="139" t="str">
        <f>IFERROR(VLOOKUP(B55,Calculations!$E$74:$AR$92,12,FALSE),"")</f>
        <v/>
      </c>
      <c r="L55" s="139" t="str">
        <f>IFERROR(VLOOKUP(B55,Calculations!$E$74:$AR$92,13,FALSE),"")</f>
        <v/>
      </c>
      <c r="M55" s="139" t="str">
        <f>IFERROR(VLOOKUP(B55,Calculations!$E$74:$AR$92,14,FALSE),"")</f>
        <v/>
      </c>
      <c r="N55" s="139" t="str">
        <f>IFERROR(VLOOKUP(B55,Calculations!$E$74:$AR$92,15,FALSE),"")</f>
        <v/>
      </c>
      <c r="O55" s="139" t="str">
        <f>IFERROR(VLOOKUP(B55,Calculations!$E$74:$AR$92,16,FALSE),"")</f>
        <v/>
      </c>
      <c r="P55" s="140" t="str">
        <f>IFERROR(VLOOKUP(B55,Calculations!$E$74:$AR$92,17,FALSE),"")</f>
        <v/>
      </c>
      <c r="Q55" s="140" t="str">
        <f>IFERROR(VLOOKUP(B55,Calculations!$E$74:$AR$92,18,FALSE),"")</f>
        <v/>
      </c>
      <c r="R55" s="140" t="str">
        <f>IFERROR(VLOOKUP(B55,Calculations!$E$74:$AR$92,19,FALSE),"")</f>
        <v/>
      </c>
      <c r="S55" s="140" t="str">
        <f>IFERROR(VLOOKUP(B55,Calculations!$E$74:$AR$92,20,FALSE),"")</f>
        <v/>
      </c>
      <c r="T55" s="140" t="str">
        <f>IFERROR(VLOOKUP(B55,Calculations!$E$74:$AR$92,21,FALSE),"")</f>
        <v/>
      </c>
      <c r="U55" s="140" t="str">
        <f>IFERROR(VLOOKUP(B55,Calculations!$E$74:$AR$92,22,FALSE),"")</f>
        <v/>
      </c>
      <c r="V55" s="140" t="str">
        <f>IFERROR(VLOOKUP(B55,Calculations!$E$74:$AR$92,23,FALSE),"")</f>
        <v/>
      </c>
      <c r="W55" s="140" t="str">
        <f>IFERROR(VLOOKUP(B55,Calculations!$E$74:$AR$92,24,FALSE),"")</f>
        <v/>
      </c>
      <c r="X55" s="141" t="str">
        <f>IFERROR(VLOOKUP(B55,Calculations!$E$74:$AR$92,25,FALSE),"")</f>
        <v/>
      </c>
      <c r="Y55" s="142" t="str">
        <f>IFERROR(VLOOKUP(B55,Calculations!$E$74:$AR$92,27,FALSE),"")</f>
        <v/>
      </c>
    </row>
    <row r="56" spans="1:26" ht="4.2" customHeight="1" x14ac:dyDescent="0.3">
      <c r="C56" s="188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89"/>
      <c r="Q56" s="143"/>
      <c r="R56" s="143"/>
      <c r="S56" s="143"/>
      <c r="T56" s="143"/>
      <c r="U56" s="143"/>
      <c r="V56" s="143"/>
      <c r="W56" s="143"/>
      <c r="X56" s="33"/>
      <c r="Y56" s="144"/>
    </row>
    <row r="57" spans="1:26" ht="4.2" customHeight="1" x14ac:dyDescent="0.3">
      <c r="A57" s="185"/>
      <c r="B57" s="187"/>
      <c r="C57" s="190"/>
      <c r="D57" s="190"/>
      <c r="E57" s="190"/>
      <c r="F57" s="190"/>
      <c r="G57" s="190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32"/>
    </row>
    <row r="58" spans="1:26" ht="15" x14ac:dyDescent="0.3">
      <c r="A58" s="192" t="s">
        <v>117</v>
      </c>
      <c r="B58" s="35">
        <v>1</v>
      </c>
      <c r="C58" s="19" t="str">
        <f>IFERROR(VLOOKUP(B58,Calculations!$E$94:$AR$104,2,FALSE),"")</f>
        <v>Clive Turner</v>
      </c>
      <c r="D58" s="138">
        <f>IFERROR(VLOOKUP(B58,Calculations!$A$94:$AR$104,7,FALSE),"")</f>
        <v>1513</v>
      </c>
      <c r="E58" s="138" t="str">
        <f>IFERROR(VLOOKUP(B58,Calculations!$E$94:$AR$104,4,FALSE),"")</f>
        <v>P</v>
      </c>
      <c r="F58" s="138" t="str">
        <f>IFERROR(VLOOKUP(B58,Calculations!$E$94:$AR$104,6,FALSE),"")</f>
        <v>Piston</v>
      </c>
      <c r="G58" s="138" t="str">
        <f>IFERROR(VLOOKUP(B58,Calculations!$E$94:$AR$104,7,FALSE),"")</f>
        <v>Weston Warrior</v>
      </c>
      <c r="H58" s="139" t="str">
        <f>IFERROR(VLOOKUP(B58,Calculations!$E$94:$AR$104,9,FALSE),"")</f>
        <v/>
      </c>
      <c r="I58" s="139">
        <f>IFERROR(VLOOKUP(B58,Calculations!$E$94:$AR$104,10,FALSE),"")</f>
        <v>26</v>
      </c>
      <c r="J58" s="139" t="str">
        <f>IFERROR(VLOOKUP(B58,Calculations!$E$94:$AR$104,11,FALSE),"")</f>
        <v/>
      </c>
      <c r="K58" s="139" t="str">
        <f>IFERROR(VLOOKUP(B58,Calculations!$E$94:$AR$104,12,FALSE),"")</f>
        <v/>
      </c>
      <c r="L58" s="139" t="str">
        <f>IFERROR(VLOOKUP(B58,Calculations!$E$94:$AR$104,13,FALSE),"")</f>
        <v/>
      </c>
      <c r="M58" s="139" t="str">
        <f>IFERROR(VLOOKUP(B58,Calculations!$E$94:$AR$104,14,FALSE),"")</f>
        <v/>
      </c>
      <c r="N58" s="139" t="str">
        <f>IFERROR(VLOOKUP(B58,Calculations!$E$94:$AR$104,15,FALSE),"")</f>
        <v/>
      </c>
      <c r="O58" s="139" t="str">
        <f>IFERROR(VLOOKUP(B58,Calculations!$E$94:$AR$104,16,FALSE),"")</f>
        <v/>
      </c>
      <c r="P58" s="140" t="str">
        <f>IFERROR(VLOOKUP(B58,Calculations!$E$94:$AR$104,17,FALSE),"")</f>
        <v/>
      </c>
      <c r="Q58" s="140">
        <f>IFERROR(VLOOKUP(B58,Calculations!$E$94:$AR$104,18,FALSE),"")</f>
        <v>0.8125</v>
      </c>
      <c r="R58" s="140" t="str">
        <f>IFERROR(VLOOKUP(B58,Calculations!$E$94:$AR$104,19,FALSE),"")</f>
        <v/>
      </c>
      <c r="S58" s="140" t="str">
        <f>IFERROR(VLOOKUP(B58,Calculations!$E$94:$AR$104,20,FALSE),"")</f>
        <v/>
      </c>
      <c r="T58" s="140" t="str">
        <f>IFERROR(VLOOKUP(B58,Calculations!$E$94:$AR$104,21,FALSE),"")</f>
        <v/>
      </c>
      <c r="U58" s="140" t="str">
        <f>IFERROR(VLOOKUP(B58,Calculations!$E$94:$AR$104,22,FALSE),"")</f>
        <v/>
      </c>
      <c r="V58" s="140" t="str">
        <f>IFERROR(VLOOKUP(B58,Calculations!$E$94:$AR$104,23,FALSE),"")</f>
        <v/>
      </c>
      <c r="W58" s="140" t="str">
        <f>IFERROR(VLOOKUP(B58,Calculations!$E$94:$AR$104,24,FALSE),"")</f>
        <v/>
      </c>
      <c r="X58" s="141">
        <f>IFERROR(VLOOKUP(B58,Calculations!$E$94:$AR$104,25,FALSE),"")</f>
        <v>1</v>
      </c>
      <c r="Y58" s="142">
        <f>IFERROR(VLOOKUP(B58,Calculations!$E$94:$AR$104,27,FALSE),"")</f>
        <v>0.8125</v>
      </c>
    </row>
    <row r="59" spans="1:26" ht="15" x14ac:dyDescent="0.3">
      <c r="A59" s="192" t="s">
        <v>117</v>
      </c>
      <c r="B59" s="35">
        <v>2</v>
      </c>
      <c r="C59" s="19" t="str">
        <f>IFERROR(VLOOKUP(B59,Calculations!$E$94:$AR$104,2,FALSE),"")</f>
        <v>Kim Mulford</v>
      </c>
      <c r="D59" s="138">
        <f>IFERROR(VLOOKUP(B59,Calculations!$A$94:$AR$104,7,FALSE),"")</f>
        <v>451</v>
      </c>
      <c r="E59" s="138" t="str">
        <f>IFERROR(VLOOKUP(B59,Calculations!$E$94:$AR$104,4,FALSE),"")</f>
        <v>P</v>
      </c>
      <c r="F59" s="138" t="str">
        <f>IFERROR(VLOOKUP(B59,Calculations!$E$94:$AR$104,6,FALSE),"")</f>
        <v>Piston</v>
      </c>
      <c r="G59" s="138" t="str">
        <f>IFERROR(VLOOKUP(B59,Calculations!$E$94:$AR$104,7,FALSE),"")</f>
        <v>Newbury</v>
      </c>
      <c r="H59" s="139">
        <f>IFERROR(VLOOKUP(B59,Calculations!$E$94:$AR$104,9,FALSE),"")</f>
        <v>25</v>
      </c>
      <c r="I59" s="139">
        <f>IFERROR(VLOOKUP(B59,Calculations!$E$94:$AR$104,10,FALSE),"")</f>
        <v>16</v>
      </c>
      <c r="J59" s="139" t="str">
        <f>IFERROR(VLOOKUP(B59,Calculations!$E$94:$AR$104,11,FALSE),"")</f>
        <v/>
      </c>
      <c r="K59" s="139" t="str">
        <f>IFERROR(VLOOKUP(B59,Calculations!$E$94:$AR$104,12,FALSE),"")</f>
        <v/>
      </c>
      <c r="L59" s="139" t="str">
        <f>IFERROR(VLOOKUP(B59,Calculations!$E$94:$AR$104,13,FALSE),"")</f>
        <v/>
      </c>
      <c r="M59" s="139" t="str">
        <f>IFERROR(VLOOKUP(B59,Calculations!$E$94:$AR$104,14,FALSE),"")</f>
        <v/>
      </c>
      <c r="N59" s="139" t="str">
        <f>IFERROR(VLOOKUP(B59,Calculations!$E$94:$AR$104,15,FALSE),"")</f>
        <v/>
      </c>
      <c r="O59" s="139" t="str">
        <f>IFERROR(VLOOKUP(B59,Calculations!$E$94:$AR$104,16,FALSE),"")</f>
        <v/>
      </c>
      <c r="P59" s="140">
        <f>IFERROR(VLOOKUP(B59,Calculations!$E$94:$AR$104,17,FALSE),"")</f>
        <v>0.64102564102564108</v>
      </c>
      <c r="Q59" s="140">
        <f>IFERROR(VLOOKUP(B59,Calculations!$E$94:$AR$104,18,FALSE),"")</f>
        <v>0.5</v>
      </c>
      <c r="R59" s="140" t="str">
        <f>IFERROR(VLOOKUP(B59,Calculations!$E$94:$AR$104,19,FALSE),"")</f>
        <v/>
      </c>
      <c r="S59" s="140" t="str">
        <f>IFERROR(VLOOKUP(B59,Calculations!$E$94:$AR$104,20,FALSE),"")</f>
        <v/>
      </c>
      <c r="T59" s="140" t="str">
        <f>IFERROR(VLOOKUP(B59,Calculations!$E$94:$AR$104,21,FALSE),"")</f>
        <v/>
      </c>
      <c r="U59" s="140" t="str">
        <f>IFERROR(VLOOKUP(B59,Calculations!$E$94:$AR$104,22,FALSE),"")</f>
        <v/>
      </c>
      <c r="V59" s="140" t="str">
        <f>IFERROR(VLOOKUP(B59,Calculations!$E$94:$AR$104,23,FALSE),"")</f>
        <v/>
      </c>
      <c r="W59" s="140" t="str">
        <f>IFERROR(VLOOKUP(B59,Calculations!$E$94:$AR$104,24,FALSE),"")</f>
        <v/>
      </c>
      <c r="X59" s="141">
        <f>IFERROR(VLOOKUP(B59,Calculations!$E$94:$AR$104,25,FALSE),"")</f>
        <v>2</v>
      </c>
      <c r="Y59" s="142">
        <f>IFERROR(VLOOKUP(B59,Calculations!$E$94:$AR$104,27,FALSE),"")</f>
        <v>0.57051282051282048</v>
      </c>
    </row>
    <row r="60" spans="1:26" ht="15" hidden="1" x14ac:dyDescent="0.3">
      <c r="A60" s="192" t="s">
        <v>117</v>
      </c>
      <c r="B60" s="35">
        <v>3</v>
      </c>
      <c r="C60" s="19" t="str">
        <f>IFERROR(VLOOKUP(B60,Calculations!$E$94:$AR$104,2,FALSE),"")</f>
        <v/>
      </c>
      <c r="D60" s="138" t="str">
        <f>IFERROR(VLOOKUP(B60,Calculations!$A$94:$AR$104,7,FALSE),"")</f>
        <v/>
      </c>
      <c r="E60" s="138" t="str">
        <f>IFERROR(VLOOKUP(B60,Calculations!$E$94:$AR$104,4,FALSE),"")</f>
        <v/>
      </c>
      <c r="F60" s="138" t="str">
        <f>IFERROR(VLOOKUP(B60,Calculations!$E$94:$AR$104,6,FALSE),"")</f>
        <v/>
      </c>
      <c r="G60" s="138" t="str">
        <f>IFERROR(VLOOKUP(B60,Calculations!$E$94:$AR$104,7,FALSE),"")</f>
        <v/>
      </c>
      <c r="H60" s="139" t="str">
        <f>IFERROR(VLOOKUP(B60,Calculations!$E$94:$AR$104,9,FALSE),"")</f>
        <v/>
      </c>
      <c r="I60" s="139" t="str">
        <f>IFERROR(VLOOKUP(B60,Calculations!$E$94:$AR$104,10,FALSE),"")</f>
        <v/>
      </c>
      <c r="J60" s="139" t="str">
        <f>IFERROR(VLOOKUP(B60,Calculations!$E$94:$AR$104,11,FALSE),"")</f>
        <v/>
      </c>
      <c r="K60" s="139" t="str">
        <f>IFERROR(VLOOKUP(B60,Calculations!$E$94:$AR$104,12,FALSE),"")</f>
        <v/>
      </c>
      <c r="L60" s="139" t="str">
        <f>IFERROR(VLOOKUP(B60,Calculations!$E$94:$AR$104,13,FALSE),"")</f>
        <v/>
      </c>
      <c r="M60" s="139" t="str">
        <f>IFERROR(VLOOKUP(B60,Calculations!$E$94:$AR$104,14,FALSE),"")</f>
        <v/>
      </c>
      <c r="N60" s="139" t="str">
        <f>IFERROR(VLOOKUP(B60,Calculations!$E$94:$AR$104,15,FALSE),"")</f>
        <v/>
      </c>
      <c r="O60" s="139" t="str">
        <f>IFERROR(VLOOKUP(B60,Calculations!$E$94:$AR$104,16,FALSE),"")</f>
        <v/>
      </c>
      <c r="P60" s="140" t="str">
        <f>IFERROR(VLOOKUP(B60,Calculations!$E$94:$AR$104,17,FALSE),"")</f>
        <v/>
      </c>
      <c r="Q60" s="140" t="str">
        <f>IFERROR(VLOOKUP(B60,Calculations!$E$94:$AR$104,18,FALSE),"")</f>
        <v/>
      </c>
      <c r="R60" s="140" t="str">
        <f>IFERROR(VLOOKUP(B60,Calculations!$E$94:$AR$104,19,FALSE),"")</f>
        <v/>
      </c>
      <c r="S60" s="140" t="str">
        <f>IFERROR(VLOOKUP(B60,Calculations!$E$94:$AR$104,20,FALSE),"")</f>
        <v/>
      </c>
      <c r="T60" s="140" t="str">
        <f>IFERROR(VLOOKUP(B60,Calculations!$E$94:$AR$104,21,FALSE),"")</f>
        <v/>
      </c>
      <c r="U60" s="140" t="str">
        <f>IFERROR(VLOOKUP(B60,Calculations!$E$94:$AR$104,22,FALSE),"")</f>
        <v/>
      </c>
      <c r="V60" s="140" t="str">
        <f>IFERROR(VLOOKUP(B60,Calculations!$E$94:$AR$104,23,FALSE),"")</f>
        <v/>
      </c>
      <c r="W60" s="140" t="str">
        <f>IFERROR(VLOOKUP(B60,Calculations!$E$94:$AR$104,24,FALSE),"")</f>
        <v/>
      </c>
      <c r="X60" s="141" t="str">
        <f>IFERROR(VLOOKUP(B60,Calculations!$E$94:$AR$104,25,FALSE),"")</f>
        <v/>
      </c>
      <c r="Y60" s="142" t="str">
        <f>IFERROR(VLOOKUP(B60,Calculations!$E$94:$AR$104,27,FALSE),"")</f>
        <v/>
      </c>
    </row>
    <row r="61" spans="1:26" ht="15" hidden="1" x14ac:dyDescent="0.3">
      <c r="A61" s="192" t="s">
        <v>117</v>
      </c>
      <c r="B61" s="35">
        <v>4</v>
      </c>
      <c r="C61" s="19" t="str">
        <f>IFERROR(VLOOKUP(B61,Calculations!$E$94:$AR$104,2,FALSE),"")</f>
        <v/>
      </c>
      <c r="D61" s="138" t="str">
        <f>IFERROR(VLOOKUP(B61,Calculations!$A$94:$AR$104,7,FALSE),"")</f>
        <v/>
      </c>
      <c r="E61" s="138" t="str">
        <f>IFERROR(VLOOKUP(B61,Calculations!$E$94:$AR$104,4,FALSE),"")</f>
        <v/>
      </c>
      <c r="F61" s="138" t="str">
        <f>IFERROR(VLOOKUP(B61,Calculations!$E$94:$AR$104,6,FALSE),"")</f>
        <v/>
      </c>
      <c r="G61" s="138" t="str">
        <f>IFERROR(VLOOKUP(B61,Calculations!$E$94:$AR$104,7,FALSE),"")</f>
        <v/>
      </c>
      <c r="H61" s="139" t="str">
        <f>IFERROR(VLOOKUP(B61,Calculations!$E$94:$AR$104,9,FALSE),"")</f>
        <v/>
      </c>
      <c r="I61" s="139" t="str">
        <f>IFERROR(VLOOKUP(B61,Calculations!$E$94:$AR$104,10,FALSE),"")</f>
        <v/>
      </c>
      <c r="J61" s="139" t="str">
        <f>IFERROR(VLOOKUP(B61,Calculations!$E$94:$AR$104,11,FALSE),"")</f>
        <v/>
      </c>
      <c r="K61" s="139" t="str">
        <f>IFERROR(VLOOKUP(B61,Calculations!$E$94:$AR$104,12,FALSE),"")</f>
        <v/>
      </c>
      <c r="L61" s="139" t="str">
        <f>IFERROR(VLOOKUP(B61,Calculations!$E$94:$AR$104,13,FALSE),"")</f>
        <v/>
      </c>
      <c r="M61" s="139" t="str">
        <f>IFERROR(VLOOKUP(B61,Calculations!$E$94:$AR$104,14,FALSE),"")</f>
        <v/>
      </c>
      <c r="N61" s="139" t="str">
        <f>IFERROR(VLOOKUP(B61,Calculations!$E$94:$AR$104,15,FALSE),"")</f>
        <v/>
      </c>
      <c r="O61" s="139" t="str">
        <f>IFERROR(VLOOKUP(B61,Calculations!$E$94:$AR$104,16,FALSE),"")</f>
        <v/>
      </c>
      <c r="P61" s="140" t="str">
        <f>IFERROR(VLOOKUP(B61,Calculations!$E$94:$AR$104,17,FALSE),"")</f>
        <v/>
      </c>
      <c r="Q61" s="140" t="str">
        <f>IFERROR(VLOOKUP(B61,Calculations!$E$94:$AR$104,18,FALSE),"")</f>
        <v/>
      </c>
      <c r="R61" s="140" t="str">
        <f>IFERROR(VLOOKUP(B61,Calculations!$E$94:$AR$104,19,FALSE),"")</f>
        <v/>
      </c>
      <c r="S61" s="140" t="str">
        <f>IFERROR(VLOOKUP(B61,Calculations!$E$94:$AR$104,20,FALSE),"")</f>
        <v/>
      </c>
      <c r="T61" s="140" t="str">
        <f>IFERROR(VLOOKUP(B61,Calculations!$E$94:$AR$104,21,FALSE),"")</f>
        <v/>
      </c>
      <c r="U61" s="140" t="str">
        <f>IFERROR(VLOOKUP(B61,Calculations!$E$94:$AR$104,22,FALSE),"")</f>
        <v/>
      </c>
      <c r="V61" s="140" t="str">
        <f>IFERROR(VLOOKUP(B61,Calculations!$E$94:$AR$104,23,FALSE),"")</f>
        <v/>
      </c>
      <c r="W61" s="140" t="str">
        <f>IFERROR(VLOOKUP(B61,Calculations!$E$94:$AR$104,24,FALSE),"")</f>
        <v/>
      </c>
      <c r="X61" s="141" t="str">
        <f>IFERROR(VLOOKUP(B61,Calculations!$E$94:$AR$104,25,FALSE),"")</f>
        <v/>
      </c>
      <c r="Y61" s="142" t="str">
        <f>IFERROR(VLOOKUP(B61,Calculations!$E$94:$AR$104,27,FALSE),"")</f>
        <v/>
      </c>
    </row>
    <row r="62" spans="1:26" ht="15" hidden="1" x14ac:dyDescent="0.3">
      <c r="A62" s="192" t="s">
        <v>117</v>
      </c>
      <c r="B62" s="35">
        <v>5</v>
      </c>
      <c r="C62" s="19" t="str">
        <f>IFERROR(VLOOKUP(B62,Calculations!$E$94:$AR$104,2,FALSE),"")</f>
        <v/>
      </c>
      <c r="D62" s="138" t="str">
        <f>IFERROR(VLOOKUP(B62,Calculations!$A$94:$AR$104,7,FALSE),"")</f>
        <v/>
      </c>
      <c r="E62" s="138" t="str">
        <f>IFERROR(VLOOKUP(B62,Calculations!$E$94:$AR$104,4,FALSE),"")</f>
        <v/>
      </c>
      <c r="F62" s="138" t="str">
        <f>IFERROR(VLOOKUP(B62,Calculations!$E$94:$AR$104,6,FALSE),"")</f>
        <v/>
      </c>
      <c r="G62" s="138" t="str">
        <f>IFERROR(VLOOKUP(B62,Calculations!$E$94:$AR$104,7,FALSE),"")</f>
        <v/>
      </c>
      <c r="H62" s="139" t="str">
        <f>IFERROR(VLOOKUP(B62,Calculations!$E$94:$AR$104,9,FALSE),"")</f>
        <v/>
      </c>
      <c r="I62" s="139" t="str">
        <f>IFERROR(VLOOKUP(B62,Calculations!$E$94:$AR$104,10,FALSE),"")</f>
        <v/>
      </c>
      <c r="J62" s="139" t="str">
        <f>IFERROR(VLOOKUP(B62,Calculations!$E$94:$AR$104,11,FALSE),"")</f>
        <v/>
      </c>
      <c r="K62" s="139" t="str">
        <f>IFERROR(VLOOKUP(B62,Calculations!$E$94:$AR$104,12,FALSE),"")</f>
        <v/>
      </c>
      <c r="L62" s="139" t="str">
        <f>IFERROR(VLOOKUP(B62,Calculations!$E$94:$AR$104,13,FALSE),"")</f>
        <v/>
      </c>
      <c r="M62" s="139" t="str">
        <f>IFERROR(VLOOKUP(B62,Calculations!$E$94:$AR$104,14,FALSE),"")</f>
        <v/>
      </c>
      <c r="N62" s="139" t="str">
        <f>IFERROR(VLOOKUP(B62,Calculations!$E$94:$AR$104,15,FALSE),"")</f>
        <v/>
      </c>
      <c r="O62" s="139" t="str">
        <f>IFERROR(VLOOKUP(B62,Calculations!$E$94:$AR$104,16,FALSE),"")</f>
        <v/>
      </c>
      <c r="P62" s="140" t="str">
        <f>IFERROR(VLOOKUP(B62,Calculations!$E$94:$AR$104,17,FALSE),"")</f>
        <v/>
      </c>
      <c r="Q62" s="140" t="str">
        <f>IFERROR(VLOOKUP(B62,Calculations!$E$94:$AR$104,18,FALSE),"")</f>
        <v/>
      </c>
      <c r="R62" s="140" t="str">
        <f>IFERROR(VLOOKUP(B62,Calculations!$E$94:$AR$104,19,FALSE),"")</f>
        <v/>
      </c>
      <c r="S62" s="140" t="str">
        <f>IFERROR(VLOOKUP(B62,Calculations!$E$94:$AR$104,20,FALSE),"")</f>
        <v/>
      </c>
      <c r="T62" s="140" t="str">
        <f>IFERROR(VLOOKUP(B62,Calculations!$E$94:$AR$104,21,FALSE),"")</f>
        <v/>
      </c>
      <c r="U62" s="140" t="str">
        <f>IFERROR(VLOOKUP(B62,Calculations!$E$94:$AR$104,22,FALSE),"")</f>
        <v/>
      </c>
      <c r="V62" s="140" t="str">
        <f>IFERROR(VLOOKUP(B62,Calculations!$E$94:$AR$104,23,FALSE),"")</f>
        <v/>
      </c>
      <c r="W62" s="140" t="str">
        <f>IFERROR(VLOOKUP(B62,Calculations!$E$94:$AR$104,24,FALSE),"")</f>
        <v/>
      </c>
      <c r="X62" s="141" t="str">
        <f>IFERROR(VLOOKUP(B62,Calculations!$E$94:$AR$104,25,FALSE),"")</f>
        <v/>
      </c>
      <c r="Y62" s="142" t="str">
        <f>IFERROR(VLOOKUP(B62,Calculations!$E$94:$AR$104,27,FALSE),"")</f>
        <v/>
      </c>
    </row>
    <row r="63" spans="1:26" ht="4.95" customHeight="1" x14ac:dyDescent="0.3">
      <c r="C63" s="188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89"/>
      <c r="Q63" s="143"/>
      <c r="R63" s="143"/>
      <c r="S63" s="143"/>
      <c r="T63" s="143"/>
      <c r="U63" s="143"/>
      <c r="V63" s="143"/>
      <c r="W63" s="143"/>
      <c r="X63" s="33"/>
      <c r="Y63" s="144"/>
    </row>
    <row r="64" spans="1:26" ht="4.2" customHeight="1" x14ac:dyDescent="0.3">
      <c r="A64" s="185"/>
      <c r="B64" s="187"/>
      <c r="C64" s="190"/>
      <c r="D64" s="190"/>
      <c r="E64" s="190"/>
      <c r="F64" s="190"/>
      <c r="G64" s="190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32"/>
    </row>
    <row r="65" spans="1:26" ht="15" x14ac:dyDescent="0.3">
      <c r="A65" s="192" t="s">
        <v>88</v>
      </c>
      <c r="B65" s="35">
        <v>1</v>
      </c>
      <c r="C65" s="19" t="str">
        <f>IFERROR(VLOOKUP(B65,Calculations!$E$106:$AR$135,2,FALSE),"")</f>
        <v>Josh Wood</v>
      </c>
      <c r="D65" s="138">
        <f>IFERROR(VLOOKUP(B65,Calculations!$A$106:$AR$135,7,FALSE),"")</f>
        <v>1907</v>
      </c>
      <c r="E65" s="138" t="str">
        <f>IFERROR(VLOOKUP(B65,Calculations!$E$106:$AR$135,4,FALSE),"")</f>
        <v>U/G</v>
      </c>
      <c r="F65" s="138" t="str">
        <f>IFERROR(VLOOKUP(B65,Calculations!$E$106:$AR$135,6,FALSE),"")</f>
        <v>PCP</v>
      </c>
      <c r="G65" s="138" t="str">
        <f>IFERROR(VLOOKUP(B65,Calculations!$E$106:$AR$135,7,FALSE),"")</f>
        <v>Meon</v>
      </c>
      <c r="H65" s="139">
        <f>IFERROR(VLOOKUP(B65,Calculations!$E$106:$AR$135,9,FALSE),"")</f>
        <v>32</v>
      </c>
      <c r="I65" s="139" t="str">
        <f>IFERROR(VLOOKUP(B65,Calculations!$E$106:$AR$135,10,FALSE),"")</f>
        <v/>
      </c>
      <c r="J65" s="139" t="str">
        <f>IFERROR(VLOOKUP(B65,Calculations!$E$106:$AR$135,11,FALSE),"")</f>
        <v/>
      </c>
      <c r="K65" s="139" t="str">
        <f>IFERROR(VLOOKUP(B65,Calculations!$E$106:$AR$135,12,FALSE),"")</f>
        <v/>
      </c>
      <c r="L65" s="139" t="str">
        <f>IFERROR(VLOOKUP(B65,Calculations!$E$106:$AR$135,13,FALSE),"")</f>
        <v/>
      </c>
      <c r="M65" s="139" t="str">
        <f>IFERROR(VLOOKUP(B65,Calculations!$E$106:$AR$135,14,FALSE),"")</f>
        <v/>
      </c>
      <c r="N65" s="139" t="str">
        <f>IFERROR(VLOOKUP(B65,Calculations!$E$106:$AR$135,15,FALSE),"")</f>
        <v/>
      </c>
      <c r="O65" s="139" t="str">
        <f>IFERROR(VLOOKUP(B65,Calculations!$E$106:$AR$135,16,FALSE),"")</f>
        <v/>
      </c>
      <c r="P65" s="140">
        <f>IFERROR(VLOOKUP(B65,Calculations!$E$106:$AR$135,17,FALSE),"")</f>
        <v>0.82051282051282048</v>
      </c>
      <c r="Q65" s="140" t="str">
        <f>IFERROR(VLOOKUP(B65,Calculations!$E$106:$AR$135,18,FALSE),"")</f>
        <v/>
      </c>
      <c r="R65" s="140" t="str">
        <f>IFERROR(VLOOKUP(B65,Calculations!$E$106:$AR$135,19,FALSE),"")</f>
        <v/>
      </c>
      <c r="S65" s="140" t="str">
        <f>IFERROR(VLOOKUP(B65,Calculations!$E$106:$AR$135,20,FALSE),"")</f>
        <v/>
      </c>
      <c r="T65" s="140" t="str">
        <f>IFERROR(VLOOKUP(B65,Calculations!$E$106:$AR$135,21,FALSE),"")</f>
        <v/>
      </c>
      <c r="U65" s="140" t="str">
        <f>IFERROR(VLOOKUP(B65,Calculations!$E$106:$AR$135,22,FALSE),"")</f>
        <v/>
      </c>
      <c r="V65" s="140" t="str">
        <f>IFERROR(VLOOKUP(B65,Calculations!$E$106:$AR$135,23,FALSE),"")</f>
        <v/>
      </c>
      <c r="W65" s="140" t="str">
        <f>IFERROR(VLOOKUP(B65,Calculations!$E$106:$AR$135,24,FALSE),"")</f>
        <v/>
      </c>
      <c r="X65" s="141">
        <f>IFERROR(VLOOKUP(B65,Calculations!$E$106:$AR$135,25,FALSE),"")</f>
        <v>1</v>
      </c>
      <c r="Y65" s="142">
        <f>IFERROR(VLOOKUP(B65,Calculations!$E$106:$AR$135,27,FALSE),"")</f>
        <v>0.82051282051282048</v>
      </c>
    </row>
    <row r="66" spans="1:26" ht="15" x14ac:dyDescent="0.3">
      <c r="A66" s="192" t="s">
        <v>88</v>
      </c>
      <c r="B66" s="35">
        <v>2</v>
      </c>
      <c r="C66" s="19" t="str">
        <f>IFERROR(VLOOKUP(B66,Calculations!$E$106:$AR$135,2,FALSE),"")</f>
        <v>Terry Grant</v>
      </c>
      <c r="D66" s="138">
        <f>IFERROR(VLOOKUP(B66,Calculations!$A$106:$AR$135,7,FALSE),"")</f>
        <v>1904</v>
      </c>
      <c r="E66" s="138" t="str">
        <f>IFERROR(VLOOKUP(B66,Calculations!$E$106:$AR$135,4,FALSE),"")</f>
        <v>U/G</v>
      </c>
      <c r="F66" s="138" t="str">
        <f>IFERROR(VLOOKUP(B66,Calculations!$E$106:$AR$135,6,FALSE),"")</f>
        <v>PCP</v>
      </c>
      <c r="G66" s="138" t="str">
        <f>IFERROR(VLOOKUP(B66,Calculations!$E$106:$AR$135,7,FALSE),"")</f>
        <v>Carisbrooke</v>
      </c>
      <c r="H66" s="139">
        <f>IFERROR(VLOOKUP(B66,Calculations!$E$106:$AR$135,9,FALSE),"")</f>
        <v>33</v>
      </c>
      <c r="I66" s="139">
        <f>IFERROR(VLOOKUP(B66,Calculations!$E$106:$AR$135,10,FALSE),"")</f>
        <v>22</v>
      </c>
      <c r="J66" s="139" t="str">
        <f>IFERROR(VLOOKUP(B66,Calculations!$E$106:$AR$135,11,FALSE),"")</f>
        <v/>
      </c>
      <c r="K66" s="139" t="str">
        <f>IFERROR(VLOOKUP(B66,Calculations!$E$106:$AR$135,12,FALSE),"")</f>
        <v/>
      </c>
      <c r="L66" s="139" t="str">
        <f>IFERROR(VLOOKUP(B66,Calculations!$E$106:$AR$135,13,FALSE),"")</f>
        <v/>
      </c>
      <c r="M66" s="139" t="str">
        <f>IFERROR(VLOOKUP(B66,Calculations!$E$106:$AR$135,14,FALSE),"")</f>
        <v/>
      </c>
      <c r="N66" s="139" t="str">
        <f>IFERROR(VLOOKUP(B66,Calculations!$E$106:$AR$135,15,FALSE),"")</f>
        <v/>
      </c>
      <c r="O66" s="139" t="str">
        <f>IFERROR(VLOOKUP(B66,Calculations!$E$106:$AR$135,16,FALSE),"")</f>
        <v/>
      </c>
      <c r="P66" s="140">
        <f>IFERROR(VLOOKUP(B66,Calculations!$E$106:$AR$135,17,FALSE),"")</f>
        <v>0.84615384615384615</v>
      </c>
      <c r="Q66" s="140">
        <f>IFERROR(VLOOKUP(B66,Calculations!$E$106:$AR$135,18,FALSE),"")</f>
        <v>0.6875</v>
      </c>
      <c r="R66" s="140" t="str">
        <f>IFERROR(VLOOKUP(B66,Calculations!$E$106:$AR$135,19,FALSE),"")</f>
        <v/>
      </c>
      <c r="S66" s="140" t="str">
        <f>IFERROR(VLOOKUP(B66,Calculations!$E$106:$AR$135,20,FALSE),"")</f>
        <v/>
      </c>
      <c r="T66" s="140" t="str">
        <f>IFERROR(VLOOKUP(B66,Calculations!$E$106:$AR$135,21,FALSE),"")</f>
        <v/>
      </c>
      <c r="U66" s="140" t="str">
        <f>IFERROR(VLOOKUP(B66,Calculations!$E$106:$AR$135,22,FALSE),"")</f>
        <v/>
      </c>
      <c r="V66" s="140" t="str">
        <f>IFERROR(VLOOKUP(B66,Calculations!$E$106:$AR$135,23,FALSE),"")</f>
        <v/>
      </c>
      <c r="W66" s="140" t="str">
        <f>IFERROR(VLOOKUP(B66,Calculations!$E$106:$AR$135,24,FALSE),"")</f>
        <v/>
      </c>
      <c r="X66" s="141">
        <f>IFERROR(VLOOKUP(B66,Calculations!$E$106:$AR$135,25,FALSE),"")</f>
        <v>2</v>
      </c>
      <c r="Y66" s="142">
        <f>IFERROR(VLOOKUP(B66,Calculations!$E$106:$AR$135,27,FALSE),"")</f>
        <v>0.76682692307692313</v>
      </c>
    </row>
    <row r="67" spans="1:26" ht="15" x14ac:dyDescent="0.3">
      <c r="A67" s="192" t="s">
        <v>88</v>
      </c>
      <c r="B67" s="35">
        <v>3</v>
      </c>
      <c r="C67" s="19" t="str">
        <f>IFERROR(VLOOKUP(B67,Calculations!$E$106:$AR$135,2,FALSE),"")</f>
        <v>Glynn Edwards</v>
      </c>
      <c r="D67" s="138" t="str">
        <f>IFERROR(VLOOKUP(B67,Calculations!$A$106:$AR$135,7,FALSE),"")</f>
        <v/>
      </c>
      <c r="E67" s="138" t="str">
        <f>IFERROR(VLOOKUP(B67,Calculations!$E$106:$AR$135,4,FALSE),"")</f>
        <v>U/G</v>
      </c>
      <c r="F67" s="138" t="str">
        <f>IFERROR(VLOOKUP(B67,Calculations!$E$106:$AR$135,6,FALSE),"")</f>
        <v>PCP</v>
      </c>
      <c r="G67" s="138" t="str">
        <f>IFERROR(VLOOKUP(B67,Calculations!$E$106:$AR$135,7,FALSE),"")</f>
        <v>Carisbrooke</v>
      </c>
      <c r="H67" s="139">
        <f>IFERROR(VLOOKUP(B67,Calculations!$E$106:$AR$135,9,FALSE),"")</f>
        <v>25</v>
      </c>
      <c r="I67" s="139" t="str">
        <f>IFERROR(VLOOKUP(B67,Calculations!$E$106:$AR$135,10,FALSE),"")</f>
        <v/>
      </c>
      <c r="J67" s="139" t="str">
        <f>IFERROR(VLOOKUP(B67,Calculations!$E$106:$AR$135,11,FALSE),"")</f>
        <v/>
      </c>
      <c r="K67" s="139" t="str">
        <f>IFERROR(VLOOKUP(B67,Calculations!$E$106:$AR$135,12,FALSE),"")</f>
        <v/>
      </c>
      <c r="L67" s="139" t="str">
        <f>IFERROR(VLOOKUP(B67,Calculations!$E$106:$AR$135,13,FALSE),"")</f>
        <v/>
      </c>
      <c r="M67" s="139" t="str">
        <f>IFERROR(VLOOKUP(B67,Calculations!$E$106:$AR$135,14,FALSE),"")</f>
        <v/>
      </c>
      <c r="N67" s="139" t="str">
        <f>IFERROR(VLOOKUP(B67,Calculations!$E$106:$AR$135,15,FALSE),"")</f>
        <v/>
      </c>
      <c r="O67" s="139" t="str">
        <f>IFERROR(VLOOKUP(B67,Calculations!$E$106:$AR$135,16,FALSE),"")</f>
        <v/>
      </c>
      <c r="P67" s="140">
        <f>IFERROR(VLOOKUP(B67,Calculations!$E$106:$AR$135,17,FALSE),"")</f>
        <v>0.64102564102564108</v>
      </c>
      <c r="Q67" s="140" t="str">
        <f>IFERROR(VLOOKUP(B67,Calculations!$E$106:$AR$135,18,FALSE),"")</f>
        <v/>
      </c>
      <c r="R67" s="140" t="str">
        <f>IFERROR(VLOOKUP(B67,Calculations!$E$106:$AR$135,19,FALSE),"")</f>
        <v/>
      </c>
      <c r="S67" s="140" t="str">
        <f>IFERROR(VLOOKUP(B67,Calculations!$E$106:$AR$135,20,FALSE),"")</f>
        <v/>
      </c>
      <c r="T67" s="140" t="str">
        <f>IFERROR(VLOOKUP(B67,Calculations!$E$106:$AR$135,21,FALSE),"")</f>
        <v/>
      </c>
      <c r="U67" s="140" t="str">
        <f>IFERROR(VLOOKUP(B67,Calculations!$E$106:$AR$135,22,FALSE),"")</f>
        <v/>
      </c>
      <c r="V67" s="140" t="str">
        <f>IFERROR(VLOOKUP(B67,Calculations!$E$106:$AR$135,23,FALSE),"")</f>
        <v/>
      </c>
      <c r="W67" s="140" t="str">
        <f>IFERROR(VLOOKUP(B67,Calculations!$E$106:$AR$135,24,FALSE),"")</f>
        <v/>
      </c>
      <c r="X67" s="141">
        <f>IFERROR(VLOOKUP(B67,Calculations!$E$106:$AR$135,25,FALSE),"")</f>
        <v>1</v>
      </c>
      <c r="Y67" s="142">
        <f>IFERROR(VLOOKUP(B67,Calculations!$E$106:$AR$135,27,FALSE),"")</f>
        <v>0.64102564102564108</v>
      </c>
    </row>
    <row r="68" spans="1:26" ht="15" x14ac:dyDescent="0.3">
      <c r="A68" s="192" t="s">
        <v>88</v>
      </c>
      <c r="B68" s="35">
        <v>4</v>
      </c>
      <c r="C68" s="19" t="str">
        <f>IFERROR(VLOOKUP(B68,Calculations!$E$106:$AR$135,2,FALSE),"")</f>
        <v>Jake Woodman</v>
      </c>
      <c r="D68" s="138" t="str">
        <f>IFERROR(VLOOKUP(B68,Calculations!$A$106:$AR$135,7,FALSE),"")</f>
        <v/>
      </c>
      <c r="E68" s="138" t="str">
        <f>IFERROR(VLOOKUP(B68,Calculations!$E$106:$AR$135,4,FALSE),"")</f>
        <v>U/G</v>
      </c>
      <c r="F68" s="138" t="str">
        <f>IFERROR(VLOOKUP(B68,Calculations!$E$106:$AR$135,6,FALSE),"")</f>
        <v>PCP</v>
      </c>
      <c r="G68" s="138" t="str">
        <f>IFERROR(VLOOKUP(B68,Calculations!$E$106:$AR$135,7,FALSE),"")</f>
        <v>Carisbrooke</v>
      </c>
      <c r="H68" s="139">
        <f>IFERROR(VLOOKUP(B68,Calculations!$E$106:$AR$135,9,FALSE),"")</f>
        <v>24</v>
      </c>
      <c r="I68" s="139" t="str">
        <f>IFERROR(VLOOKUP(B68,Calculations!$E$106:$AR$135,10,FALSE),"")</f>
        <v/>
      </c>
      <c r="J68" s="139" t="str">
        <f>IFERROR(VLOOKUP(B68,Calculations!$E$106:$AR$135,11,FALSE),"")</f>
        <v/>
      </c>
      <c r="K68" s="139" t="str">
        <f>IFERROR(VLOOKUP(B68,Calculations!$E$106:$AR$135,12,FALSE),"")</f>
        <v/>
      </c>
      <c r="L68" s="139" t="str">
        <f>IFERROR(VLOOKUP(B68,Calculations!$E$106:$AR$135,13,FALSE),"")</f>
        <v/>
      </c>
      <c r="M68" s="139" t="str">
        <f>IFERROR(VLOOKUP(B68,Calculations!$E$106:$AR$135,14,FALSE),"")</f>
        <v/>
      </c>
      <c r="N68" s="139" t="str">
        <f>IFERROR(VLOOKUP(B68,Calculations!$E$106:$AR$135,15,FALSE),"")</f>
        <v/>
      </c>
      <c r="O68" s="139" t="str">
        <f>IFERROR(VLOOKUP(B68,Calculations!$E$106:$AR$135,16,FALSE),"")</f>
        <v/>
      </c>
      <c r="P68" s="140">
        <f>IFERROR(VLOOKUP(B68,Calculations!$E$106:$AR$135,17,FALSE),"")</f>
        <v>0.61538461538461542</v>
      </c>
      <c r="Q68" s="140" t="str">
        <f>IFERROR(VLOOKUP(B68,Calculations!$E$106:$AR$135,18,FALSE),"")</f>
        <v/>
      </c>
      <c r="R68" s="140" t="str">
        <f>IFERROR(VLOOKUP(B68,Calculations!$E$106:$AR$135,19,FALSE),"")</f>
        <v/>
      </c>
      <c r="S68" s="140" t="str">
        <f>IFERROR(VLOOKUP(B68,Calculations!$E$106:$AR$135,20,FALSE),"")</f>
        <v/>
      </c>
      <c r="T68" s="140" t="str">
        <f>IFERROR(VLOOKUP(B68,Calculations!$E$106:$AR$135,21,FALSE),"")</f>
        <v/>
      </c>
      <c r="U68" s="140" t="str">
        <f>IFERROR(VLOOKUP(B68,Calculations!$E$106:$AR$135,22,FALSE),"")</f>
        <v/>
      </c>
      <c r="V68" s="140" t="str">
        <f>IFERROR(VLOOKUP(B68,Calculations!$E$106:$AR$135,23,FALSE),"")</f>
        <v/>
      </c>
      <c r="W68" s="140" t="str">
        <f>IFERROR(VLOOKUP(B68,Calculations!$E$106:$AR$135,24,FALSE),"")</f>
        <v/>
      </c>
      <c r="X68" s="141">
        <f>IFERROR(VLOOKUP(B68,Calculations!$E$106:$AR$135,25,FALSE),"")</f>
        <v>1</v>
      </c>
      <c r="Y68" s="142">
        <f>IFERROR(VLOOKUP(B68,Calculations!$E$106:$AR$135,27,FALSE),"")</f>
        <v>0.61538461538461542</v>
      </c>
    </row>
    <row r="69" spans="1:26" ht="15" x14ac:dyDescent="0.3">
      <c r="A69" s="192" t="s">
        <v>88</v>
      </c>
      <c r="B69" s="35">
        <v>5</v>
      </c>
      <c r="C69" s="19" t="str">
        <f>IFERROR(VLOOKUP(B69,Calculations!$E$106:$AR$135,2,FALSE),"")</f>
        <v>Adam Riffert</v>
      </c>
      <c r="D69" s="138">
        <f>IFERROR(VLOOKUP(B69,Calculations!$A$106:$AR$135,7,FALSE),"")</f>
        <v>1294</v>
      </c>
      <c r="E69" s="138" t="str">
        <f>IFERROR(VLOOKUP(B69,Calculations!$E$106:$AR$135,4,FALSE),"")</f>
        <v>U/G</v>
      </c>
      <c r="F69" s="138" t="str">
        <f>IFERROR(VLOOKUP(B69,Calculations!$E$106:$AR$135,6,FALSE),"")</f>
        <v>PCP</v>
      </c>
      <c r="G69" s="138" t="str">
        <f>IFERROR(VLOOKUP(B69,Calculations!$E$106:$AR$135,7,FALSE),"")</f>
        <v>Frobury</v>
      </c>
      <c r="H69" s="139" t="str">
        <f>IFERROR(VLOOKUP(B69,Calculations!$E$106:$AR$135,9,FALSE),"")</f>
        <v/>
      </c>
      <c r="I69" s="139">
        <f>IFERROR(VLOOKUP(B69,Calculations!$E$106:$AR$135,10,FALSE),"")</f>
        <v>19</v>
      </c>
      <c r="J69" s="139" t="str">
        <f>IFERROR(VLOOKUP(B69,Calculations!$E$106:$AR$135,11,FALSE),"")</f>
        <v/>
      </c>
      <c r="K69" s="139" t="str">
        <f>IFERROR(VLOOKUP(B69,Calculations!$E$106:$AR$135,12,FALSE),"")</f>
        <v/>
      </c>
      <c r="L69" s="139" t="str">
        <f>IFERROR(VLOOKUP(B69,Calculations!$E$106:$AR$135,13,FALSE),"")</f>
        <v/>
      </c>
      <c r="M69" s="139" t="str">
        <f>IFERROR(VLOOKUP(B69,Calculations!$E$106:$AR$135,14,FALSE),"")</f>
        <v/>
      </c>
      <c r="N69" s="139" t="str">
        <f>IFERROR(VLOOKUP(B69,Calculations!$E$106:$AR$135,15,FALSE),"")</f>
        <v/>
      </c>
      <c r="O69" s="139" t="str">
        <f>IFERROR(VLOOKUP(B69,Calculations!$E$106:$AR$135,16,FALSE),"")</f>
        <v/>
      </c>
      <c r="P69" s="140" t="str">
        <f>IFERROR(VLOOKUP(B69,Calculations!$E$106:$AR$135,17,FALSE),"")</f>
        <v/>
      </c>
      <c r="Q69" s="140">
        <f>IFERROR(VLOOKUP(B69,Calculations!$E$106:$AR$135,18,FALSE),"")</f>
        <v>0.59375</v>
      </c>
      <c r="R69" s="140" t="str">
        <f>IFERROR(VLOOKUP(B69,Calculations!$E$106:$AR$135,19,FALSE),"")</f>
        <v/>
      </c>
      <c r="S69" s="140" t="str">
        <f>IFERROR(VLOOKUP(B69,Calculations!$E$106:$AR$135,20,FALSE),"")</f>
        <v/>
      </c>
      <c r="T69" s="140" t="str">
        <f>IFERROR(VLOOKUP(B69,Calculations!$E$106:$AR$135,21,FALSE),"")</f>
        <v/>
      </c>
      <c r="U69" s="140" t="str">
        <f>IFERROR(VLOOKUP(B69,Calculations!$E$106:$AR$135,22,FALSE),"")</f>
        <v/>
      </c>
      <c r="V69" s="140" t="str">
        <f>IFERROR(VLOOKUP(B69,Calculations!$E$106:$AR$135,23,FALSE),"")</f>
        <v/>
      </c>
      <c r="W69" s="140" t="str">
        <f>IFERROR(VLOOKUP(B69,Calculations!$E$106:$AR$135,24,FALSE),"")</f>
        <v/>
      </c>
      <c r="X69" s="141">
        <f>IFERROR(VLOOKUP(B69,Calculations!$E$106:$AR$135,25,FALSE),"")</f>
        <v>1</v>
      </c>
      <c r="Y69" s="142">
        <f>IFERROR(VLOOKUP(B69,Calculations!$E$106:$AR$135,27,FALSE),"")</f>
        <v>0.59375</v>
      </c>
    </row>
    <row r="70" spans="1:26" ht="15" hidden="1" x14ac:dyDescent="0.3">
      <c r="A70" s="192" t="s">
        <v>88</v>
      </c>
      <c r="B70" s="35">
        <v>6</v>
      </c>
      <c r="C70" s="19" t="str">
        <f>IFERROR(VLOOKUP(B70,Calculations!$E$106:$AR$135,2,FALSE),"")</f>
        <v/>
      </c>
      <c r="D70" s="138" t="str">
        <f>IFERROR(VLOOKUP(B70,Calculations!$A$106:$AR$135,7,FALSE),"")</f>
        <v/>
      </c>
      <c r="E70" s="138" t="str">
        <f>IFERROR(VLOOKUP(B70,Calculations!$E$106:$AR$135,4,FALSE),"")</f>
        <v/>
      </c>
      <c r="F70" s="138" t="str">
        <f>IFERROR(VLOOKUP(B70,Calculations!$E$106:$AR$135,6,FALSE),"")</f>
        <v/>
      </c>
      <c r="G70" s="138" t="str">
        <f>IFERROR(VLOOKUP(B70,Calculations!$E$106:$AR$135,7,FALSE),"")</f>
        <v/>
      </c>
      <c r="H70" s="139" t="str">
        <f>IFERROR(VLOOKUP(B70,Calculations!$E$106:$AR$135,9,FALSE),"")</f>
        <v/>
      </c>
      <c r="I70" s="139" t="str">
        <f>IFERROR(VLOOKUP(B70,Calculations!$E$106:$AR$135,10,FALSE),"")</f>
        <v/>
      </c>
      <c r="J70" s="139" t="str">
        <f>IFERROR(VLOOKUP(B70,Calculations!$E$106:$AR$135,11,FALSE),"")</f>
        <v/>
      </c>
      <c r="K70" s="139" t="str">
        <f>IFERROR(VLOOKUP(B70,Calculations!$E$106:$AR$135,12,FALSE),"")</f>
        <v/>
      </c>
      <c r="L70" s="139" t="str">
        <f>IFERROR(VLOOKUP(B70,Calculations!$E$106:$AR$135,13,FALSE),"")</f>
        <v/>
      </c>
      <c r="M70" s="139" t="str">
        <f>IFERROR(VLOOKUP(B70,Calculations!$E$106:$AR$135,14,FALSE),"")</f>
        <v/>
      </c>
      <c r="N70" s="139" t="str">
        <f>IFERROR(VLOOKUP(B70,Calculations!$E$106:$AR$135,15,FALSE),"")</f>
        <v/>
      </c>
      <c r="O70" s="139" t="str">
        <f>IFERROR(VLOOKUP(B70,Calculations!$E$106:$AR$135,16,FALSE),"")</f>
        <v/>
      </c>
      <c r="P70" s="140" t="str">
        <f>IFERROR(VLOOKUP(B70,Calculations!$E$106:$AR$135,17,FALSE),"")</f>
        <v/>
      </c>
      <c r="Q70" s="140" t="str">
        <f>IFERROR(VLOOKUP(B70,Calculations!$E$106:$AR$135,18,FALSE),"")</f>
        <v/>
      </c>
      <c r="R70" s="140" t="str">
        <f>IFERROR(VLOOKUP(B70,Calculations!$E$106:$AR$135,19,FALSE),"")</f>
        <v/>
      </c>
      <c r="S70" s="140" t="str">
        <f>IFERROR(VLOOKUP(B70,Calculations!$E$106:$AR$135,20,FALSE),"")</f>
        <v/>
      </c>
      <c r="T70" s="140" t="str">
        <f>IFERROR(VLOOKUP(B70,Calculations!$E$106:$AR$135,21,FALSE),"")</f>
        <v/>
      </c>
      <c r="U70" s="140" t="str">
        <f>IFERROR(VLOOKUP(B70,Calculations!$E$106:$AR$135,22,FALSE),"")</f>
        <v/>
      </c>
      <c r="V70" s="140" t="str">
        <f>IFERROR(VLOOKUP(B70,Calculations!$E$106:$AR$135,23,FALSE),"")</f>
        <v/>
      </c>
      <c r="W70" s="140" t="str">
        <f>IFERROR(VLOOKUP(B70,Calculations!$E$106:$AR$135,24,FALSE),"")</f>
        <v/>
      </c>
      <c r="X70" s="141" t="str">
        <f>IFERROR(VLOOKUP(B70,Calculations!$E$106:$AR$135,25,FALSE),"")</f>
        <v/>
      </c>
      <c r="Y70" s="142" t="str">
        <f>IFERROR(VLOOKUP(B70,Calculations!$E$106:$AR$135,27,FALSE),"")</f>
        <v/>
      </c>
    </row>
    <row r="71" spans="1:26" ht="15" hidden="1" x14ac:dyDescent="0.3">
      <c r="A71" s="192" t="s">
        <v>88</v>
      </c>
      <c r="B71" s="35">
        <v>7</v>
      </c>
      <c r="C71" s="19" t="str">
        <f>IFERROR(VLOOKUP(B71,Calculations!$E$106:$AR$135,2,FALSE),"")</f>
        <v/>
      </c>
      <c r="D71" s="138" t="str">
        <f>IFERROR(VLOOKUP(B71,Calculations!$A$106:$AR$135,7,FALSE),"")</f>
        <v/>
      </c>
      <c r="E71" s="138" t="str">
        <f>IFERROR(VLOOKUP(B71,Calculations!$E$106:$AR$135,4,FALSE),"")</f>
        <v/>
      </c>
      <c r="F71" s="138" t="str">
        <f>IFERROR(VLOOKUP(B71,Calculations!$E$106:$AR$135,6,FALSE),"")</f>
        <v/>
      </c>
      <c r="G71" s="138" t="str">
        <f>IFERROR(VLOOKUP(B71,Calculations!$E$106:$AR$135,7,FALSE),"")</f>
        <v/>
      </c>
      <c r="H71" s="139" t="str">
        <f>IFERROR(VLOOKUP(B71,Calculations!$E$106:$AR$135,9,FALSE),"")</f>
        <v/>
      </c>
      <c r="I71" s="139" t="str">
        <f>IFERROR(VLOOKUP(B71,Calculations!$E$106:$AR$135,10,FALSE),"")</f>
        <v/>
      </c>
      <c r="J71" s="139" t="str">
        <f>IFERROR(VLOOKUP(B71,Calculations!$E$106:$AR$135,11,FALSE),"")</f>
        <v/>
      </c>
      <c r="K71" s="139" t="str">
        <f>IFERROR(VLOOKUP(B71,Calculations!$E$106:$AR$135,12,FALSE),"")</f>
        <v/>
      </c>
      <c r="L71" s="139" t="str">
        <f>IFERROR(VLOOKUP(B71,Calculations!$E$106:$AR$135,13,FALSE),"")</f>
        <v/>
      </c>
      <c r="M71" s="139" t="str">
        <f>IFERROR(VLOOKUP(B71,Calculations!$E$106:$AR$135,14,FALSE),"")</f>
        <v/>
      </c>
      <c r="N71" s="139" t="str">
        <f>IFERROR(VLOOKUP(B71,Calculations!$E$106:$AR$135,15,FALSE),"")</f>
        <v/>
      </c>
      <c r="O71" s="139" t="str">
        <f>IFERROR(VLOOKUP(B71,Calculations!$E$106:$AR$135,16,FALSE),"")</f>
        <v/>
      </c>
      <c r="P71" s="140" t="str">
        <f>IFERROR(VLOOKUP(B71,Calculations!$E$106:$AR$135,17,FALSE),"")</f>
        <v/>
      </c>
      <c r="Q71" s="140" t="str">
        <f>IFERROR(VLOOKUP(B71,Calculations!$E$106:$AR$135,18,FALSE),"")</f>
        <v/>
      </c>
      <c r="R71" s="140" t="str">
        <f>IFERROR(VLOOKUP(B71,Calculations!$E$106:$AR$135,19,FALSE),"")</f>
        <v/>
      </c>
      <c r="S71" s="140" t="str">
        <f>IFERROR(VLOOKUP(B71,Calculations!$E$106:$AR$135,20,FALSE),"")</f>
        <v/>
      </c>
      <c r="T71" s="140" t="str">
        <f>IFERROR(VLOOKUP(B71,Calculations!$E$106:$AR$135,21,FALSE),"")</f>
        <v/>
      </c>
      <c r="U71" s="140" t="str">
        <f>IFERROR(VLOOKUP(B71,Calculations!$E$106:$AR$135,22,FALSE),"")</f>
        <v/>
      </c>
      <c r="V71" s="140" t="str">
        <f>IFERROR(VLOOKUP(B71,Calculations!$E$106:$AR$135,23,FALSE),"")</f>
        <v/>
      </c>
      <c r="W71" s="140" t="str">
        <f>IFERROR(VLOOKUP(B71,Calculations!$E$106:$AR$135,24,FALSE),"")</f>
        <v/>
      </c>
      <c r="X71" s="141" t="str">
        <f>IFERROR(VLOOKUP(B71,Calculations!$E$106:$AR$135,25,FALSE),"")</f>
        <v/>
      </c>
      <c r="Y71" s="142" t="str">
        <f>IFERROR(VLOOKUP(B71,Calculations!$E$106:$AR$135,27,FALSE),"")</f>
        <v/>
      </c>
    </row>
    <row r="72" spans="1:26" ht="15" hidden="1" x14ac:dyDescent="0.3">
      <c r="A72" s="192" t="s">
        <v>88</v>
      </c>
      <c r="B72" s="35">
        <v>8</v>
      </c>
      <c r="C72" s="19" t="str">
        <f>IFERROR(VLOOKUP(B72,Calculations!$E$106:$AR$135,2,FALSE),"")</f>
        <v/>
      </c>
      <c r="D72" s="138" t="str">
        <f>IFERROR(VLOOKUP(B72,Calculations!$A$106:$AR$135,7,FALSE),"")</f>
        <v/>
      </c>
      <c r="E72" s="138" t="str">
        <f>IFERROR(VLOOKUP(B72,Calculations!$E$106:$AR$135,4,FALSE),"")</f>
        <v/>
      </c>
      <c r="F72" s="138" t="str">
        <f>IFERROR(VLOOKUP(B72,Calculations!$E$106:$AR$135,6,FALSE),"")</f>
        <v/>
      </c>
      <c r="G72" s="138" t="str">
        <f>IFERROR(VLOOKUP(B72,Calculations!$E$106:$AR$135,7,FALSE),"")</f>
        <v/>
      </c>
      <c r="H72" s="139" t="str">
        <f>IFERROR(VLOOKUP(B72,Calculations!$E$106:$AR$135,9,FALSE),"")</f>
        <v/>
      </c>
      <c r="I72" s="139" t="str">
        <f>IFERROR(VLOOKUP(B72,Calculations!$E$106:$AR$135,10,FALSE),"")</f>
        <v/>
      </c>
      <c r="J72" s="139" t="str">
        <f>IFERROR(VLOOKUP(B72,Calculations!$E$106:$AR$135,11,FALSE),"")</f>
        <v/>
      </c>
      <c r="K72" s="139" t="str">
        <f>IFERROR(VLOOKUP(B72,Calculations!$E$106:$AR$135,12,FALSE),"")</f>
        <v/>
      </c>
      <c r="L72" s="139" t="str">
        <f>IFERROR(VLOOKUP(B72,Calculations!$E$106:$AR$135,13,FALSE),"")</f>
        <v/>
      </c>
      <c r="M72" s="139" t="str">
        <f>IFERROR(VLOOKUP(B72,Calculations!$E$106:$AR$135,14,FALSE),"")</f>
        <v/>
      </c>
      <c r="N72" s="139" t="str">
        <f>IFERROR(VLOOKUP(B72,Calculations!$E$106:$AR$135,15,FALSE),"")</f>
        <v/>
      </c>
      <c r="O72" s="139" t="str">
        <f>IFERROR(VLOOKUP(B72,Calculations!$E$106:$AR$135,16,FALSE),"")</f>
        <v/>
      </c>
      <c r="P72" s="140" t="str">
        <f>IFERROR(VLOOKUP(B72,Calculations!$E$106:$AR$135,17,FALSE),"")</f>
        <v/>
      </c>
      <c r="Q72" s="140" t="str">
        <f>IFERROR(VLOOKUP(B72,Calculations!$E$106:$AR$135,18,FALSE),"")</f>
        <v/>
      </c>
      <c r="R72" s="140" t="str">
        <f>IFERROR(VLOOKUP(B72,Calculations!$E$106:$AR$135,19,FALSE),"")</f>
        <v/>
      </c>
      <c r="S72" s="140" t="str">
        <f>IFERROR(VLOOKUP(B72,Calculations!$E$106:$AR$135,20,FALSE),"")</f>
        <v/>
      </c>
      <c r="T72" s="140" t="str">
        <f>IFERROR(VLOOKUP(B72,Calculations!$E$106:$AR$135,21,FALSE),"")</f>
        <v/>
      </c>
      <c r="U72" s="140" t="str">
        <f>IFERROR(VLOOKUP(B72,Calculations!$E$106:$AR$135,22,FALSE),"")</f>
        <v/>
      </c>
      <c r="V72" s="140" t="str">
        <f>IFERROR(VLOOKUP(B72,Calculations!$E$106:$AR$135,23,FALSE),"")</f>
        <v/>
      </c>
      <c r="W72" s="140" t="str">
        <f>IFERROR(VLOOKUP(B72,Calculations!$E$106:$AR$135,24,FALSE),"")</f>
        <v/>
      </c>
      <c r="X72" s="141" t="str">
        <f>IFERROR(VLOOKUP(B72,Calculations!$E$106:$AR$135,25,FALSE),"")</f>
        <v/>
      </c>
      <c r="Y72" s="142" t="str">
        <f>IFERROR(VLOOKUP(B72,Calculations!$E$106:$AR$135,27,FALSE),"")</f>
        <v/>
      </c>
    </row>
    <row r="73" spans="1:26" ht="15" hidden="1" x14ac:dyDescent="0.3">
      <c r="A73" s="192" t="s">
        <v>88</v>
      </c>
      <c r="B73" s="35">
        <v>9</v>
      </c>
      <c r="C73" s="19" t="str">
        <f>IFERROR(VLOOKUP(B73,Calculations!$E$106:$AR$135,2,FALSE),"")</f>
        <v/>
      </c>
      <c r="D73" s="138" t="str">
        <f>IFERROR(VLOOKUP(B73,Calculations!$A$106:$AR$135,7,FALSE),"")</f>
        <v/>
      </c>
      <c r="E73" s="138" t="str">
        <f>IFERROR(VLOOKUP(B73,Calculations!$E$106:$AR$135,4,FALSE),"")</f>
        <v/>
      </c>
      <c r="F73" s="138" t="str">
        <f>IFERROR(VLOOKUP(B73,Calculations!$E$106:$AR$135,6,FALSE),"")</f>
        <v/>
      </c>
      <c r="G73" s="138" t="str">
        <f>IFERROR(VLOOKUP(B73,Calculations!$E$106:$AR$135,7,FALSE),"")</f>
        <v/>
      </c>
      <c r="H73" s="139" t="str">
        <f>IFERROR(VLOOKUP(B73,Calculations!$E$106:$AR$135,9,FALSE),"")</f>
        <v/>
      </c>
      <c r="I73" s="139" t="str">
        <f>IFERROR(VLOOKUP(B73,Calculations!$E$106:$AR$135,10,FALSE),"")</f>
        <v/>
      </c>
      <c r="J73" s="139" t="str">
        <f>IFERROR(VLOOKUP(B73,Calculations!$E$106:$AR$135,11,FALSE),"")</f>
        <v/>
      </c>
      <c r="K73" s="139" t="str">
        <f>IFERROR(VLOOKUP(B73,Calculations!$E$106:$AR$135,12,FALSE),"")</f>
        <v/>
      </c>
      <c r="L73" s="139" t="str">
        <f>IFERROR(VLOOKUP(B73,Calculations!$E$106:$AR$135,13,FALSE),"")</f>
        <v/>
      </c>
      <c r="M73" s="139" t="str">
        <f>IFERROR(VLOOKUP(B73,Calculations!$E$106:$AR$135,14,FALSE),"")</f>
        <v/>
      </c>
      <c r="N73" s="139" t="str">
        <f>IFERROR(VLOOKUP(B73,Calculations!$E$106:$AR$135,15,FALSE),"")</f>
        <v/>
      </c>
      <c r="O73" s="139" t="str">
        <f>IFERROR(VLOOKUP(B73,Calculations!$E$106:$AR$135,16,FALSE),"")</f>
        <v/>
      </c>
      <c r="P73" s="140" t="str">
        <f>IFERROR(VLOOKUP(B73,Calculations!$E$106:$AR$135,17,FALSE),"")</f>
        <v/>
      </c>
      <c r="Q73" s="140" t="str">
        <f>IFERROR(VLOOKUP(B73,Calculations!$E$106:$AR$135,18,FALSE),"")</f>
        <v/>
      </c>
      <c r="R73" s="140" t="str">
        <f>IFERROR(VLOOKUP(B73,Calculations!$E$106:$AR$135,19,FALSE),"")</f>
        <v/>
      </c>
      <c r="S73" s="140" t="str">
        <f>IFERROR(VLOOKUP(B73,Calculations!$E$106:$AR$135,20,FALSE),"")</f>
        <v/>
      </c>
      <c r="T73" s="140" t="str">
        <f>IFERROR(VLOOKUP(B73,Calculations!$E$106:$AR$135,21,FALSE),"")</f>
        <v/>
      </c>
      <c r="U73" s="140" t="str">
        <f>IFERROR(VLOOKUP(B73,Calculations!$E$106:$AR$135,22,FALSE),"")</f>
        <v/>
      </c>
      <c r="V73" s="140" t="str">
        <f>IFERROR(VLOOKUP(B73,Calculations!$E$106:$AR$135,23,FALSE),"")</f>
        <v/>
      </c>
      <c r="W73" s="140" t="str">
        <f>IFERROR(VLOOKUP(B73,Calculations!$E$106:$AR$135,24,FALSE),"")</f>
        <v/>
      </c>
      <c r="X73" s="141" t="str">
        <f>IFERROR(VLOOKUP(B73,Calculations!$E$106:$AR$135,25,FALSE),"")</f>
        <v/>
      </c>
      <c r="Y73" s="142" t="str">
        <f>IFERROR(VLOOKUP(B73,Calculations!$E$106:$AR$135,27,FALSE),"")</f>
        <v/>
      </c>
    </row>
    <row r="74" spans="1:26" ht="15" hidden="1" x14ac:dyDescent="0.3">
      <c r="A74" s="192" t="s">
        <v>88</v>
      </c>
      <c r="B74" s="35">
        <v>10</v>
      </c>
      <c r="C74" s="19" t="str">
        <f>IFERROR(VLOOKUP(B74,Calculations!$E$106:$AR$135,2,FALSE),"")</f>
        <v/>
      </c>
      <c r="D74" s="138" t="str">
        <f>IFERROR(VLOOKUP(B74,Calculations!$A$106:$AR$135,7,FALSE),"")</f>
        <v/>
      </c>
      <c r="E74" s="138" t="str">
        <f>IFERROR(VLOOKUP(B74,Calculations!$E$106:$AR$135,4,FALSE),"")</f>
        <v/>
      </c>
      <c r="F74" s="138" t="str">
        <f>IFERROR(VLOOKUP(B74,Calculations!$E$106:$AR$135,6,FALSE),"")</f>
        <v/>
      </c>
      <c r="G74" s="138" t="str">
        <f>IFERROR(VLOOKUP(B74,Calculations!$E$106:$AR$135,7,FALSE),"")</f>
        <v/>
      </c>
      <c r="H74" s="139" t="str">
        <f>IFERROR(VLOOKUP(B74,Calculations!$E$106:$AR$135,9,FALSE),"")</f>
        <v/>
      </c>
      <c r="I74" s="139" t="str">
        <f>IFERROR(VLOOKUP(B74,Calculations!$E$106:$AR$135,10,FALSE),"")</f>
        <v/>
      </c>
      <c r="J74" s="139" t="str">
        <f>IFERROR(VLOOKUP(B74,Calculations!$E$106:$AR$135,11,FALSE),"")</f>
        <v/>
      </c>
      <c r="K74" s="139" t="str">
        <f>IFERROR(VLOOKUP(B74,Calculations!$E$106:$AR$135,12,FALSE),"")</f>
        <v/>
      </c>
      <c r="L74" s="139" t="str">
        <f>IFERROR(VLOOKUP(B74,Calculations!$E$106:$AR$135,13,FALSE),"")</f>
        <v/>
      </c>
      <c r="M74" s="139" t="str">
        <f>IFERROR(VLOOKUP(B74,Calculations!$E$106:$AR$135,14,FALSE),"")</f>
        <v/>
      </c>
      <c r="N74" s="139" t="str">
        <f>IFERROR(VLOOKUP(B74,Calculations!$E$106:$AR$135,15,FALSE),"")</f>
        <v/>
      </c>
      <c r="O74" s="139" t="str">
        <f>IFERROR(VLOOKUP(B74,Calculations!$E$106:$AR$135,16,FALSE),"")</f>
        <v/>
      </c>
      <c r="P74" s="140" t="str">
        <f>IFERROR(VLOOKUP(B74,Calculations!$E$106:$AR$135,17,FALSE),"")</f>
        <v/>
      </c>
      <c r="Q74" s="140" t="str">
        <f>IFERROR(VLOOKUP(B74,Calculations!$E$106:$AR$135,18,FALSE),"")</f>
        <v/>
      </c>
      <c r="R74" s="140" t="str">
        <f>IFERROR(VLOOKUP(B74,Calculations!$E$106:$AR$135,19,FALSE),"")</f>
        <v/>
      </c>
      <c r="S74" s="140" t="str">
        <f>IFERROR(VLOOKUP(B74,Calculations!$E$106:$AR$135,20,FALSE),"")</f>
        <v/>
      </c>
      <c r="T74" s="140" t="str">
        <f>IFERROR(VLOOKUP(B74,Calculations!$E$106:$AR$135,21,FALSE),"")</f>
        <v/>
      </c>
      <c r="U74" s="140" t="str">
        <f>IFERROR(VLOOKUP(B74,Calculations!$E$106:$AR$135,22,FALSE),"")</f>
        <v/>
      </c>
      <c r="V74" s="140" t="str">
        <f>IFERROR(VLOOKUP(B74,Calculations!$E$106:$AR$135,23,FALSE),"")</f>
        <v/>
      </c>
      <c r="W74" s="140" t="str">
        <f>IFERROR(VLOOKUP(B74,Calculations!$E$106:$AR$135,24,FALSE),"")</f>
        <v/>
      </c>
      <c r="X74" s="141" t="str">
        <f>IFERROR(VLOOKUP(B74,Calculations!$E$106:$AR$135,25,FALSE),"")</f>
        <v/>
      </c>
      <c r="Y74" s="142" t="str">
        <f>IFERROR(VLOOKUP(B74,Calculations!$E$106:$AR$135,27,FALSE),"")</f>
        <v/>
      </c>
    </row>
    <row r="75" spans="1:26" ht="5.4" customHeight="1" x14ac:dyDescent="0.3">
      <c r="C75" s="188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189"/>
      <c r="Q75" s="189"/>
      <c r="R75" s="189"/>
      <c r="S75" s="189"/>
      <c r="T75" s="189"/>
      <c r="U75" s="189"/>
      <c r="V75" s="189"/>
      <c r="W75" s="189"/>
      <c r="X75" s="33"/>
      <c r="Y75" s="144"/>
    </row>
    <row r="76" spans="1:26" ht="4.2" customHeight="1" x14ac:dyDescent="0.3">
      <c r="A76" s="185"/>
      <c r="B76" s="187"/>
      <c r="C76" s="190"/>
      <c r="D76" s="190"/>
      <c r="E76" s="190"/>
      <c r="F76" s="190"/>
      <c r="G76" s="190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191"/>
      <c r="Z76" s="32"/>
    </row>
    <row r="77" spans="1:26" ht="15" x14ac:dyDescent="0.3">
      <c r="A77" s="192" t="s">
        <v>89</v>
      </c>
      <c r="B77" s="35">
        <v>1</v>
      </c>
      <c r="C77" s="19" t="str">
        <f>IFERROR(VLOOKUP(B77,Calculations!$E$137:$AR$146,2,FALSE),"")</f>
        <v>Barry Warren</v>
      </c>
      <c r="D77" s="138">
        <f>IFERROR(VLOOKUP(B77,Calculations!$A$137:$AR$146,7,FALSE),"")</f>
        <v>1616</v>
      </c>
      <c r="E77" s="138" t="str">
        <f>IFERROR(VLOOKUP(B77,Calculations!$E$137:$AR$146,4,FALSE),"")</f>
        <v>O</v>
      </c>
      <c r="F77" s="138" t="str">
        <f>IFERROR(VLOOKUP(B77,Calculations!$E$137:$AR$146,6,FALSE),"")</f>
        <v>Open</v>
      </c>
      <c r="G77" s="138" t="str">
        <f>IFERROR(VLOOKUP(B77,Calculations!$E$137:$AR$146,7,FALSE),"")</f>
        <v>Carisbrooke</v>
      </c>
      <c r="H77" s="139">
        <f>IFERROR(VLOOKUP(B77,Calculations!$E$137:$AR$146,9,FALSE),"")</f>
        <v>36</v>
      </c>
      <c r="I77" s="139">
        <f>IFERROR(VLOOKUP(B77,Calculations!$E$137:$AR$146,10,FALSE),"")</f>
        <v>24</v>
      </c>
      <c r="J77" s="139" t="str">
        <f>IFERROR(VLOOKUP(B77,Calculations!$E$137:$AR$146,11,FALSE),"")</f>
        <v/>
      </c>
      <c r="K77" s="139" t="str">
        <f>IFERROR(VLOOKUP(B77,Calculations!$E$137:$AR$146,12,FALSE),"")</f>
        <v/>
      </c>
      <c r="L77" s="139" t="str">
        <f>IFERROR(VLOOKUP(B77,Calculations!$E$137:$AR$146,13,FALSE),"")</f>
        <v/>
      </c>
      <c r="M77" s="139" t="str">
        <f>IFERROR(VLOOKUP(B77,Calculations!$E$137:$AR$146,14,FALSE),"")</f>
        <v/>
      </c>
      <c r="N77" s="139" t="str">
        <f>IFERROR(VLOOKUP(B77,Calculations!$E$137:$AR$146,15,FALSE),"")</f>
        <v/>
      </c>
      <c r="O77" s="139" t="str">
        <f>IFERROR(VLOOKUP(B77,Calculations!$E$137:$AR$146,16,FALSE),"")</f>
        <v/>
      </c>
      <c r="P77" s="140">
        <f>IFERROR(VLOOKUP(B77,Calculations!$E$137:$AR$146,17,FALSE),"")</f>
        <v>1</v>
      </c>
      <c r="Q77" s="140">
        <f>IFERROR(VLOOKUP(B77,Calculations!$E$137:$AR$146,18,FALSE),"")</f>
        <v>1</v>
      </c>
      <c r="R77" s="140" t="str">
        <f>IFERROR(VLOOKUP(B77,Calculations!$E$137:$AR$146,19,FALSE),"")</f>
        <v/>
      </c>
      <c r="S77" s="140" t="str">
        <f>IFERROR(VLOOKUP(B77,Calculations!$E$137:$AR$146,20,FALSE),"")</f>
        <v/>
      </c>
      <c r="T77" s="140" t="str">
        <f>IFERROR(VLOOKUP(B77,Calculations!$E$137:$AR$146,21,FALSE),"")</f>
        <v/>
      </c>
      <c r="U77" s="140" t="str">
        <f>IFERROR(VLOOKUP(B77,Calculations!$E$137:$AR$146,22,FALSE),"")</f>
        <v/>
      </c>
      <c r="V77" s="140" t="str">
        <f>IFERROR(VLOOKUP(B77,Calculations!$E$137:$AR$146,23,FALSE),"")</f>
        <v/>
      </c>
      <c r="W77" s="140" t="str">
        <f>IFERROR(VLOOKUP(B77,Calculations!$E$137:$AR$146,24,FALSE),"")</f>
        <v/>
      </c>
      <c r="X77" s="141">
        <f>IFERROR(VLOOKUP(B77,Calculations!$E$137:$AR$146,25,FALSE),"")</f>
        <v>2</v>
      </c>
      <c r="Y77" s="142">
        <f>IFERROR(VLOOKUP(B77,Calculations!$E$137:$AR$146,27,FALSE),"")</f>
        <v>1</v>
      </c>
    </row>
    <row r="78" spans="1:26" ht="15" x14ac:dyDescent="0.3">
      <c r="A78" s="192" t="s">
        <v>89</v>
      </c>
      <c r="B78" s="35">
        <v>2</v>
      </c>
      <c r="C78" s="19" t="str">
        <f>IFERROR(VLOOKUP(B78,Calculations!$E$137:$AR$146,2,FALSE),"")</f>
        <v>Andrew Slade</v>
      </c>
      <c r="D78" s="138">
        <f>IFERROR(VLOOKUP(B78,Calculations!$A$137:$AR$146,7,FALSE),"")</f>
        <v>402</v>
      </c>
      <c r="E78" s="138" t="str">
        <f>IFERROR(VLOOKUP(B78,Calculations!$E$137:$AR$146,4,FALSE),"")</f>
        <v>O</v>
      </c>
      <c r="F78" s="138" t="str">
        <f>IFERROR(VLOOKUP(B78,Calculations!$E$137:$AR$146,6,FALSE),"")</f>
        <v>Open</v>
      </c>
      <c r="G78" s="138" t="str">
        <f>IFERROR(VLOOKUP(B78,Calculations!$E$137:$AR$146,7,FALSE),"")</f>
        <v>Newbury</v>
      </c>
      <c r="H78" s="139">
        <f>IFERROR(VLOOKUP(B78,Calculations!$E$137:$AR$146,9,FALSE),"")</f>
        <v>33</v>
      </c>
      <c r="I78" s="139">
        <f>IFERROR(VLOOKUP(B78,Calculations!$E$137:$AR$146,10,FALSE),"")</f>
        <v>20</v>
      </c>
      <c r="J78" s="139" t="str">
        <f>IFERROR(VLOOKUP(B78,Calculations!$E$137:$AR$146,11,FALSE),"")</f>
        <v/>
      </c>
      <c r="K78" s="139" t="str">
        <f>IFERROR(VLOOKUP(B78,Calculations!$E$137:$AR$146,12,FALSE),"")</f>
        <v/>
      </c>
      <c r="L78" s="139" t="str">
        <f>IFERROR(VLOOKUP(B78,Calculations!$E$137:$AR$146,13,FALSE),"")</f>
        <v/>
      </c>
      <c r="M78" s="139" t="str">
        <f>IFERROR(VLOOKUP(B78,Calculations!$E$137:$AR$146,14,FALSE),"")</f>
        <v/>
      </c>
      <c r="N78" s="139" t="str">
        <f>IFERROR(VLOOKUP(B78,Calculations!$E$137:$AR$146,15,FALSE),"")</f>
        <v/>
      </c>
      <c r="O78" s="139" t="str">
        <f>IFERROR(VLOOKUP(B78,Calculations!$E$137:$AR$146,16,FALSE),"")</f>
        <v/>
      </c>
      <c r="P78" s="140">
        <f>IFERROR(VLOOKUP(B78,Calculations!$E$137:$AR$146,17,FALSE),"")</f>
        <v>0.91666666666666663</v>
      </c>
      <c r="Q78" s="140">
        <f>IFERROR(VLOOKUP(B78,Calculations!$E$137:$AR$146,18,FALSE),"")</f>
        <v>0.83333333333333337</v>
      </c>
      <c r="R78" s="140" t="str">
        <f>IFERROR(VLOOKUP(B78,Calculations!$E$137:$AR$146,19,FALSE),"")</f>
        <v/>
      </c>
      <c r="S78" s="140" t="str">
        <f>IFERROR(VLOOKUP(B78,Calculations!$E$137:$AR$146,20,FALSE),"")</f>
        <v/>
      </c>
      <c r="T78" s="140" t="str">
        <f>IFERROR(VLOOKUP(B78,Calculations!$E$137:$AR$146,21,FALSE),"")</f>
        <v/>
      </c>
      <c r="U78" s="140" t="str">
        <f>IFERROR(VLOOKUP(B78,Calculations!$E$137:$AR$146,22,FALSE),"")</f>
        <v/>
      </c>
      <c r="V78" s="140" t="str">
        <f>IFERROR(VLOOKUP(B78,Calculations!$E$137:$AR$146,23,FALSE),"")</f>
        <v/>
      </c>
      <c r="W78" s="140" t="str">
        <f>IFERROR(VLOOKUP(B78,Calculations!$E$137:$AR$146,24,FALSE),"")</f>
        <v/>
      </c>
      <c r="X78" s="141">
        <f>IFERROR(VLOOKUP(B78,Calculations!$E$137:$AR$146,25,FALSE),"")</f>
        <v>2</v>
      </c>
      <c r="Y78" s="142">
        <f>IFERROR(VLOOKUP(B78,Calculations!$E$137:$AR$146,27,FALSE),"")</f>
        <v>0.875</v>
      </c>
    </row>
    <row r="79" spans="1:26" ht="15" x14ac:dyDescent="0.3">
      <c r="A79" s="192" t="s">
        <v>89</v>
      </c>
      <c r="B79" s="35">
        <v>3</v>
      </c>
      <c r="C79" s="19" t="str">
        <f>IFERROR(VLOOKUP(B79,Calculations!$E$137:$AR$146,2,FALSE),"")</f>
        <v>Richard Bright</v>
      </c>
      <c r="D79" s="138">
        <f>IFERROR(VLOOKUP(B79,Calculations!$A$137:$AR$146,7,FALSE),"")</f>
        <v>1654</v>
      </c>
      <c r="E79" s="138" t="str">
        <f>IFERROR(VLOOKUP(B79,Calculations!$E$137:$AR$146,4,FALSE),"")</f>
        <v>O</v>
      </c>
      <c r="F79" s="138" t="str">
        <f>IFERROR(VLOOKUP(B79,Calculations!$E$137:$AR$146,6,FALSE),"")</f>
        <v>Open</v>
      </c>
      <c r="G79" s="138" t="str">
        <f>IFERROR(VLOOKUP(B79,Calculations!$E$137:$AR$146,7,FALSE),"")</f>
        <v>Newbury</v>
      </c>
      <c r="H79" s="139">
        <f>IFERROR(VLOOKUP(B79,Calculations!$E$137:$AR$146,9,FALSE),"")</f>
        <v>21</v>
      </c>
      <c r="I79" s="139">
        <f>IFERROR(VLOOKUP(B79,Calculations!$E$137:$AR$146,10,FALSE),"")</f>
        <v>20</v>
      </c>
      <c r="J79" s="139" t="str">
        <f>IFERROR(VLOOKUP(B79,Calculations!$E$137:$AR$146,11,FALSE),"")</f>
        <v/>
      </c>
      <c r="K79" s="139" t="str">
        <f>IFERROR(VLOOKUP(B79,Calculations!$E$137:$AR$146,12,FALSE),"")</f>
        <v/>
      </c>
      <c r="L79" s="139" t="str">
        <f>IFERROR(VLOOKUP(B79,Calculations!$E$137:$AR$146,13,FALSE),"")</f>
        <v/>
      </c>
      <c r="M79" s="139" t="str">
        <f>IFERROR(VLOOKUP(B79,Calculations!$E$137:$AR$146,14,FALSE),"")</f>
        <v/>
      </c>
      <c r="N79" s="139" t="str">
        <f>IFERROR(VLOOKUP(B79,Calculations!$E$137:$AR$146,15,FALSE),"")</f>
        <v/>
      </c>
      <c r="O79" s="139" t="str">
        <f>IFERROR(VLOOKUP(B79,Calculations!$E$137:$AR$146,16,FALSE),"")</f>
        <v/>
      </c>
      <c r="P79" s="140">
        <f>IFERROR(VLOOKUP(B79,Calculations!$E$137:$AR$146,17,FALSE),"")</f>
        <v>0.58333333333333337</v>
      </c>
      <c r="Q79" s="140">
        <f>IFERROR(VLOOKUP(B79,Calculations!$E$137:$AR$146,18,FALSE),"")</f>
        <v>0.83333333333333337</v>
      </c>
      <c r="R79" s="140" t="str">
        <f>IFERROR(VLOOKUP(B79,Calculations!$E$137:$AR$146,19,FALSE),"")</f>
        <v/>
      </c>
      <c r="S79" s="140" t="str">
        <f>IFERROR(VLOOKUP(B79,Calculations!$E$137:$AR$146,20,FALSE),"")</f>
        <v/>
      </c>
      <c r="T79" s="140" t="str">
        <f>IFERROR(VLOOKUP(B79,Calculations!$E$137:$AR$146,21,FALSE),"")</f>
        <v/>
      </c>
      <c r="U79" s="140" t="str">
        <f>IFERROR(VLOOKUP(B79,Calculations!$E$137:$AR$146,22,FALSE),"")</f>
        <v/>
      </c>
      <c r="V79" s="140" t="str">
        <f>IFERROR(VLOOKUP(B79,Calculations!$E$137:$AR$146,23,FALSE),"")</f>
        <v/>
      </c>
      <c r="W79" s="140" t="str">
        <f>IFERROR(VLOOKUP(B79,Calculations!$E$137:$AR$146,24,FALSE),"")</f>
        <v/>
      </c>
      <c r="X79" s="141">
        <f>IFERROR(VLOOKUP(B79,Calculations!$E$137:$AR$146,25,FALSE),"")</f>
        <v>2</v>
      </c>
      <c r="Y79" s="142">
        <f>IFERROR(VLOOKUP(B79,Calculations!$E$137:$AR$146,27,FALSE),"")</f>
        <v>0.70833333333333337</v>
      </c>
    </row>
    <row r="80" spans="1:26" ht="15" x14ac:dyDescent="0.3">
      <c r="A80" s="192" t="s">
        <v>89</v>
      </c>
      <c r="B80" s="35">
        <v>4</v>
      </c>
      <c r="C80" s="19" t="str">
        <f>IFERROR(VLOOKUP(B80,Calculations!$E$137:$AR$146,2,FALSE),"")</f>
        <v>Geoff Hawes</v>
      </c>
      <c r="D80" s="138">
        <f>IFERROR(VLOOKUP(B80,Calculations!$A$137:$AR$146,7,FALSE),"")</f>
        <v>448</v>
      </c>
      <c r="E80" s="138" t="str">
        <f>IFERROR(VLOOKUP(B80,Calculations!$E$137:$AR$146,4,FALSE),"")</f>
        <v>O</v>
      </c>
      <c r="F80" s="138" t="str">
        <f>IFERROR(VLOOKUP(B80,Calculations!$E$137:$AR$146,6,FALSE),"")</f>
        <v>Open</v>
      </c>
      <c r="G80" s="138" t="str">
        <f>IFERROR(VLOOKUP(B80,Calculations!$E$137:$AR$146,7,FALSE),"")</f>
        <v>Newbury</v>
      </c>
      <c r="H80" s="139">
        <f>IFERROR(VLOOKUP(B80,Calculations!$E$137:$AR$146,9,FALSE),"")</f>
        <v>20</v>
      </c>
      <c r="I80" s="139">
        <f>IFERROR(VLOOKUP(B80,Calculations!$E$137:$AR$146,10,FALSE),"")</f>
        <v>20</v>
      </c>
      <c r="J80" s="139" t="str">
        <f>IFERROR(VLOOKUP(B80,Calculations!$E$137:$AR$146,11,FALSE),"")</f>
        <v/>
      </c>
      <c r="K80" s="139" t="str">
        <f>IFERROR(VLOOKUP(B80,Calculations!$E$137:$AR$146,12,FALSE),"")</f>
        <v/>
      </c>
      <c r="L80" s="139" t="str">
        <f>IFERROR(VLOOKUP(B80,Calculations!$E$137:$AR$146,13,FALSE),"")</f>
        <v/>
      </c>
      <c r="M80" s="139" t="str">
        <f>IFERROR(VLOOKUP(B80,Calculations!$E$137:$AR$146,14,FALSE),"")</f>
        <v/>
      </c>
      <c r="N80" s="139" t="str">
        <f>IFERROR(VLOOKUP(B80,Calculations!$E$137:$AR$146,15,FALSE),"")</f>
        <v/>
      </c>
      <c r="O80" s="139" t="str">
        <f>IFERROR(VLOOKUP(B80,Calculations!$E$137:$AR$146,16,FALSE),"")</f>
        <v/>
      </c>
      <c r="P80" s="140">
        <f>IFERROR(VLOOKUP(B80,Calculations!$E$137:$AR$146,17,FALSE),"")</f>
        <v>0.55555555555555558</v>
      </c>
      <c r="Q80" s="140">
        <f>IFERROR(VLOOKUP(B80,Calculations!$E$137:$AR$146,18,FALSE),"")</f>
        <v>0.83333333333333337</v>
      </c>
      <c r="R80" s="140" t="str">
        <f>IFERROR(VLOOKUP(B80,Calculations!$E$137:$AR$146,19,FALSE),"")</f>
        <v/>
      </c>
      <c r="S80" s="140" t="str">
        <f>IFERROR(VLOOKUP(B80,Calculations!$E$137:$AR$146,20,FALSE),"")</f>
        <v/>
      </c>
      <c r="T80" s="140" t="str">
        <f>IFERROR(VLOOKUP(B80,Calculations!$E$137:$AR$146,21,FALSE),"")</f>
        <v/>
      </c>
      <c r="U80" s="140" t="str">
        <f>IFERROR(VLOOKUP(B80,Calculations!$E$137:$AR$146,22,FALSE),"")</f>
        <v/>
      </c>
      <c r="V80" s="140" t="str">
        <f>IFERROR(VLOOKUP(B80,Calculations!$E$137:$AR$146,23,FALSE),"")</f>
        <v/>
      </c>
      <c r="W80" s="140" t="str">
        <f>IFERROR(VLOOKUP(B80,Calculations!$E$137:$AR$146,24,FALSE),"")</f>
        <v/>
      </c>
      <c r="X80" s="141">
        <f>IFERROR(VLOOKUP(B80,Calculations!$E$137:$AR$146,25,FALSE),"")</f>
        <v>2</v>
      </c>
      <c r="Y80" s="142">
        <f>IFERROR(VLOOKUP(B80,Calculations!$E$137:$AR$146,27,FALSE),"")</f>
        <v>0.69444444444444442</v>
      </c>
    </row>
    <row r="81" spans="1:26" ht="15" x14ac:dyDescent="0.3">
      <c r="A81" s="192" t="s">
        <v>89</v>
      </c>
      <c r="B81" s="35">
        <v>5</v>
      </c>
      <c r="C81" s="19" t="str">
        <f>IFERROR(VLOOKUP(B81,Calculations!$E$137:$AR$146,2,FALSE),"")</f>
        <v>John Watson</v>
      </c>
      <c r="D81" s="138">
        <f>IFERROR(VLOOKUP(B81,Calculations!$A$137:$AR$146,7,FALSE),"")</f>
        <v>1559</v>
      </c>
      <c r="E81" s="138" t="str">
        <f>IFERROR(VLOOKUP(B81,Calculations!$E$137:$AR$146,4,FALSE),"")</f>
        <v>O</v>
      </c>
      <c r="F81" s="138" t="str">
        <f>IFERROR(VLOOKUP(B81,Calculations!$E$137:$AR$146,6,FALSE),"")</f>
        <v>Open</v>
      </c>
      <c r="G81" s="138" t="str">
        <f>IFERROR(VLOOKUP(B81,Calculations!$E$137:$AR$146,7,FALSE),"")</f>
        <v>Newbury</v>
      </c>
      <c r="H81" s="139">
        <f>IFERROR(VLOOKUP(B81,Calculations!$E$137:$AR$146,9,FALSE),"")</f>
        <v>23</v>
      </c>
      <c r="I81" s="139">
        <f>IFERROR(VLOOKUP(B81,Calculations!$E$137:$AR$146,10,FALSE),"")</f>
        <v>15</v>
      </c>
      <c r="J81" s="139" t="str">
        <f>IFERROR(VLOOKUP(B81,Calculations!$E$137:$AR$146,11,FALSE),"")</f>
        <v/>
      </c>
      <c r="K81" s="139" t="str">
        <f>IFERROR(VLOOKUP(B81,Calculations!$E$137:$AR$146,12,FALSE),"")</f>
        <v/>
      </c>
      <c r="L81" s="139" t="str">
        <f>IFERROR(VLOOKUP(B81,Calculations!$E$137:$AR$146,13,FALSE),"")</f>
        <v/>
      </c>
      <c r="M81" s="139" t="str">
        <f>IFERROR(VLOOKUP(B81,Calculations!$E$137:$AR$146,14,FALSE),"")</f>
        <v/>
      </c>
      <c r="N81" s="139" t="str">
        <f>IFERROR(VLOOKUP(B81,Calculations!$E$137:$AR$146,15,FALSE),"")</f>
        <v/>
      </c>
      <c r="O81" s="139" t="str">
        <f>IFERROR(VLOOKUP(B81,Calculations!$E$137:$AR$146,16,FALSE),"")</f>
        <v/>
      </c>
      <c r="P81" s="140">
        <f>IFERROR(VLOOKUP(B81,Calculations!$E$137:$AR$146,17,FALSE),"")</f>
        <v>0.63888888888888884</v>
      </c>
      <c r="Q81" s="140">
        <f>IFERROR(VLOOKUP(B81,Calculations!$E$137:$AR$146,18,FALSE),"")</f>
        <v>0.625</v>
      </c>
      <c r="R81" s="140" t="str">
        <f>IFERROR(VLOOKUP(B81,Calculations!$E$137:$AR$146,19,FALSE),"")</f>
        <v/>
      </c>
      <c r="S81" s="140" t="str">
        <f>IFERROR(VLOOKUP(B81,Calculations!$E$137:$AR$146,20,FALSE),"")</f>
        <v/>
      </c>
      <c r="T81" s="140" t="str">
        <f>IFERROR(VLOOKUP(B81,Calculations!$E$137:$AR$146,21,FALSE),"")</f>
        <v/>
      </c>
      <c r="U81" s="140" t="str">
        <f>IFERROR(VLOOKUP(B81,Calculations!$E$137:$AR$146,22,FALSE),"")</f>
        <v/>
      </c>
      <c r="V81" s="140" t="str">
        <f>IFERROR(VLOOKUP(B81,Calculations!$E$137:$AR$146,23,FALSE),"")</f>
        <v/>
      </c>
      <c r="W81" s="140" t="str">
        <f>IFERROR(VLOOKUP(B81,Calculations!$E$137:$AR$146,24,FALSE),"")</f>
        <v/>
      </c>
      <c r="X81" s="141">
        <f>IFERROR(VLOOKUP(B81,Calculations!$E$137:$AR$146,25,FALSE),"")</f>
        <v>2</v>
      </c>
      <c r="Y81" s="142">
        <f>IFERROR(VLOOKUP(B81,Calculations!$E$137:$AR$146,27,FALSE),"")</f>
        <v>0.63194444444444442</v>
      </c>
    </row>
    <row r="82" spans="1:26" ht="4.2" customHeight="1" x14ac:dyDescent="0.3">
      <c r="C82" s="188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189"/>
      <c r="Q82" s="189"/>
      <c r="R82" s="189"/>
      <c r="S82" s="189"/>
      <c r="T82" s="189"/>
      <c r="U82" s="189"/>
      <c r="V82" s="189"/>
      <c r="W82" s="189"/>
      <c r="X82" s="33"/>
      <c r="Y82" s="144"/>
    </row>
    <row r="83" spans="1:26" ht="4.2" customHeight="1" x14ac:dyDescent="0.3">
      <c r="A83" s="185"/>
      <c r="B83" s="187"/>
      <c r="C83" s="190"/>
      <c r="D83" s="190"/>
      <c r="E83" s="190"/>
      <c r="F83" s="190"/>
      <c r="G83" s="190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  <c r="Z83" s="32"/>
    </row>
    <row r="84" spans="1:26" ht="15" x14ac:dyDescent="0.3">
      <c r="A84" s="192" t="s">
        <v>119</v>
      </c>
      <c r="B84" s="35">
        <v>1</v>
      </c>
      <c r="C84" s="19" t="str">
        <f>IFERROR(VLOOKUP(B84,Calculations!$E$148:$AR$158,2,FALSE),"")</f>
        <v>Peter Terry</v>
      </c>
      <c r="D84" s="138" t="str">
        <f>IFERROR(VLOOKUP(B84,Calculations!$A$148:$AR$158,7,FALSE),"")</f>
        <v/>
      </c>
      <c r="E84" s="138" t="str">
        <f>IFERROR(VLOOKUP(B84,Calculations!$E$148:$AR$158,4,FALSE),"")</f>
        <v>S</v>
      </c>
      <c r="F84" s="138" t="str">
        <f>IFERROR(VLOOKUP(B84,Calculations!$E$148:$AR$158,6,FALSE),"")</f>
        <v>Sticks</v>
      </c>
      <c r="G84" s="138" t="str">
        <f>IFERROR(VLOOKUP(B84,Calculations!$E$148:$AR$158,7,FALSE),"")</f>
        <v>Newbury</v>
      </c>
      <c r="H84" s="139">
        <f>IFERROR(VLOOKUP(B84,Calculations!$E$148:$AR$158,9,FALSE),"")</f>
        <v>28</v>
      </c>
      <c r="I84" s="139" t="str">
        <f>IFERROR(VLOOKUP(B84,Calculations!$E$148:$AR$158,10,FALSE),"")</f>
        <v/>
      </c>
      <c r="J84" s="139" t="str">
        <f>IFERROR(VLOOKUP(B84,Calculations!$E$148:$AR$158,11,FALSE),"")</f>
        <v/>
      </c>
      <c r="K84" s="139" t="str">
        <f>IFERROR(VLOOKUP(B84,Calculations!$E$148:$AR$158,12,FALSE),"")</f>
        <v/>
      </c>
      <c r="L84" s="139" t="str">
        <f>IFERROR(VLOOKUP(B84,Calculations!$E$148:$AR$158,13,FALSE),"")</f>
        <v/>
      </c>
      <c r="M84" s="139" t="str">
        <f>IFERROR(VLOOKUP(B84,Calculations!$E$148:$AR$158,14,FALSE),"")</f>
        <v/>
      </c>
      <c r="N84" s="139" t="str">
        <f>IFERROR(VLOOKUP(B84,Calculations!$E$148:$AR$158,15,FALSE),"")</f>
        <v/>
      </c>
      <c r="O84" s="139" t="str">
        <f>IFERROR(VLOOKUP(B84,Calculations!$E$148:$AR$158,16,FALSE),"")</f>
        <v/>
      </c>
      <c r="P84" s="140">
        <f>IFERROR(VLOOKUP(B84,Calculations!$E$148:$AR$158,17,FALSE),"")</f>
        <v>1</v>
      </c>
      <c r="Q84" s="140" t="str">
        <f>IFERROR(VLOOKUP(B84,Calculations!$E$148:$AR$158,18,FALSE),"")</f>
        <v/>
      </c>
      <c r="R84" s="140" t="str">
        <f>IFERROR(VLOOKUP(B84,Calculations!$E$148:$AR$158,19,FALSE),"")</f>
        <v/>
      </c>
      <c r="S84" s="140" t="str">
        <f>IFERROR(VLOOKUP(B84,Calculations!$E$148:$AR$158,20,FALSE),"")</f>
        <v/>
      </c>
      <c r="T84" s="140" t="str">
        <f>IFERROR(VLOOKUP(B84,Calculations!$E$148:$AR$158,21,FALSE),"")</f>
        <v/>
      </c>
      <c r="U84" s="140" t="str">
        <f>IFERROR(VLOOKUP(B84,Calculations!$E$148:$AR$158,22,FALSE),"")</f>
        <v/>
      </c>
      <c r="V84" s="140" t="str">
        <f>IFERROR(VLOOKUP(B84,Calculations!$E$148:$AR$158,23,FALSE),"")</f>
        <v/>
      </c>
      <c r="W84" s="140" t="str">
        <f>IFERROR(VLOOKUP(B84,Calculations!$E$148:$AR$158,24,FALSE),"")</f>
        <v/>
      </c>
      <c r="X84" s="141">
        <f>IFERROR(VLOOKUP(B84,Calculations!$E$148:$AR$158,25,FALSE),"")</f>
        <v>1</v>
      </c>
      <c r="Y84" s="142">
        <f>IFERROR(VLOOKUP(B84,Calculations!$E$148:$AR$158,27,FALSE),"")</f>
        <v>1</v>
      </c>
    </row>
    <row r="85" spans="1:26" ht="15" x14ac:dyDescent="0.3">
      <c r="A85" s="192" t="s">
        <v>119</v>
      </c>
      <c r="B85" s="35">
        <v>2</v>
      </c>
      <c r="C85" s="19" t="str">
        <f>IFERROR(VLOOKUP(B85,Calculations!$E$148:$AR$158,2,FALSE),"")</f>
        <v>Alan Renwick</v>
      </c>
      <c r="D85" s="138">
        <f>IFERROR(VLOOKUP(B85,Calculations!$A$148:$AR$158,7,FALSE),"")</f>
        <v>1346</v>
      </c>
      <c r="E85" s="138" t="str">
        <f>IFERROR(VLOOKUP(B85,Calculations!$E$148:$AR$158,4,FALSE),"")</f>
        <v>S</v>
      </c>
      <c r="F85" s="138" t="str">
        <f>IFERROR(VLOOKUP(B85,Calculations!$E$148:$AR$158,6,FALSE),"")</f>
        <v>Sticks</v>
      </c>
      <c r="G85" s="138" t="str">
        <f>IFERROR(VLOOKUP(B85,Calculations!$E$148:$AR$158,7,FALSE),"")</f>
        <v>Frobury</v>
      </c>
      <c r="H85" s="139" t="str">
        <f>IFERROR(VLOOKUP(B85,Calculations!$E$148:$AR$158,9,FALSE),"")</f>
        <v/>
      </c>
      <c r="I85" s="139">
        <f>IFERROR(VLOOKUP(B85,Calculations!$E$148:$AR$158,10,FALSE),"")</f>
        <v>21</v>
      </c>
      <c r="J85" s="139" t="str">
        <f>IFERROR(VLOOKUP(B85,Calculations!$E$148:$AR$158,11,FALSE),"")</f>
        <v/>
      </c>
      <c r="K85" s="139" t="str">
        <f>IFERROR(VLOOKUP(B85,Calculations!$E$148:$AR$158,12,FALSE),"")</f>
        <v/>
      </c>
      <c r="L85" s="139" t="str">
        <f>IFERROR(VLOOKUP(B85,Calculations!$E$148:$AR$158,13,FALSE),"")</f>
        <v/>
      </c>
      <c r="M85" s="139" t="str">
        <f>IFERROR(VLOOKUP(B85,Calculations!$E$148:$AR$158,14,FALSE),"")</f>
        <v/>
      </c>
      <c r="N85" s="139" t="str">
        <f>IFERROR(VLOOKUP(B85,Calculations!$E$148:$AR$158,15,FALSE),"")</f>
        <v/>
      </c>
      <c r="O85" s="139" t="str">
        <f>IFERROR(VLOOKUP(B85,Calculations!$E$148:$AR$158,16,FALSE),"")</f>
        <v/>
      </c>
      <c r="P85" s="140" t="str">
        <f>IFERROR(VLOOKUP(B85,Calculations!$E$148:$AR$158,17,FALSE),"")</f>
        <v/>
      </c>
      <c r="Q85" s="140">
        <f>IFERROR(VLOOKUP(B85,Calculations!$E$148:$AR$158,18,FALSE),"")</f>
        <v>1</v>
      </c>
      <c r="R85" s="140" t="str">
        <f>IFERROR(VLOOKUP(B85,Calculations!$E$148:$AR$158,19,FALSE),"")</f>
        <v/>
      </c>
      <c r="S85" s="140" t="str">
        <f>IFERROR(VLOOKUP(B85,Calculations!$E$148:$AR$158,20,FALSE),"")</f>
        <v/>
      </c>
      <c r="T85" s="140" t="str">
        <f>IFERROR(VLOOKUP(B85,Calculations!$E$148:$AR$158,21,FALSE),"")</f>
        <v/>
      </c>
      <c r="U85" s="140" t="str">
        <f>IFERROR(VLOOKUP(B85,Calculations!$E$148:$AR$158,22,FALSE),"")</f>
        <v/>
      </c>
      <c r="V85" s="140" t="str">
        <f>IFERROR(VLOOKUP(B85,Calculations!$E$148:$AR$158,23,FALSE),"")</f>
        <v/>
      </c>
      <c r="W85" s="140" t="str">
        <f>IFERROR(VLOOKUP(B85,Calculations!$E$148:$AR$158,24,FALSE),"")</f>
        <v/>
      </c>
      <c r="X85" s="141">
        <f>IFERROR(VLOOKUP(B85,Calculations!$E$148:$AR$158,25,FALSE),"")</f>
        <v>1</v>
      </c>
      <c r="Y85" s="142">
        <f>IFERROR(VLOOKUP(B85,Calculations!$E$148:$AR$158,27,FALSE),"")</f>
        <v>1</v>
      </c>
    </row>
    <row r="86" spans="1:26" ht="15" x14ac:dyDescent="0.3">
      <c r="A86" s="192" t="s">
        <v>119</v>
      </c>
      <c r="B86" s="35">
        <v>3</v>
      </c>
      <c r="C86" s="19" t="str">
        <f>IFERROR(VLOOKUP(B86,Calculations!$E$148:$AR$158,2,FALSE),"")</f>
        <v>Robin Heath</v>
      </c>
      <c r="D86" s="138" t="str">
        <f>IFERROR(VLOOKUP(B86,Calculations!$A$148:$AR$158,7,FALSE),"")</f>
        <v/>
      </c>
      <c r="E86" s="138" t="str">
        <f>IFERROR(VLOOKUP(B86,Calculations!$E$148:$AR$158,4,FALSE),"")</f>
        <v>S</v>
      </c>
      <c r="F86" s="138" t="str">
        <f>IFERROR(VLOOKUP(B86,Calculations!$E$148:$AR$158,6,FALSE),"")</f>
        <v>Sticks</v>
      </c>
      <c r="G86" s="138" t="str">
        <f>IFERROR(VLOOKUP(B86,Calculations!$E$148:$AR$158,7,FALSE),"")</f>
        <v>Weston Warrior</v>
      </c>
      <c r="H86" s="139" t="str">
        <f>IFERROR(VLOOKUP(B86,Calculations!$E$148:$AR$158,9,FALSE),"")</f>
        <v/>
      </c>
      <c r="I86" s="139">
        <f>IFERROR(VLOOKUP(B86,Calculations!$E$148:$AR$158,10,FALSE),"")</f>
        <v>18</v>
      </c>
      <c r="J86" s="139" t="str">
        <f>IFERROR(VLOOKUP(B86,Calculations!$E$148:$AR$158,11,FALSE),"")</f>
        <v/>
      </c>
      <c r="K86" s="139" t="str">
        <f>IFERROR(VLOOKUP(B86,Calculations!$E$148:$AR$158,12,FALSE),"")</f>
        <v/>
      </c>
      <c r="L86" s="139" t="str">
        <f>IFERROR(VLOOKUP(B86,Calculations!$E$148:$AR$158,13,FALSE),"")</f>
        <v/>
      </c>
      <c r="M86" s="139" t="str">
        <f>IFERROR(VLOOKUP(B86,Calculations!$E$148:$AR$158,14,FALSE),"")</f>
        <v/>
      </c>
      <c r="N86" s="139" t="str">
        <f>IFERROR(VLOOKUP(B86,Calculations!$E$148:$AR$158,15,FALSE),"")</f>
        <v/>
      </c>
      <c r="O86" s="139" t="str">
        <f>IFERROR(VLOOKUP(B86,Calculations!$E$148:$AR$158,16,FALSE),"")</f>
        <v/>
      </c>
      <c r="P86" s="140" t="str">
        <f>IFERROR(VLOOKUP(B86,Calculations!$E$148:$AR$158,17,FALSE),"")</f>
        <v/>
      </c>
      <c r="Q86" s="140">
        <f>IFERROR(VLOOKUP(B86,Calculations!$E$148:$AR$158,18,FALSE),"")</f>
        <v>0.8571428571428571</v>
      </c>
      <c r="R86" s="140" t="str">
        <f>IFERROR(VLOOKUP(B86,Calculations!$E$148:$AR$158,19,FALSE),"")</f>
        <v/>
      </c>
      <c r="S86" s="140" t="str">
        <f>IFERROR(VLOOKUP(B86,Calculations!$E$148:$AR$158,20,FALSE),"")</f>
        <v/>
      </c>
      <c r="T86" s="140" t="str">
        <f>IFERROR(VLOOKUP(B86,Calculations!$E$148:$AR$158,21,FALSE),"")</f>
        <v/>
      </c>
      <c r="U86" s="140" t="str">
        <f>IFERROR(VLOOKUP(B86,Calculations!$E$148:$AR$158,22,FALSE),"")</f>
        <v/>
      </c>
      <c r="V86" s="140" t="str">
        <f>IFERROR(VLOOKUP(B86,Calculations!$E$148:$AR$158,23,FALSE),"")</f>
        <v/>
      </c>
      <c r="W86" s="140" t="str">
        <f>IFERROR(VLOOKUP(B86,Calculations!$E$148:$AR$158,24,FALSE),"")</f>
        <v/>
      </c>
      <c r="X86" s="141">
        <f>IFERROR(VLOOKUP(B86,Calculations!$E$148:$AR$158,25,FALSE),"")</f>
        <v>1</v>
      </c>
      <c r="Y86" s="142">
        <f>IFERROR(VLOOKUP(B86,Calculations!$E$148:$AR$158,27,FALSE),"")</f>
        <v>0.8571428571428571</v>
      </c>
    </row>
    <row r="87" spans="1:26" ht="15" hidden="1" x14ac:dyDescent="0.3">
      <c r="A87" s="192" t="s">
        <v>119</v>
      </c>
      <c r="B87" s="35">
        <v>4</v>
      </c>
      <c r="C87" s="19" t="str">
        <f>IFERROR(VLOOKUP(B87,Calculations!$E$148:$AR$158,2,FALSE),"")</f>
        <v/>
      </c>
      <c r="D87" s="138" t="str">
        <f>IFERROR(VLOOKUP(B87,Calculations!$A$148:$AR$158,7,FALSE),"")</f>
        <v/>
      </c>
      <c r="E87" s="138" t="str">
        <f>IFERROR(VLOOKUP(B87,Calculations!$E$148:$AR$158,4,FALSE),"")</f>
        <v/>
      </c>
      <c r="F87" s="138" t="str">
        <f>IFERROR(VLOOKUP(B87,Calculations!$E$148:$AR$158,6,FALSE),"")</f>
        <v/>
      </c>
      <c r="G87" s="138" t="str">
        <f>IFERROR(VLOOKUP(B87,Calculations!$E$148:$AR$158,7,FALSE),"")</f>
        <v/>
      </c>
      <c r="H87" s="139" t="str">
        <f>IFERROR(VLOOKUP(B87,Calculations!$E$148:$AR$158,9,FALSE),"")</f>
        <v/>
      </c>
      <c r="I87" s="139" t="str">
        <f>IFERROR(VLOOKUP(B87,Calculations!$E$148:$AR$158,10,FALSE),"")</f>
        <v/>
      </c>
      <c r="J87" s="139" t="str">
        <f>IFERROR(VLOOKUP(B87,Calculations!$E$148:$AR$158,11,FALSE),"")</f>
        <v/>
      </c>
      <c r="K87" s="139" t="str">
        <f>IFERROR(VLOOKUP(B87,Calculations!$E$148:$AR$158,12,FALSE),"")</f>
        <v/>
      </c>
      <c r="L87" s="139" t="str">
        <f>IFERROR(VLOOKUP(B87,Calculations!$E$148:$AR$158,13,FALSE),"")</f>
        <v/>
      </c>
      <c r="M87" s="139" t="str">
        <f>IFERROR(VLOOKUP(B87,Calculations!$E$148:$AR$158,14,FALSE),"")</f>
        <v/>
      </c>
      <c r="N87" s="139" t="str">
        <f>IFERROR(VLOOKUP(B87,Calculations!$E$148:$AR$158,15,FALSE),"")</f>
        <v/>
      </c>
      <c r="O87" s="139" t="str">
        <f>IFERROR(VLOOKUP(B87,Calculations!$E$148:$AR$158,16,FALSE),"")</f>
        <v/>
      </c>
      <c r="P87" s="140" t="str">
        <f>IFERROR(VLOOKUP(B87,Calculations!$E$148:$AR$158,17,FALSE),"")</f>
        <v/>
      </c>
      <c r="Q87" s="140" t="str">
        <f>IFERROR(VLOOKUP(B87,Calculations!$E$148:$AR$158,18,FALSE),"")</f>
        <v/>
      </c>
      <c r="R87" s="140" t="str">
        <f>IFERROR(VLOOKUP(B87,Calculations!$E$148:$AR$158,19,FALSE),"")</f>
        <v/>
      </c>
      <c r="S87" s="140" t="str">
        <f>IFERROR(VLOOKUP(B87,Calculations!$E$148:$AR$158,20,FALSE),"")</f>
        <v/>
      </c>
      <c r="T87" s="140" t="str">
        <f>IFERROR(VLOOKUP(B87,Calculations!$E$148:$AR$158,21,FALSE),"")</f>
        <v/>
      </c>
      <c r="U87" s="140" t="str">
        <f>IFERROR(VLOOKUP(B87,Calculations!$E$148:$AR$158,22,FALSE),"")</f>
        <v/>
      </c>
      <c r="V87" s="140" t="str">
        <f>IFERROR(VLOOKUP(B87,Calculations!$E$148:$AR$158,23,FALSE),"")</f>
        <v/>
      </c>
      <c r="W87" s="140" t="str">
        <f>IFERROR(VLOOKUP(B87,Calculations!$E$148:$AR$158,24,FALSE),"")</f>
        <v/>
      </c>
      <c r="X87" s="141" t="str">
        <f>IFERROR(VLOOKUP(B87,Calculations!$E$148:$AR$158,25,FALSE),"")</f>
        <v/>
      </c>
      <c r="Y87" s="142" t="str">
        <f>IFERROR(VLOOKUP(B87,Calculations!$E$148:$AR$158,27,FALSE),"")</f>
        <v/>
      </c>
    </row>
    <row r="88" spans="1:26" ht="15" hidden="1" x14ac:dyDescent="0.3">
      <c r="A88" s="192" t="s">
        <v>119</v>
      </c>
      <c r="B88" s="35">
        <v>5</v>
      </c>
      <c r="C88" s="19" t="str">
        <f>IFERROR(VLOOKUP(B88,Calculations!$E$148:$AR$158,2,FALSE),"")</f>
        <v/>
      </c>
      <c r="D88" s="138" t="str">
        <f>IFERROR(VLOOKUP(B88,Calculations!$A$148:$AR$158,7,FALSE),"")</f>
        <v/>
      </c>
      <c r="E88" s="138" t="str">
        <f>IFERROR(VLOOKUP(B88,Calculations!$E$148:$AR$158,4,FALSE),"")</f>
        <v/>
      </c>
      <c r="F88" s="138" t="str">
        <f>IFERROR(VLOOKUP(B88,Calculations!$E$148:$AR$158,6,FALSE),"")</f>
        <v/>
      </c>
      <c r="G88" s="138" t="str">
        <f>IFERROR(VLOOKUP(B88,Calculations!$E$148:$AR$158,7,FALSE),"")</f>
        <v/>
      </c>
      <c r="H88" s="139" t="str">
        <f>IFERROR(VLOOKUP(B88,Calculations!$E$148:$AR$158,9,FALSE),"")</f>
        <v/>
      </c>
      <c r="I88" s="139" t="str">
        <f>IFERROR(VLOOKUP(B88,Calculations!$E$148:$AR$158,10,FALSE),"")</f>
        <v/>
      </c>
      <c r="J88" s="139" t="str">
        <f>IFERROR(VLOOKUP(B88,Calculations!$E$148:$AR$158,11,FALSE),"")</f>
        <v/>
      </c>
      <c r="K88" s="139" t="str">
        <f>IFERROR(VLOOKUP(B88,Calculations!$E$148:$AR$158,12,FALSE),"")</f>
        <v/>
      </c>
      <c r="L88" s="139" t="str">
        <f>IFERROR(VLOOKUP(B88,Calculations!$E$148:$AR$158,13,FALSE),"")</f>
        <v/>
      </c>
      <c r="M88" s="139" t="str">
        <f>IFERROR(VLOOKUP(B88,Calculations!$E$148:$AR$158,14,FALSE),"")</f>
        <v/>
      </c>
      <c r="N88" s="139" t="str">
        <f>IFERROR(VLOOKUP(B88,Calculations!$E$148:$AR$158,15,FALSE),"")</f>
        <v/>
      </c>
      <c r="O88" s="139" t="str">
        <f>IFERROR(VLOOKUP(B88,Calculations!$E$148:$AR$158,16,FALSE),"")</f>
        <v/>
      </c>
      <c r="P88" s="140" t="str">
        <f>IFERROR(VLOOKUP(B88,Calculations!$E$148:$AR$158,17,FALSE),"")</f>
        <v/>
      </c>
      <c r="Q88" s="140" t="str">
        <f>IFERROR(VLOOKUP(B88,Calculations!$E$148:$AR$158,18,FALSE),"")</f>
        <v/>
      </c>
      <c r="R88" s="140" t="str">
        <f>IFERROR(VLOOKUP(B88,Calculations!$E$148:$AR$158,19,FALSE),"")</f>
        <v/>
      </c>
      <c r="S88" s="140" t="str">
        <f>IFERROR(VLOOKUP(B88,Calculations!$E$148:$AR$158,20,FALSE),"")</f>
        <v/>
      </c>
      <c r="T88" s="140" t="str">
        <f>IFERROR(VLOOKUP(B88,Calculations!$E$148:$AR$158,21,FALSE),"")</f>
        <v/>
      </c>
      <c r="U88" s="140" t="str">
        <f>IFERROR(VLOOKUP(B88,Calculations!$E$148:$AR$158,22,FALSE),"")</f>
        <v/>
      </c>
      <c r="V88" s="140" t="str">
        <f>IFERROR(VLOOKUP(B88,Calculations!$E$148:$AR$158,23,FALSE),"")</f>
        <v/>
      </c>
      <c r="W88" s="140" t="str">
        <f>IFERROR(VLOOKUP(B88,Calculations!$E$148:$AR$158,24,FALSE),"")</f>
        <v/>
      </c>
      <c r="X88" s="141" t="str">
        <f>IFERROR(VLOOKUP(B88,Calculations!$E$148:$AR$158,25,FALSE),"")</f>
        <v/>
      </c>
      <c r="Y88" s="142" t="str">
        <f>IFERROR(VLOOKUP(B88,Calculations!$E$148:$AR$158,27,FALSE),"")</f>
        <v/>
      </c>
    </row>
    <row r="89" spans="1:26" ht="4.95" customHeight="1" x14ac:dyDescent="0.3">
      <c r="C89" s="188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189"/>
      <c r="Q89" s="189"/>
      <c r="R89" s="189"/>
      <c r="S89" s="189"/>
      <c r="T89" s="189"/>
      <c r="U89" s="189"/>
      <c r="V89" s="189"/>
      <c r="W89" s="189"/>
      <c r="X89" s="33"/>
      <c r="Y89" s="189"/>
    </row>
    <row r="90" spans="1:26" ht="4.2" customHeight="1" x14ac:dyDescent="0.3">
      <c r="A90" s="185"/>
      <c r="B90" s="187"/>
      <c r="C90" s="190"/>
      <c r="D90" s="190"/>
      <c r="E90" s="190"/>
      <c r="F90" s="190"/>
      <c r="G90" s="190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32"/>
    </row>
    <row r="91" spans="1:26" ht="15" x14ac:dyDescent="0.3">
      <c r="B91" s="35">
        <v>1</v>
      </c>
      <c r="C91" s="19" t="str">
        <f>IFERROR(VLOOKUP(B91,Calculations!$E$160:$AR$180,2,FALSE),"")</f>
        <v>Steve Clark</v>
      </c>
      <c r="D91" s="138" t="str">
        <f>IFERROR(VLOOKUP(B91,Calculations!$A$160:$AR$180,7,FALSE),"")</f>
        <v/>
      </c>
      <c r="E91" s="138" t="str">
        <f>IFERROR(VLOOKUP(B91,Calculations!$E$160:$AR$180,4,FALSE),"")</f>
        <v>Visitor</v>
      </c>
      <c r="F91" s="138" t="str">
        <f>IFERROR(VLOOKUP(B91,Calculations!$E$160:$AR$180,6,FALSE),"")</f>
        <v>PCP</v>
      </c>
      <c r="G91" s="138">
        <f>IFERROR(VLOOKUP(B91,Calculations!$E$160:$AR$180,7,FALSE),"")</f>
        <v>0</v>
      </c>
      <c r="H91" s="139" t="str">
        <f>IFERROR(VLOOKUP(B91,Calculations!$E$160:$AR$180,9,FALSE),"")</f>
        <v/>
      </c>
      <c r="I91" s="139">
        <f>IFERROR(VLOOKUP(B91,Calculations!$E$160:$AR$180,10,FALSE),"")</f>
        <v>27</v>
      </c>
      <c r="J91" s="139" t="str">
        <f>IFERROR(VLOOKUP(B91,Calculations!$E$160:$AR$180,15,FALSE),"")</f>
        <v/>
      </c>
      <c r="K91" s="139" t="str">
        <f>IFERROR(VLOOKUP(B91,Calculations!$E$160:$AR$180,16,FALSE),"")</f>
        <v/>
      </c>
      <c r="L91" s="139" t="str">
        <f>IFERROR(VLOOKUP(B91,Calculations!$E$160:$AR$180,17,FALSE),"")</f>
        <v/>
      </c>
      <c r="M91" s="139">
        <f>IFERROR(VLOOKUP(B91,Calculations!$E$160:$AR$180,18,FALSE),"")</f>
        <v>0.84375</v>
      </c>
      <c r="N91" s="139" t="str">
        <f>IFERROR(VLOOKUP(B91,Calculations!$E$160:$AR$180,19,FALSE),"")</f>
        <v/>
      </c>
      <c r="O91" s="139" t="str">
        <f>IFERROR(VLOOKUP(B91,Calculations!$E$160:$AR$180,20,FALSE),"")</f>
        <v/>
      </c>
      <c r="P91" s="140" t="str">
        <f>IFERROR(VLOOKUP(B91,Calculations!$E$160:$AR$180,17,FALSE),"")</f>
        <v/>
      </c>
      <c r="Q91" s="140">
        <f>IFERROR(VLOOKUP(B91,Calculations!$E$160:$AR$180,18,FALSE),"")</f>
        <v>0.84375</v>
      </c>
      <c r="R91" s="140" t="str">
        <f>IFERROR(VLOOKUP(B91,Calculations!$E$160:$AR$180,23,FALSE),"")</f>
        <v/>
      </c>
      <c r="S91" s="140" t="str">
        <f>IFERROR(VLOOKUP(B91,Calculations!$E$160:$AR$180,24,FALSE),"")</f>
        <v/>
      </c>
      <c r="T91" s="140">
        <f>IFERROR(VLOOKUP(B91,Calculations!$E$160:$AR$180,25,FALSE),"")</f>
        <v>1</v>
      </c>
      <c r="U91" s="140">
        <f>IFERROR(VLOOKUP(B91,Calculations!$E$160:$AR$180,26,FALSE),"")</f>
        <v>0.84375</v>
      </c>
      <c r="V91" s="140">
        <f>IFERROR(VLOOKUP(B91,Calculations!$E$160:$AR$180,27,FALSE),"")</f>
        <v>0.84375</v>
      </c>
      <c r="W91" s="140">
        <f>IFERROR(VLOOKUP(B91,Calculations!$E$160:$AR$180,28,FALSE),"")</f>
        <v>27</v>
      </c>
      <c r="X91" s="141">
        <f>IFERROR(VLOOKUP(B91,Calculations!$E$160:$AR$180,25,FALSE),"")</f>
        <v>1</v>
      </c>
      <c r="Y91" s="142">
        <f>IFERROR(VLOOKUP(B91,Calculations!$E$160:$AR$180,27,FALSE),"")</f>
        <v>0.84375</v>
      </c>
    </row>
    <row r="92" spans="1:26" ht="15" hidden="1" x14ac:dyDescent="0.3">
      <c r="B92" s="35">
        <v>2</v>
      </c>
      <c r="C92" s="19" t="str">
        <f>IFERROR(VLOOKUP(B92,Calculations!$E$160:$AR$180,2,FALSE),"")</f>
        <v/>
      </c>
      <c r="D92" s="138" t="str">
        <f>IFERROR(VLOOKUP(B92,Calculations!$A$160:$AR$180,7,FALSE),"")</f>
        <v/>
      </c>
      <c r="E92" s="138" t="str">
        <f>IFERROR(VLOOKUP(B92,Calculations!$E$160:$AR$180,4,FALSE),"")</f>
        <v/>
      </c>
      <c r="F92" s="138" t="str">
        <f>IFERROR(VLOOKUP(B92,Calculations!$E$160:$AR$180,6,FALSE),"")</f>
        <v/>
      </c>
      <c r="G92" s="138" t="str">
        <f>IFERROR(VLOOKUP(B92,Calculations!$E$160:$AR$180,11,FALSE),"")</f>
        <v/>
      </c>
      <c r="H92" s="139" t="str">
        <f>IFERROR(VLOOKUP(B92,Calculations!$E$160:$AR$180,13,FALSE),"")</f>
        <v/>
      </c>
      <c r="I92" s="139" t="str">
        <f>IFERROR(VLOOKUP(B92,Calculations!$E$160:$AR$180,14,FALSE),"")</f>
        <v/>
      </c>
      <c r="J92" s="139" t="str">
        <f>IFERROR(VLOOKUP(B92,Calculations!$E$160:$AR$180,15,FALSE),"")</f>
        <v/>
      </c>
      <c r="K92" s="139" t="str">
        <f>IFERROR(VLOOKUP(B92,Calculations!$E$160:$AR$180,16,FALSE),"")</f>
        <v/>
      </c>
      <c r="L92" s="139" t="str">
        <f>IFERROR(VLOOKUP(B92,Calculations!$E$160:$AR$180,17,FALSE),"")</f>
        <v/>
      </c>
      <c r="M92" s="139" t="str">
        <f>IFERROR(VLOOKUP(B92,Calculations!$E$160:$AR$180,18,FALSE),"")</f>
        <v/>
      </c>
      <c r="N92" s="139" t="str">
        <f>IFERROR(VLOOKUP(B92,Calculations!$E$160:$AR$180,19,FALSE),"")</f>
        <v/>
      </c>
      <c r="O92" s="139" t="str">
        <f>IFERROR(VLOOKUP(B92,Calculations!$E$160:$AR$180,20,FALSE),"")</f>
        <v/>
      </c>
      <c r="P92" s="140" t="str">
        <f>IFERROR(VLOOKUP(B92,Calculations!$E$160:$AR$180,21,FALSE),"")</f>
        <v/>
      </c>
      <c r="Q92" s="140" t="str">
        <f>IFERROR(VLOOKUP(B92,Calculations!$E$160:$AR$180,22,FALSE),"")</f>
        <v/>
      </c>
      <c r="R92" s="140" t="str">
        <f>IFERROR(VLOOKUP(B92,Calculations!$E$160:$AR$180,23,FALSE),"")</f>
        <v/>
      </c>
      <c r="S92" s="140" t="str">
        <f>IFERROR(VLOOKUP(B92,Calculations!$E$160:$AR$180,24,FALSE),"")</f>
        <v/>
      </c>
      <c r="T92" s="140" t="str">
        <f>IFERROR(VLOOKUP(B92,Calculations!$E$160:$AR$180,25,FALSE),"")</f>
        <v/>
      </c>
      <c r="U92" s="140" t="str">
        <f>IFERROR(VLOOKUP(B92,Calculations!$E$160:$AR$180,26,FALSE),"")</f>
        <v/>
      </c>
      <c r="V92" s="140" t="str">
        <f>IFERROR(VLOOKUP(B92,Calculations!$E$160:$AR$180,27,FALSE),"")</f>
        <v/>
      </c>
      <c r="W92" s="140" t="str">
        <f>IFERROR(VLOOKUP(B92,Calculations!$E$160:$AR$180,28,FALSE),"")</f>
        <v/>
      </c>
      <c r="X92" s="141" t="str">
        <f>IFERROR(VLOOKUP(B92,Calculations!$E$160:$AR$180,29,FALSE),"")</f>
        <v/>
      </c>
      <c r="Y92" s="142" t="str">
        <f>IFERROR(VLOOKUP(B92,Calculations!$E$160:$AR$180,31,FALSE),"")</f>
        <v/>
      </c>
    </row>
    <row r="93" spans="1:26" ht="15" hidden="1" x14ac:dyDescent="0.3">
      <c r="B93" s="35">
        <v>3</v>
      </c>
      <c r="C93" s="19" t="str">
        <f>IFERROR(VLOOKUP(B93,Calculations!$E$160:$AR$180,2,FALSE),"")</f>
        <v/>
      </c>
      <c r="D93" s="138" t="str">
        <f>IFERROR(VLOOKUP(B93,Calculations!$A$160:$AR$180,7,FALSE),"")</f>
        <v/>
      </c>
      <c r="E93" s="138" t="str">
        <f>IFERROR(VLOOKUP(B93,Calculations!$E$160:$AR$180,4,FALSE),"")</f>
        <v/>
      </c>
      <c r="F93" s="138" t="str">
        <f>IFERROR(VLOOKUP(B93,Calculations!$E$160:$AR$180,6,FALSE),"")</f>
        <v/>
      </c>
      <c r="G93" s="138" t="str">
        <f>IFERROR(VLOOKUP(B93,Calculations!$E$160:$AR$180,11,FALSE),"")</f>
        <v/>
      </c>
      <c r="H93" s="139" t="str">
        <f>IFERROR(VLOOKUP(B93,Calculations!$E$160:$AR$180,13,FALSE),"")</f>
        <v/>
      </c>
      <c r="I93" s="139" t="str">
        <f>IFERROR(VLOOKUP(B93,Calculations!$E$160:$AR$180,14,FALSE),"")</f>
        <v/>
      </c>
      <c r="J93" s="139" t="str">
        <f>IFERROR(VLOOKUP(B93,Calculations!$E$160:$AR$180,15,FALSE),"")</f>
        <v/>
      </c>
      <c r="K93" s="139" t="str">
        <f>IFERROR(VLOOKUP(B93,Calculations!$E$160:$AR$180,16,FALSE),"")</f>
        <v/>
      </c>
      <c r="L93" s="139" t="str">
        <f>IFERROR(VLOOKUP(B93,Calculations!$E$160:$AR$180,17,FALSE),"")</f>
        <v/>
      </c>
      <c r="M93" s="139" t="str">
        <f>IFERROR(VLOOKUP(B93,Calculations!$E$160:$AR$180,18,FALSE),"")</f>
        <v/>
      </c>
      <c r="N93" s="139" t="str">
        <f>IFERROR(VLOOKUP(B93,Calculations!$E$160:$AR$180,19,FALSE),"")</f>
        <v/>
      </c>
      <c r="O93" s="139" t="str">
        <f>IFERROR(VLOOKUP(B93,Calculations!$E$160:$AR$180,20,FALSE),"")</f>
        <v/>
      </c>
      <c r="P93" s="140" t="str">
        <f>IFERROR(VLOOKUP(B93,Calculations!$E$160:$AR$180,21,FALSE),"")</f>
        <v/>
      </c>
      <c r="Q93" s="140" t="str">
        <f>IFERROR(VLOOKUP(B93,Calculations!$E$160:$AR$180,22,FALSE),"")</f>
        <v/>
      </c>
      <c r="R93" s="140" t="str">
        <f>IFERROR(VLOOKUP(B93,Calculations!$E$160:$AR$180,23,FALSE),"")</f>
        <v/>
      </c>
      <c r="S93" s="140" t="str">
        <f>IFERROR(VLOOKUP(B93,Calculations!$E$160:$AR$180,24,FALSE),"")</f>
        <v/>
      </c>
      <c r="T93" s="140" t="str">
        <f>IFERROR(VLOOKUP(B93,Calculations!$E$160:$AR$180,25,FALSE),"")</f>
        <v/>
      </c>
      <c r="U93" s="140" t="str">
        <f>IFERROR(VLOOKUP(B93,Calculations!$E$160:$AR$180,26,FALSE),"")</f>
        <v/>
      </c>
      <c r="V93" s="140" t="str">
        <f>IFERROR(VLOOKUP(B93,Calculations!$E$160:$AR$180,27,FALSE),"")</f>
        <v/>
      </c>
      <c r="W93" s="140" t="str">
        <f>IFERROR(VLOOKUP(B93,Calculations!$E$160:$AR$180,28,FALSE),"")</f>
        <v/>
      </c>
      <c r="X93" s="141" t="str">
        <f>IFERROR(VLOOKUP(B93,Calculations!$E$160:$AR$180,29,FALSE),"")</f>
        <v/>
      </c>
      <c r="Y93" s="142" t="str">
        <f>IFERROR(VLOOKUP(B93,Calculations!$E$160:$AR$180,31,FALSE),"")</f>
        <v/>
      </c>
    </row>
    <row r="94" spans="1:26" ht="15" hidden="1" x14ac:dyDescent="0.3">
      <c r="B94" s="35">
        <v>4</v>
      </c>
      <c r="C94" s="19" t="str">
        <f>IFERROR(VLOOKUP(B94,Calculations!$E$160:$AR$180,2,FALSE),"")</f>
        <v/>
      </c>
      <c r="D94" s="138" t="str">
        <f>IFERROR(VLOOKUP(B94,Calculations!$A$160:$AR$180,7,FALSE),"")</f>
        <v/>
      </c>
      <c r="E94" s="138" t="str">
        <f>IFERROR(VLOOKUP(B94,Calculations!$E$160:$AR$180,4,FALSE),"")</f>
        <v/>
      </c>
      <c r="F94" s="138" t="str">
        <f>IFERROR(VLOOKUP(B94,Calculations!$E$160:$AR$180,6,FALSE),"")</f>
        <v/>
      </c>
      <c r="G94" s="138" t="str">
        <f>IFERROR(VLOOKUP(B94,Calculations!$E$160:$AR$180,11,FALSE),"")</f>
        <v/>
      </c>
      <c r="H94" s="139" t="str">
        <f>IFERROR(VLOOKUP(B94,Calculations!$E$160:$AR$180,13,FALSE),"")</f>
        <v/>
      </c>
      <c r="I94" s="139" t="str">
        <f>IFERROR(VLOOKUP(B94,Calculations!$E$160:$AR$180,14,FALSE),"")</f>
        <v/>
      </c>
      <c r="J94" s="139" t="str">
        <f>IFERROR(VLOOKUP(B94,Calculations!$E$160:$AR$180,15,FALSE),"")</f>
        <v/>
      </c>
      <c r="K94" s="139" t="str">
        <f>IFERROR(VLOOKUP(B94,Calculations!$E$160:$AR$180,16,FALSE),"")</f>
        <v/>
      </c>
      <c r="L94" s="139" t="str">
        <f>IFERROR(VLOOKUP(B94,Calculations!$E$160:$AR$180,17,FALSE),"")</f>
        <v/>
      </c>
      <c r="M94" s="139" t="str">
        <f>IFERROR(VLOOKUP(B94,Calculations!$E$160:$AR$180,18,FALSE),"")</f>
        <v/>
      </c>
      <c r="N94" s="139" t="str">
        <f>IFERROR(VLOOKUP(B94,Calculations!$E$160:$AR$180,19,FALSE),"")</f>
        <v/>
      </c>
      <c r="O94" s="139" t="str">
        <f>IFERROR(VLOOKUP(B94,Calculations!$E$160:$AR$180,20,FALSE),"")</f>
        <v/>
      </c>
      <c r="P94" s="140" t="str">
        <f>IFERROR(VLOOKUP(B94,Calculations!$E$160:$AR$180,21,FALSE),"")</f>
        <v/>
      </c>
      <c r="Q94" s="140" t="str">
        <f>IFERROR(VLOOKUP(B94,Calculations!$E$160:$AR$180,22,FALSE),"")</f>
        <v/>
      </c>
      <c r="R94" s="140" t="str">
        <f>IFERROR(VLOOKUP(B94,Calculations!$E$160:$AR$180,23,FALSE),"")</f>
        <v/>
      </c>
      <c r="S94" s="140" t="str">
        <f>IFERROR(VLOOKUP(B94,Calculations!$E$160:$AR$180,24,FALSE),"")</f>
        <v/>
      </c>
      <c r="T94" s="140" t="str">
        <f>IFERROR(VLOOKUP(B94,Calculations!$E$160:$AR$180,25,FALSE),"")</f>
        <v/>
      </c>
      <c r="U94" s="140" t="str">
        <f>IFERROR(VLOOKUP(B94,Calculations!$E$160:$AR$180,26,FALSE),"")</f>
        <v/>
      </c>
      <c r="V94" s="140" t="str">
        <f>IFERROR(VLOOKUP(B94,Calculations!$E$160:$AR$180,27,FALSE),"")</f>
        <v/>
      </c>
      <c r="W94" s="140" t="str">
        <f>IFERROR(VLOOKUP(B94,Calculations!$E$160:$AR$180,28,FALSE),"")</f>
        <v/>
      </c>
      <c r="X94" s="141" t="str">
        <f>IFERROR(VLOOKUP(B94,Calculations!$E$160:$AR$180,29,FALSE),"")</f>
        <v/>
      </c>
      <c r="Y94" s="142" t="str">
        <f>IFERROR(VLOOKUP(B94,Calculations!$E$160:$AR$180,31,FALSE),"")</f>
        <v/>
      </c>
    </row>
    <row r="95" spans="1:26" ht="15" hidden="1" x14ac:dyDescent="0.3">
      <c r="B95" s="35">
        <v>5</v>
      </c>
      <c r="C95" s="19" t="str">
        <f>IFERROR(VLOOKUP(B95,Calculations!$E$160:$AR$180,2,FALSE),"")</f>
        <v/>
      </c>
      <c r="D95" s="138" t="str">
        <f>IFERROR(VLOOKUP(B95,Calculations!$A$160:$AR$180,7,FALSE),"")</f>
        <v/>
      </c>
      <c r="E95" s="138" t="str">
        <f>IFERROR(VLOOKUP(B95,Calculations!$E$160:$AR$180,4,FALSE),"")</f>
        <v/>
      </c>
      <c r="F95" s="138" t="str">
        <f>IFERROR(VLOOKUP(B95,Calculations!$E$160:$AR$180,6,FALSE),"")</f>
        <v/>
      </c>
      <c r="G95" s="138" t="str">
        <f>IFERROR(VLOOKUP(B95,Calculations!$E$160:$AR$180,11,FALSE),"")</f>
        <v/>
      </c>
      <c r="H95" s="139" t="str">
        <f>IFERROR(VLOOKUP(B95,Calculations!$E$160:$AR$180,13,FALSE),"")</f>
        <v/>
      </c>
      <c r="I95" s="139" t="str">
        <f>IFERROR(VLOOKUP(B95,Calculations!$E$160:$AR$180,14,FALSE),"")</f>
        <v/>
      </c>
      <c r="J95" s="139" t="str">
        <f>IFERROR(VLOOKUP(B95,Calculations!$E$160:$AR$180,15,FALSE),"")</f>
        <v/>
      </c>
      <c r="K95" s="139" t="str">
        <f>IFERROR(VLOOKUP(B95,Calculations!$E$160:$AR$180,16,FALSE),"")</f>
        <v/>
      </c>
      <c r="L95" s="139" t="str">
        <f>IFERROR(VLOOKUP(B95,Calculations!$E$160:$AR$180,17,FALSE),"")</f>
        <v/>
      </c>
      <c r="M95" s="139" t="str">
        <f>IFERROR(VLOOKUP(B95,Calculations!$E$160:$AR$180,18,FALSE),"")</f>
        <v/>
      </c>
      <c r="N95" s="139" t="str">
        <f>IFERROR(VLOOKUP(B95,Calculations!$E$160:$AR$180,19,FALSE),"")</f>
        <v/>
      </c>
      <c r="O95" s="139" t="str">
        <f>IFERROR(VLOOKUP(B95,Calculations!$E$160:$AR$180,20,FALSE),"")</f>
        <v/>
      </c>
      <c r="P95" s="140" t="str">
        <f>IFERROR(VLOOKUP(B95,Calculations!$E$160:$AR$180,21,FALSE),"")</f>
        <v/>
      </c>
      <c r="Q95" s="140" t="str">
        <f>IFERROR(VLOOKUP(B95,Calculations!$E$160:$AR$180,22,FALSE),"")</f>
        <v/>
      </c>
      <c r="R95" s="140" t="str">
        <f>IFERROR(VLOOKUP(B95,Calculations!$E$160:$AR$180,23,FALSE),"")</f>
        <v/>
      </c>
      <c r="S95" s="140" t="str">
        <f>IFERROR(VLOOKUP(B95,Calculations!$E$160:$AR$180,24,FALSE),"")</f>
        <v/>
      </c>
      <c r="T95" s="140" t="str">
        <f>IFERROR(VLOOKUP(B95,Calculations!$E$160:$AR$180,25,FALSE),"")</f>
        <v/>
      </c>
      <c r="U95" s="140" t="str">
        <f>IFERROR(VLOOKUP(B95,Calculations!$E$160:$AR$180,26,FALSE),"")</f>
        <v/>
      </c>
      <c r="V95" s="140" t="str">
        <f>IFERROR(VLOOKUP(B95,Calculations!$E$160:$AR$180,27,FALSE),"")</f>
        <v/>
      </c>
      <c r="W95" s="140" t="str">
        <f>IFERROR(VLOOKUP(B95,Calculations!$E$160:$AR$180,28,FALSE),"")</f>
        <v/>
      </c>
      <c r="X95" s="141" t="str">
        <f>IFERROR(VLOOKUP(B95,Calculations!$E$160:$AR$180,29,FALSE),"")</f>
        <v/>
      </c>
      <c r="Y95" s="142" t="str">
        <f>IFERROR(VLOOKUP(B95,Calculations!$E$160:$AR$180,31,FALSE),"")</f>
        <v/>
      </c>
    </row>
    <row r="96" spans="1:26" ht="15" hidden="1" x14ac:dyDescent="0.3">
      <c r="C96" s="19" t="str">
        <f>IFERROR(VLOOKUP(B96,Calculations!$E$160:$AR$180,2,FALSE),"")</f>
        <v/>
      </c>
      <c r="D96" s="138" t="str">
        <f>IFERROR(VLOOKUP(B96,Calculations!$A$160:$AR$180,7,FALSE),"")</f>
        <v/>
      </c>
      <c r="E96" s="138" t="str">
        <f>IFERROR(VLOOKUP(B96,Calculations!$E$160:$AR$180,4,FALSE),"")</f>
        <v/>
      </c>
      <c r="F96" s="138" t="str">
        <f>IFERROR(VLOOKUP(B96,Calculations!$E$160:$AR$180,6,FALSE),"")</f>
        <v/>
      </c>
      <c r="G96" s="138" t="str">
        <f>IFERROR(VLOOKUP(B96,Calculations!$E$160:$AR$180,11,FALSE),"")</f>
        <v/>
      </c>
      <c r="H96" s="139" t="str">
        <f>IFERROR(VLOOKUP(B96,Calculations!$E$160:$AR$180,13,FALSE),"")</f>
        <v/>
      </c>
      <c r="I96" s="139" t="str">
        <f>IFERROR(VLOOKUP(B96,Calculations!$E$160:$AR$180,14,FALSE),"")</f>
        <v/>
      </c>
      <c r="J96" s="139" t="str">
        <f>IFERROR(VLOOKUP(B96,Calculations!$E$160:$AR$180,15,FALSE),"")</f>
        <v/>
      </c>
      <c r="K96" s="139" t="str">
        <f>IFERROR(VLOOKUP(B96,Calculations!$E$160:$AR$180,16,FALSE),"")</f>
        <v/>
      </c>
      <c r="L96" s="139" t="str">
        <f>IFERROR(VLOOKUP(B96,Calculations!$E$160:$AR$180,17,FALSE),"")</f>
        <v/>
      </c>
      <c r="M96" s="139" t="str">
        <f>IFERROR(VLOOKUP(B96,Calculations!$E$160:$AR$180,18,FALSE),"")</f>
        <v/>
      </c>
      <c r="N96" s="139" t="str">
        <f>IFERROR(VLOOKUP(B96,Calculations!$E$160:$AR$180,19,FALSE),"")</f>
        <v/>
      </c>
      <c r="O96" s="139" t="str">
        <f>IFERROR(VLOOKUP(B96,Calculations!$E$160:$AR$180,20,FALSE),"")</f>
        <v/>
      </c>
      <c r="P96" s="140" t="str">
        <f>IFERROR(VLOOKUP(B96,Calculations!$E$160:$AR$180,21,FALSE),"")</f>
        <v/>
      </c>
      <c r="Q96" s="140" t="str">
        <f>IFERROR(VLOOKUP(B96,Calculations!$E$160:$AR$180,22,FALSE),"")</f>
        <v/>
      </c>
      <c r="R96" s="140" t="str">
        <f>IFERROR(VLOOKUP(B96,Calculations!$E$160:$AR$180,23,FALSE),"")</f>
        <v/>
      </c>
      <c r="S96" s="140" t="str">
        <f>IFERROR(VLOOKUP(B96,Calculations!$E$160:$AR$180,24,FALSE),"")</f>
        <v/>
      </c>
      <c r="T96" s="140" t="str">
        <f>IFERROR(VLOOKUP(B96,Calculations!$E$160:$AR$180,25,FALSE),"")</f>
        <v/>
      </c>
      <c r="U96" s="140" t="str">
        <f>IFERROR(VLOOKUP(B96,Calculations!$E$160:$AR$180,26,FALSE),"")</f>
        <v/>
      </c>
      <c r="V96" s="140" t="str">
        <f>IFERROR(VLOOKUP(B96,Calculations!$E$160:$AR$180,27,FALSE),"")</f>
        <v/>
      </c>
      <c r="W96" s="140" t="str">
        <f>IFERROR(VLOOKUP(B96,Calculations!$E$160:$AR$180,28,FALSE),"")</f>
        <v/>
      </c>
      <c r="X96" s="141" t="str">
        <f>IFERROR(VLOOKUP(B96,Calculations!$E$160:$AR$180,29,FALSE),"")</f>
        <v/>
      </c>
      <c r="Y96" s="142" t="str">
        <f>IFERROR(VLOOKUP(B96,Calculations!$E$160:$AR$180,31,FALSE),"")</f>
        <v/>
      </c>
    </row>
    <row r="97" spans="3:25" ht="15" hidden="1" x14ac:dyDescent="0.3">
      <c r="C97" s="19" t="str">
        <f>IFERROR(VLOOKUP(B97,Calculations!$E$160:$AR$180,2,FALSE),"")</f>
        <v/>
      </c>
      <c r="D97" s="138" t="str">
        <f>IFERROR(VLOOKUP(B97,Calculations!$A$160:$AR$180,7,FALSE),"")</f>
        <v/>
      </c>
      <c r="E97" s="138" t="str">
        <f>IFERROR(VLOOKUP(B97,Calculations!$E$160:$AR$180,4,FALSE),"")</f>
        <v/>
      </c>
      <c r="F97" s="138" t="str">
        <f>IFERROR(VLOOKUP(B97,Calculations!$E$160:$AR$180,6,FALSE),"")</f>
        <v/>
      </c>
      <c r="G97" s="138" t="str">
        <f>IFERROR(VLOOKUP(B97,Calculations!$E$160:$AR$180,11,FALSE),"")</f>
        <v/>
      </c>
      <c r="H97" s="139" t="str">
        <f>IFERROR(VLOOKUP(B97,Calculations!$E$160:$AR$180,13,FALSE),"")</f>
        <v/>
      </c>
      <c r="I97" s="139" t="str">
        <f>IFERROR(VLOOKUP(B97,Calculations!$E$160:$AR$180,14,FALSE),"")</f>
        <v/>
      </c>
      <c r="J97" s="139" t="str">
        <f>IFERROR(VLOOKUP(B97,Calculations!$E$160:$AR$180,15,FALSE),"")</f>
        <v/>
      </c>
      <c r="K97" s="139" t="str">
        <f>IFERROR(VLOOKUP(B97,Calculations!$E$160:$AR$180,16,FALSE),"")</f>
        <v/>
      </c>
      <c r="L97" s="139" t="str">
        <f>IFERROR(VLOOKUP(B97,Calculations!$E$160:$AR$180,17,FALSE),"")</f>
        <v/>
      </c>
      <c r="M97" s="139" t="str">
        <f>IFERROR(VLOOKUP(B97,Calculations!$E$160:$AR$180,18,FALSE),"")</f>
        <v/>
      </c>
      <c r="N97" s="139" t="str">
        <f>IFERROR(VLOOKUP(B97,Calculations!$E$160:$AR$180,19,FALSE),"")</f>
        <v/>
      </c>
      <c r="O97" s="139" t="str">
        <f>IFERROR(VLOOKUP(B97,Calculations!$E$160:$AR$180,20,FALSE),"")</f>
        <v/>
      </c>
      <c r="P97" s="140" t="str">
        <f>IFERROR(VLOOKUP(B97,Calculations!$E$160:$AR$180,21,FALSE),"")</f>
        <v/>
      </c>
      <c r="Q97" s="140" t="str">
        <f>IFERROR(VLOOKUP(B97,Calculations!$E$160:$AR$180,22,FALSE),"")</f>
        <v/>
      </c>
      <c r="R97" s="140" t="str">
        <f>IFERROR(VLOOKUP(B97,Calculations!$E$160:$AR$180,23,FALSE),"")</f>
        <v/>
      </c>
      <c r="S97" s="140" t="str">
        <f>IFERROR(VLOOKUP(B97,Calculations!$E$160:$AR$180,24,FALSE),"")</f>
        <v/>
      </c>
      <c r="T97" s="140" t="str">
        <f>IFERROR(VLOOKUP(B97,Calculations!$E$160:$AR$180,25,FALSE),"")</f>
        <v/>
      </c>
      <c r="U97" s="140" t="str">
        <f>IFERROR(VLOOKUP(B97,Calculations!$E$160:$AR$180,26,FALSE),"")</f>
        <v/>
      </c>
      <c r="V97" s="140" t="str">
        <f>IFERROR(VLOOKUP(B97,Calculations!$E$160:$AR$180,27,FALSE),"")</f>
        <v/>
      </c>
      <c r="W97" s="140" t="str">
        <f>IFERROR(VLOOKUP(B97,Calculations!$E$160:$AR$180,28,FALSE),"")</f>
        <v/>
      </c>
      <c r="X97" s="141" t="str">
        <f>IFERROR(VLOOKUP(B97,Calculations!$E$160:$AR$180,29,FALSE),"")</f>
        <v/>
      </c>
      <c r="Y97" s="142" t="str">
        <f>IFERROR(VLOOKUP(B97,Calculations!$E$160:$AR$180,31,FALSE),"")</f>
        <v/>
      </c>
    </row>
    <row r="98" spans="3:25" ht="15" hidden="1" x14ac:dyDescent="0.3">
      <c r="C98" s="19" t="str">
        <f>IFERROR(VLOOKUP(B98,Calculations!$E$160:$AR$180,2,FALSE),"")</f>
        <v/>
      </c>
      <c r="D98" s="138" t="str">
        <f>IFERROR(VLOOKUP(B98,Calculations!$A$160:$AR$180,7,FALSE),"")</f>
        <v/>
      </c>
      <c r="E98" s="138" t="str">
        <f>IFERROR(VLOOKUP(B98,Calculations!$E$160:$AR$180,4,FALSE),"")</f>
        <v/>
      </c>
      <c r="F98" s="138" t="str">
        <f>IFERROR(VLOOKUP(B98,Calculations!$E$160:$AR$180,6,FALSE),"")</f>
        <v/>
      </c>
      <c r="G98" s="138" t="str">
        <f>IFERROR(VLOOKUP(B98,Calculations!$E$160:$AR$180,11,FALSE),"")</f>
        <v/>
      </c>
      <c r="H98" s="139" t="str">
        <f>IFERROR(VLOOKUP(B98,Calculations!$E$160:$AR$180,13,FALSE),"")</f>
        <v/>
      </c>
      <c r="I98" s="139" t="str">
        <f>IFERROR(VLOOKUP(B98,Calculations!$E$160:$AR$180,14,FALSE),"")</f>
        <v/>
      </c>
      <c r="J98" s="139" t="str">
        <f>IFERROR(VLOOKUP(B98,Calculations!$E$160:$AR$180,15,FALSE),"")</f>
        <v/>
      </c>
      <c r="K98" s="139" t="str">
        <f>IFERROR(VLOOKUP(B98,Calculations!$E$160:$AR$180,16,FALSE),"")</f>
        <v/>
      </c>
      <c r="L98" s="139" t="str">
        <f>IFERROR(VLOOKUP(B98,Calculations!$E$160:$AR$180,17,FALSE),"")</f>
        <v/>
      </c>
      <c r="M98" s="139" t="str">
        <f>IFERROR(VLOOKUP(B98,Calculations!$E$160:$AR$180,18,FALSE),"")</f>
        <v/>
      </c>
      <c r="N98" s="139" t="str">
        <f>IFERROR(VLOOKUP(B98,Calculations!$E$160:$AR$180,19,FALSE),"")</f>
        <v/>
      </c>
      <c r="O98" s="139" t="str">
        <f>IFERROR(VLOOKUP(B98,Calculations!$E$160:$AR$180,20,FALSE),"")</f>
        <v/>
      </c>
      <c r="P98" s="140" t="str">
        <f>IFERROR(VLOOKUP(B98,Calculations!$E$160:$AR$180,21,FALSE),"")</f>
        <v/>
      </c>
      <c r="Q98" s="140" t="str">
        <f>IFERROR(VLOOKUP(B98,Calculations!$E$160:$AR$180,22,FALSE),"")</f>
        <v/>
      </c>
      <c r="R98" s="140" t="str">
        <f>IFERROR(VLOOKUP(B98,Calculations!$E$160:$AR$180,23,FALSE),"")</f>
        <v/>
      </c>
      <c r="S98" s="140" t="str">
        <f>IFERROR(VLOOKUP(B98,Calculations!$E$160:$AR$180,24,FALSE),"")</f>
        <v/>
      </c>
      <c r="T98" s="140" t="str">
        <f>IFERROR(VLOOKUP(B98,Calculations!$E$160:$AR$180,25,FALSE),"")</f>
        <v/>
      </c>
      <c r="U98" s="140" t="str">
        <f>IFERROR(VLOOKUP(B98,Calculations!$E$160:$AR$180,26,FALSE),"")</f>
        <v/>
      </c>
      <c r="V98" s="140" t="str">
        <f>IFERROR(VLOOKUP(B98,Calculations!$E$160:$AR$180,27,FALSE),"")</f>
        <v/>
      </c>
      <c r="W98" s="140" t="str">
        <f>IFERROR(VLOOKUP(B98,Calculations!$E$160:$AR$180,28,FALSE),"")</f>
        <v/>
      </c>
      <c r="X98" s="141" t="str">
        <f>IFERROR(VLOOKUP(B98,Calculations!$E$160:$AR$180,29,FALSE),"")</f>
        <v/>
      </c>
      <c r="Y98" s="142" t="str">
        <f>IFERROR(VLOOKUP(B98,Calculations!$E$160:$AR$180,31,FALSE),"")</f>
        <v/>
      </c>
    </row>
    <row r="99" spans="3:25" ht="15" hidden="1" x14ac:dyDescent="0.3">
      <c r="C99" s="19" t="str">
        <f>IFERROR(VLOOKUP(B99,Calculations!$E$160:$AR$180,2,FALSE),"")</f>
        <v/>
      </c>
      <c r="D99" s="138" t="str">
        <f>IFERROR(VLOOKUP(B99,Calculations!$A$160:$AR$180,7,FALSE),"")</f>
        <v/>
      </c>
      <c r="E99" s="138" t="str">
        <f>IFERROR(VLOOKUP(B99,Calculations!$E$160:$AR$180,4,FALSE),"")</f>
        <v/>
      </c>
      <c r="F99" s="138" t="str">
        <f>IFERROR(VLOOKUP(B99,Calculations!$E$160:$AR$180,6,FALSE),"")</f>
        <v/>
      </c>
      <c r="G99" s="138" t="str">
        <f>IFERROR(VLOOKUP(B99,Calculations!$E$160:$AR$180,11,FALSE),"")</f>
        <v/>
      </c>
      <c r="H99" s="139" t="str">
        <f>IFERROR(VLOOKUP(B99,Calculations!$E$160:$AR$180,13,FALSE),"")</f>
        <v/>
      </c>
      <c r="I99" s="139" t="str">
        <f>IFERROR(VLOOKUP(B99,Calculations!$E$160:$AR$180,14,FALSE),"")</f>
        <v/>
      </c>
      <c r="J99" s="139" t="str">
        <f>IFERROR(VLOOKUP(B99,Calculations!$E$160:$AR$180,15,FALSE),"")</f>
        <v/>
      </c>
      <c r="K99" s="139" t="str">
        <f>IFERROR(VLOOKUP(B99,Calculations!$E$160:$AR$180,16,FALSE),"")</f>
        <v/>
      </c>
      <c r="L99" s="139" t="str">
        <f>IFERROR(VLOOKUP(B99,Calculations!$E$160:$AR$180,17,FALSE),"")</f>
        <v/>
      </c>
      <c r="M99" s="139" t="str">
        <f>IFERROR(VLOOKUP(B99,Calculations!$E$160:$AR$180,18,FALSE),"")</f>
        <v/>
      </c>
      <c r="N99" s="139" t="str">
        <f>IFERROR(VLOOKUP(B99,Calculations!$E$160:$AR$180,19,FALSE),"")</f>
        <v/>
      </c>
      <c r="O99" s="139" t="str">
        <f>IFERROR(VLOOKUP(B99,Calculations!$E$160:$AR$180,20,FALSE),"")</f>
        <v/>
      </c>
      <c r="P99" s="140" t="str">
        <f>IFERROR(VLOOKUP(B99,Calculations!$E$160:$AR$180,21,FALSE),"")</f>
        <v/>
      </c>
      <c r="Q99" s="140" t="str">
        <f>IFERROR(VLOOKUP(B99,Calculations!$E$160:$AR$180,22,FALSE),"")</f>
        <v/>
      </c>
      <c r="R99" s="140" t="str">
        <f>IFERROR(VLOOKUP(B99,Calculations!$E$160:$AR$180,23,FALSE),"")</f>
        <v/>
      </c>
      <c r="S99" s="140" t="str">
        <f>IFERROR(VLOOKUP(B99,Calculations!$E$160:$AR$180,24,FALSE),"")</f>
        <v/>
      </c>
      <c r="T99" s="140" t="str">
        <f>IFERROR(VLOOKUP(B99,Calculations!$E$160:$AR$180,25,FALSE),"")</f>
        <v/>
      </c>
      <c r="U99" s="140" t="str">
        <f>IFERROR(VLOOKUP(B99,Calculations!$E$160:$AR$180,26,FALSE),"")</f>
        <v/>
      </c>
      <c r="V99" s="140" t="str">
        <f>IFERROR(VLOOKUP(B99,Calculations!$E$160:$AR$180,27,FALSE),"")</f>
        <v/>
      </c>
      <c r="W99" s="140" t="str">
        <f>IFERROR(VLOOKUP(B99,Calculations!$E$160:$AR$180,28,FALSE),"")</f>
        <v/>
      </c>
      <c r="X99" s="141" t="str">
        <f>IFERROR(VLOOKUP(B99,Calculations!$E$160:$AR$180,29,FALSE),"")</f>
        <v/>
      </c>
      <c r="Y99" s="142" t="str">
        <f>IFERROR(VLOOKUP(B99,Calculations!$E$160:$AR$180,31,FALSE),"")</f>
        <v/>
      </c>
    </row>
    <row r="100" spans="3:25" ht="15" hidden="1" x14ac:dyDescent="0.3">
      <c r="C100" s="19" t="str">
        <f>IFERROR(VLOOKUP(B100,Calculations!$E$160:$AR$180,2,FALSE),"")</f>
        <v/>
      </c>
      <c r="D100" s="138" t="str">
        <f>IFERROR(VLOOKUP(B100,Calculations!$A$160:$AR$180,7,FALSE),"")</f>
        <v/>
      </c>
      <c r="E100" s="138" t="str">
        <f>IFERROR(VLOOKUP(B100,Calculations!$E$160:$AR$180,4,FALSE),"")</f>
        <v/>
      </c>
      <c r="F100" s="138" t="str">
        <f>IFERROR(VLOOKUP(B100,Calculations!$E$160:$AR$180,6,FALSE),"")</f>
        <v/>
      </c>
      <c r="G100" s="138" t="str">
        <f>IFERROR(VLOOKUP(B100,Calculations!$E$160:$AR$180,11,FALSE),"")</f>
        <v/>
      </c>
      <c r="H100" s="139" t="str">
        <f>IFERROR(VLOOKUP(B100,Calculations!$E$160:$AR$180,13,FALSE),"")</f>
        <v/>
      </c>
      <c r="I100" s="139" t="str">
        <f>IFERROR(VLOOKUP(B100,Calculations!$E$160:$AR$180,14,FALSE),"")</f>
        <v/>
      </c>
      <c r="J100" s="139" t="str">
        <f>IFERROR(VLOOKUP(B100,Calculations!$E$160:$AR$180,15,FALSE),"")</f>
        <v/>
      </c>
      <c r="K100" s="139" t="str">
        <f>IFERROR(VLOOKUP(B100,Calculations!$E$160:$AR$180,16,FALSE),"")</f>
        <v/>
      </c>
      <c r="L100" s="139" t="str">
        <f>IFERROR(VLOOKUP(B100,Calculations!$E$160:$AR$180,17,FALSE),"")</f>
        <v/>
      </c>
      <c r="M100" s="139" t="str">
        <f>IFERROR(VLOOKUP(B100,Calculations!$E$160:$AR$180,18,FALSE),"")</f>
        <v/>
      </c>
      <c r="N100" s="139" t="str">
        <f>IFERROR(VLOOKUP(B100,Calculations!$E$160:$AR$180,19,FALSE),"")</f>
        <v/>
      </c>
      <c r="O100" s="139" t="str">
        <f>IFERROR(VLOOKUP(B100,Calculations!$E$160:$AR$180,20,FALSE),"")</f>
        <v/>
      </c>
      <c r="P100" s="140" t="str">
        <f>IFERROR(VLOOKUP(B100,Calculations!$E$160:$AR$180,21,FALSE),"")</f>
        <v/>
      </c>
      <c r="Q100" s="140" t="str">
        <f>IFERROR(VLOOKUP(B100,Calculations!$E$160:$AR$180,22,FALSE),"")</f>
        <v/>
      </c>
      <c r="R100" s="140" t="str">
        <f>IFERROR(VLOOKUP(B100,Calculations!$E$160:$AR$180,23,FALSE),"")</f>
        <v/>
      </c>
      <c r="S100" s="140" t="str">
        <f>IFERROR(VLOOKUP(B100,Calculations!$E$160:$AR$180,24,FALSE),"")</f>
        <v/>
      </c>
      <c r="T100" s="140" t="str">
        <f>IFERROR(VLOOKUP(B100,Calculations!$E$160:$AR$180,25,FALSE),"")</f>
        <v/>
      </c>
      <c r="U100" s="140" t="str">
        <f>IFERROR(VLOOKUP(B100,Calculations!$E$160:$AR$180,26,FALSE),"")</f>
        <v/>
      </c>
      <c r="V100" s="140" t="str">
        <f>IFERROR(VLOOKUP(B100,Calculations!$E$160:$AR$180,27,FALSE),"")</f>
        <v/>
      </c>
      <c r="W100" s="140" t="str">
        <f>IFERROR(VLOOKUP(B100,Calculations!$E$160:$AR$180,28,FALSE),"")</f>
        <v/>
      </c>
      <c r="X100" s="141" t="str">
        <f>IFERROR(VLOOKUP(B100,Calculations!$E$160:$AR$180,29,FALSE),"")</f>
        <v/>
      </c>
      <c r="Y100" s="142" t="str">
        <f>IFERROR(VLOOKUP(B100,Calculations!$E$160:$AR$180,31,FALSE),"")</f>
        <v/>
      </c>
    </row>
    <row r="101" spans="3:25" ht="15" hidden="1" x14ac:dyDescent="0.3">
      <c r="C101" s="19" t="str">
        <f>IFERROR(VLOOKUP(B101,Calculations!$E$160:$AR$180,2,FALSE),"")</f>
        <v/>
      </c>
      <c r="D101" s="138" t="str">
        <f>IFERROR(VLOOKUP(B101,Calculations!$A$160:$AR$180,7,FALSE),"")</f>
        <v/>
      </c>
      <c r="E101" s="138" t="str">
        <f>IFERROR(VLOOKUP(B101,Calculations!$E$160:$AR$180,4,FALSE),"")</f>
        <v/>
      </c>
      <c r="F101" s="138" t="str">
        <f>IFERROR(VLOOKUP(B101,Calculations!$E$160:$AR$180,6,FALSE),"")</f>
        <v/>
      </c>
      <c r="G101" s="138" t="str">
        <f>IFERROR(VLOOKUP(B101,Calculations!$E$160:$AR$180,11,FALSE),"")</f>
        <v/>
      </c>
      <c r="H101" s="139" t="str">
        <f>IFERROR(VLOOKUP(B101,Calculations!$E$160:$AR$180,13,FALSE),"")</f>
        <v/>
      </c>
      <c r="I101" s="139" t="str">
        <f>IFERROR(VLOOKUP(B101,Calculations!$E$160:$AR$180,14,FALSE),"")</f>
        <v/>
      </c>
      <c r="J101" s="139" t="str">
        <f>IFERROR(VLOOKUP(B101,Calculations!$E$160:$AR$180,15,FALSE),"")</f>
        <v/>
      </c>
      <c r="K101" s="139" t="str">
        <f>IFERROR(VLOOKUP(B101,Calculations!$E$160:$AR$180,16,FALSE),"")</f>
        <v/>
      </c>
      <c r="L101" s="139" t="str">
        <f>IFERROR(VLOOKUP(B101,Calculations!$E$160:$AR$180,17,FALSE),"")</f>
        <v/>
      </c>
      <c r="M101" s="139" t="str">
        <f>IFERROR(VLOOKUP(B101,Calculations!$E$160:$AR$180,18,FALSE),"")</f>
        <v/>
      </c>
      <c r="N101" s="139" t="str">
        <f>IFERROR(VLOOKUP(B101,Calculations!$E$160:$AR$180,19,FALSE),"")</f>
        <v/>
      </c>
      <c r="O101" s="139" t="str">
        <f>IFERROR(VLOOKUP(B101,Calculations!$E$160:$AR$180,20,FALSE),"")</f>
        <v/>
      </c>
      <c r="P101" s="140" t="str">
        <f>IFERROR(VLOOKUP(B101,Calculations!$E$160:$AR$180,21,FALSE),"")</f>
        <v/>
      </c>
      <c r="Q101" s="140" t="str">
        <f>IFERROR(VLOOKUP(B101,Calculations!$E$160:$AR$180,22,FALSE),"")</f>
        <v/>
      </c>
      <c r="R101" s="140" t="str">
        <f>IFERROR(VLOOKUP(B101,Calculations!$E$160:$AR$180,23,FALSE),"")</f>
        <v/>
      </c>
      <c r="S101" s="140" t="str">
        <f>IFERROR(VLOOKUP(B101,Calculations!$E$160:$AR$180,24,FALSE),"")</f>
        <v/>
      </c>
      <c r="T101" s="140" t="str">
        <f>IFERROR(VLOOKUP(B101,Calculations!$E$160:$AR$180,25,FALSE),"")</f>
        <v/>
      </c>
      <c r="U101" s="140" t="str">
        <f>IFERROR(VLOOKUP(B101,Calculations!$E$160:$AR$180,26,FALSE),"")</f>
        <v/>
      </c>
      <c r="V101" s="140" t="str">
        <f>IFERROR(VLOOKUP(B101,Calculations!$E$160:$AR$180,27,FALSE),"")</f>
        <v/>
      </c>
      <c r="W101" s="140" t="str">
        <f>IFERROR(VLOOKUP(B101,Calculations!$E$160:$AR$180,28,FALSE),"")</f>
        <v/>
      </c>
      <c r="X101" s="141" t="str">
        <f>IFERROR(VLOOKUP(B101,Calculations!$E$160:$AR$180,29,FALSE),"")</f>
        <v/>
      </c>
      <c r="Y101" s="142" t="str">
        <f>IFERROR(VLOOKUP(B101,Calculations!$E$160:$AR$180,31,FALSE),"")</f>
        <v/>
      </c>
    </row>
    <row r="102" spans="3:25" ht="15" hidden="1" x14ac:dyDescent="0.3">
      <c r="C102" s="19" t="str">
        <f>IFERROR(VLOOKUP(B102,Calculations!$E$160:$AR$180,2,FALSE),"")</f>
        <v/>
      </c>
      <c r="D102" s="138" t="str">
        <f>IFERROR(VLOOKUP(B102,Calculations!$A$160:$AR$180,7,FALSE),"")</f>
        <v/>
      </c>
      <c r="E102" s="138" t="str">
        <f>IFERROR(VLOOKUP(B102,Calculations!$E$160:$AR$180,4,FALSE),"")</f>
        <v/>
      </c>
      <c r="F102" s="138" t="str">
        <f>IFERROR(VLOOKUP(B102,Calculations!$E$160:$AR$180,6,FALSE),"")</f>
        <v/>
      </c>
      <c r="G102" s="138" t="str">
        <f>IFERROR(VLOOKUP(B102,Calculations!$E$160:$AR$180,11,FALSE),"")</f>
        <v/>
      </c>
      <c r="H102" s="139" t="str">
        <f>IFERROR(VLOOKUP(B102,Calculations!$E$160:$AR$180,13,FALSE),"")</f>
        <v/>
      </c>
      <c r="I102" s="139" t="str">
        <f>IFERROR(VLOOKUP(B102,Calculations!$E$160:$AR$180,14,FALSE),"")</f>
        <v/>
      </c>
      <c r="J102" s="139" t="str">
        <f>IFERROR(VLOOKUP(B102,Calculations!$E$160:$AR$180,15,FALSE),"")</f>
        <v/>
      </c>
      <c r="K102" s="139" t="str">
        <f>IFERROR(VLOOKUP(B102,Calculations!$E$160:$AR$180,16,FALSE),"")</f>
        <v/>
      </c>
      <c r="L102" s="139" t="str">
        <f>IFERROR(VLOOKUP(B102,Calculations!$E$160:$AR$180,17,FALSE),"")</f>
        <v/>
      </c>
      <c r="M102" s="139" t="str">
        <f>IFERROR(VLOOKUP(B102,Calculations!$E$160:$AR$180,18,FALSE),"")</f>
        <v/>
      </c>
      <c r="N102" s="139" t="str">
        <f>IFERROR(VLOOKUP(B102,Calculations!$E$160:$AR$180,19,FALSE),"")</f>
        <v/>
      </c>
      <c r="O102" s="139" t="str">
        <f>IFERROR(VLOOKUP(B102,Calculations!$E$160:$AR$180,20,FALSE),"")</f>
        <v/>
      </c>
      <c r="P102" s="140" t="str">
        <f>IFERROR(VLOOKUP(B102,Calculations!$E$160:$AR$180,21,FALSE),"")</f>
        <v/>
      </c>
      <c r="Q102" s="140" t="str">
        <f>IFERROR(VLOOKUP(B102,Calculations!$E$160:$AR$180,22,FALSE),"")</f>
        <v/>
      </c>
      <c r="R102" s="140" t="str">
        <f>IFERROR(VLOOKUP(B102,Calculations!$E$160:$AR$180,23,FALSE),"")</f>
        <v/>
      </c>
      <c r="S102" s="140" t="str">
        <f>IFERROR(VLOOKUP(B102,Calculations!$E$160:$AR$180,24,FALSE),"")</f>
        <v/>
      </c>
      <c r="T102" s="140" t="str">
        <f>IFERROR(VLOOKUP(B102,Calculations!$E$160:$AR$180,25,FALSE),"")</f>
        <v/>
      </c>
      <c r="U102" s="140" t="str">
        <f>IFERROR(VLOOKUP(B102,Calculations!$E$160:$AR$180,26,FALSE),"")</f>
        <v/>
      </c>
      <c r="V102" s="140" t="str">
        <f>IFERROR(VLOOKUP(B102,Calculations!$E$160:$AR$180,27,FALSE),"")</f>
        <v/>
      </c>
      <c r="W102" s="140" t="str">
        <f>IFERROR(VLOOKUP(B102,Calculations!$E$160:$AR$180,28,FALSE),"")</f>
        <v/>
      </c>
      <c r="X102" s="141" t="str">
        <f>IFERROR(VLOOKUP(B102,Calculations!$E$160:$AR$180,29,FALSE),"")</f>
        <v/>
      </c>
      <c r="Y102" s="142" t="str">
        <f>IFERROR(VLOOKUP(B102,Calculations!$E$160:$AR$180,31,FALSE),"")</f>
        <v/>
      </c>
    </row>
    <row r="103" spans="3:25" ht="15" hidden="1" x14ac:dyDescent="0.3">
      <c r="C103" s="19" t="str">
        <f>IFERROR(VLOOKUP(B103,Calculations!$E$160:$AR$180,2,FALSE),"")</f>
        <v/>
      </c>
      <c r="D103" s="138" t="str">
        <f>IFERROR(VLOOKUP(B103,Calculations!$A$160:$AR$180,7,FALSE),"")</f>
        <v/>
      </c>
      <c r="E103" s="138" t="str">
        <f>IFERROR(VLOOKUP(B103,Calculations!$E$160:$AR$180,4,FALSE),"")</f>
        <v/>
      </c>
      <c r="F103" s="138" t="str">
        <f>IFERROR(VLOOKUP(B103,Calculations!$E$160:$AR$180,6,FALSE),"")</f>
        <v/>
      </c>
      <c r="G103" s="138" t="str">
        <f>IFERROR(VLOOKUP(B103,Calculations!$E$160:$AR$180,11,FALSE),"")</f>
        <v/>
      </c>
      <c r="H103" s="139" t="str">
        <f>IFERROR(VLOOKUP(B103,Calculations!$E$160:$AR$180,13,FALSE),"")</f>
        <v/>
      </c>
      <c r="I103" s="139" t="str">
        <f>IFERROR(VLOOKUP(B103,Calculations!$E$160:$AR$180,14,FALSE),"")</f>
        <v/>
      </c>
      <c r="J103" s="139" t="str">
        <f>IFERROR(VLOOKUP(B103,Calculations!$E$160:$AR$180,15,FALSE),"")</f>
        <v/>
      </c>
      <c r="K103" s="139" t="str">
        <f>IFERROR(VLOOKUP(B103,Calculations!$E$160:$AR$180,16,FALSE),"")</f>
        <v/>
      </c>
      <c r="L103" s="139" t="str">
        <f>IFERROR(VLOOKUP(B103,Calculations!$E$160:$AR$180,17,FALSE),"")</f>
        <v/>
      </c>
      <c r="M103" s="139" t="str">
        <f>IFERROR(VLOOKUP(B103,Calculations!$E$160:$AR$180,18,FALSE),"")</f>
        <v/>
      </c>
      <c r="N103" s="139" t="str">
        <f>IFERROR(VLOOKUP(B103,Calculations!$E$160:$AR$180,19,FALSE),"")</f>
        <v/>
      </c>
      <c r="O103" s="139" t="str">
        <f>IFERROR(VLOOKUP(B103,Calculations!$E$160:$AR$180,20,FALSE),"")</f>
        <v/>
      </c>
      <c r="P103" s="140" t="str">
        <f>IFERROR(VLOOKUP(B103,Calculations!$E$160:$AR$180,21,FALSE),"")</f>
        <v/>
      </c>
      <c r="Q103" s="140" t="str">
        <f>IFERROR(VLOOKUP(B103,Calculations!$E$160:$AR$180,22,FALSE),"")</f>
        <v/>
      </c>
      <c r="R103" s="140" t="str">
        <f>IFERROR(VLOOKUP(B103,Calculations!$E$160:$AR$180,23,FALSE),"")</f>
        <v/>
      </c>
      <c r="S103" s="140" t="str">
        <f>IFERROR(VLOOKUP(B103,Calculations!$E$160:$AR$180,24,FALSE),"")</f>
        <v/>
      </c>
      <c r="T103" s="140" t="str">
        <f>IFERROR(VLOOKUP(B103,Calculations!$E$160:$AR$180,25,FALSE),"")</f>
        <v/>
      </c>
      <c r="U103" s="140" t="str">
        <f>IFERROR(VLOOKUP(B103,Calculations!$E$160:$AR$180,26,FALSE),"")</f>
        <v/>
      </c>
      <c r="V103" s="140" t="str">
        <f>IFERROR(VLOOKUP(B103,Calculations!$E$160:$AR$180,27,FALSE),"")</f>
        <v/>
      </c>
      <c r="W103" s="140" t="str">
        <f>IFERROR(VLOOKUP(B103,Calculations!$E$160:$AR$180,28,FALSE),"")</f>
        <v/>
      </c>
      <c r="X103" s="141" t="str">
        <f>IFERROR(VLOOKUP(B103,Calculations!$E$160:$AR$180,29,FALSE),"")</f>
        <v/>
      </c>
      <c r="Y103" s="142" t="str">
        <f>IFERROR(VLOOKUP(B103,Calculations!$E$160:$AR$180,31,FALSE),"")</f>
        <v/>
      </c>
    </row>
    <row r="104" spans="3:25" ht="15" hidden="1" x14ac:dyDescent="0.3">
      <c r="C104" s="19" t="str">
        <f>IFERROR(VLOOKUP(B104,Calculations!$E$160:$AR$180,2,FALSE),"")</f>
        <v/>
      </c>
      <c r="D104" s="138" t="str">
        <f>IFERROR(VLOOKUP(B104,Calculations!$A$160:$AR$180,7,FALSE),"")</f>
        <v/>
      </c>
      <c r="E104" s="138" t="str">
        <f>IFERROR(VLOOKUP(B104,Calculations!$E$160:$AR$180,4,FALSE),"")</f>
        <v/>
      </c>
      <c r="F104" s="138" t="str">
        <f>IFERROR(VLOOKUP(B104,Calculations!$E$160:$AR$180,6,FALSE),"")</f>
        <v/>
      </c>
      <c r="G104" s="138" t="str">
        <f>IFERROR(VLOOKUP(B104,Calculations!$E$160:$AR$180,11,FALSE),"")</f>
        <v/>
      </c>
      <c r="H104" s="139" t="str">
        <f>IFERROR(VLOOKUP(B104,Calculations!$E$160:$AR$180,13,FALSE),"")</f>
        <v/>
      </c>
      <c r="I104" s="139" t="str">
        <f>IFERROR(VLOOKUP(B104,Calculations!$E$160:$AR$180,14,FALSE),"")</f>
        <v/>
      </c>
      <c r="J104" s="139" t="str">
        <f>IFERROR(VLOOKUP(B104,Calculations!$E$160:$AR$180,15,FALSE),"")</f>
        <v/>
      </c>
      <c r="K104" s="139" t="str">
        <f>IFERROR(VLOOKUP(B104,Calculations!$E$160:$AR$180,16,FALSE),"")</f>
        <v/>
      </c>
      <c r="L104" s="139" t="str">
        <f>IFERROR(VLOOKUP(B104,Calculations!$E$160:$AR$180,17,FALSE),"")</f>
        <v/>
      </c>
      <c r="M104" s="139" t="str">
        <f>IFERROR(VLOOKUP(B104,Calculations!$E$160:$AR$180,18,FALSE),"")</f>
        <v/>
      </c>
      <c r="N104" s="139" t="str">
        <f>IFERROR(VLOOKUP(B104,Calculations!$E$160:$AR$180,19,FALSE),"")</f>
        <v/>
      </c>
      <c r="O104" s="139" t="str">
        <f>IFERROR(VLOOKUP(B104,Calculations!$E$160:$AR$180,20,FALSE),"")</f>
        <v/>
      </c>
      <c r="P104" s="140" t="str">
        <f>IFERROR(VLOOKUP(B104,Calculations!$E$160:$AR$180,21,FALSE),"")</f>
        <v/>
      </c>
      <c r="Q104" s="140" t="str">
        <f>IFERROR(VLOOKUP(B104,Calculations!$E$160:$AR$180,22,FALSE),"")</f>
        <v/>
      </c>
      <c r="R104" s="140" t="str">
        <f>IFERROR(VLOOKUP(B104,Calculations!$E$160:$AR$180,23,FALSE),"")</f>
        <v/>
      </c>
      <c r="S104" s="140" t="str">
        <f>IFERROR(VLOOKUP(B104,Calculations!$E$160:$AR$180,24,FALSE),"")</f>
        <v/>
      </c>
      <c r="T104" s="140" t="str">
        <f>IFERROR(VLOOKUP(B104,Calculations!$E$160:$AR$180,25,FALSE),"")</f>
        <v/>
      </c>
      <c r="U104" s="140" t="str">
        <f>IFERROR(VLOOKUP(B104,Calculations!$E$160:$AR$180,26,FALSE),"")</f>
        <v/>
      </c>
      <c r="V104" s="140" t="str">
        <f>IFERROR(VLOOKUP(B104,Calculations!$E$160:$AR$180,27,FALSE),"")</f>
        <v/>
      </c>
      <c r="W104" s="140" t="str">
        <f>IFERROR(VLOOKUP(B104,Calculations!$E$160:$AR$180,28,FALSE),"")</f>
        <v/>
      </c>
      <c r="X104" s="141" t="str">
        <f>IFERROR(VLOOKUP(B104,Calculations!$E$160:$AR$180,29,FALSE),"")</f>
        <v/>
      </c>
      <c r="Y104" s="142" t="str">
        <f>IFERROR(VLOOKUP(B104,Calculations!$E$160:$AR$180,31,FALSE),"")</f>
        <v/>
      </c>
    </row>
    <row r="105" spans="3:25" ht="15" hidden="1" x14ac:dyDescent="0.3">
      <c r="C105" s="19" t="str">
        <f>IFERROR(VLOOKUP(B105,Calculations!$E$160:$AR$180,2,FALSE),"")</f>
        <v/>
      </c>
      <c r="D105" s="138" t="str">
        <f>IFERROR(VLOOKUP(B105,Calculations!$A$160:$AR$180,7,FALSE),"")</f>
        <v/>
      </c>
      <c r="E105" s="138" t="str">
        <f>IFERROR(VLOOKUP(B105,Calculations!$E$160:$AR$180,4,FALSE),"")</f>
        <v/>
      </c>
      <c r="F105" s="138" t="str">
        <f>IFERROR(VLOOKUP(B105,Calculations!$E$160:$AR$180,6,FALSE),"")</f>
        <v/>
      </c>
      <c r="G105" s="138" t="str">
        <f>IFERROR(VLOOKUP(B105,Calculations!$E$160:$AR$180,11,FALSE),"")</f>
        <v/>
      </c>
      <c r="H105" s="139" t="str">
        <f>IFERROR(VLOOKUP(B105,Calculations!$E$160:$AR$180,13,FALSE),"")</f>
        <v/>
      </c>
      <c r="I105" s="139" t="str">
        <f>IFERROR(VLOOKUP(B105,Calculations!$E$160:$AR$180,14,FALSE),"")</f>
        <v/>
      </c>
      <c r="J105" s="139" t="str">
        <f>IFERROR(VLOOKUP(B105,Calculations!$E$160:$AR$180,15,FALSE),"")</f>
        <v/>
      </c>
      <c r="K105" s="139" t="str">
        <f>IFERROR(VLOOKUP(B105,Calculations!$E$160:$AR$180,16,FALSE),"")</f>
        <v/>
      </c>
      <c r="L105" s="139" t="str">
        <f>IFERROR(VLOOKUP(B105,Calculations!$E$160:$AR$180,17,FALSE),"")</f>
        <v/>
      </c>
      <c r="M105" s="139" t="str">
        <f>IFERROR(VLOOKUP(B105,Calculations!$E$160:$AR$180,18,FALSE),"")</f>
        <v/>
      </c>
      <c r="N105" s="139" t="str">
        <f>IFERROR(VLOOKUP(B105,Calculations!$E$160:$AR$180,19,FALSE),"")</f>
        <v/>
      </c>
      <c r="O105" s="139" t="str">
        <f>IFERROR(VLOOKUP(B105,Calculations!$E$160:$AR$180,20,FALSE),"")</f>
        <v/>
      </c>
      <c r="P105" s="140" t="str">
        <f>IFERROR(VLOOKUP(B105,Calculations!$E$160:$AR$180,21,FALSE),"")</f>
        <v/>
      </c>
      <c r="Q105" s="140" t="str">
        <f>IFERROR(VLOOKUP(B105,Calculations!$E$160:$AR$180,22,FALSE),"")</f>
        <v/>
      </c>
      <c r="R105" s="140" t="str">
        <f>IFERROR(VLOOKUP(B105,Calculations!$E$160:$AR$180,23,FALSE),"")</f>
        <v/>
      </c>
      <c r="S105" s="140" t="str">
        <f>IFERROR(VLOOKUP(B105,Calculations!$E$160:$AR$180,24,FALSE),"")</f>
        <v/>
      </c>
      <c r="T105" s="140" t="str">
        <f>IFERROR(VLOOKUP(B105,Calculations!$E$160:$AR$180,25,FALSE),"")</f>
        <v/>
      </c>
      <c r="U105" s="140" t="str">
        <f>IFERROR(VLOOKUP(B105,Calculations!$E$160:$AR$180,26,FALSE),"")</f>
        <v/>
      </c>
      <c r="V105" s="140" t="str">
        <f>IFERROR(VLOOKUP(B105,Calculations!$E$160:$AR$180,27,FALSE),"")</f>
        <v/>
      </c>
      <c r="W105" s="140" t="str">
        <f>IFERROR(VLOOKUP(B105,Calculations!$E$160:$AR$180,28,FALSE),"")</f>
        <v/>
      </c>
      <c r="X105" s="141" t="str">
        <f>IFERROR(VLOOKUP(B105,Calculations!$E$160:$AR$180,29,FALSE),"")</f>
        <v/>
      </c>
      <c r="Y105" s="142" t="str">
        <f>IFERROR(VLOOKUP(B105,Calculations!$E$160:$AR$180,31,FALSE),"")</f>
        <v/>
      </c>
    </row>
    <row r="106" spans="3:25" ht="15" hidden="1" x14ac:dyDescent="0.3">
      <c r="C106" s="19" t="str">
        <f>IFERROR(VLOOKUP(B106,Calculations!$E$160:$AR$180,2,FALSE),"")</f>
        <v/>
      </c>
      <c r="D106" s="138" t="str">
        <f>IFERROR(VLOOKUP(B106,Calculations!$A$160:$AR$180,7,FALSE),"")</f>
        <v/>
      </c>
      <c r="E106" s="138" t="str">
        <f>IFERROR(VLOOKUP(B106,Calculations!$E$160:$AR$180,4,FALSE),"")</f>
        <v/>
      </c>
      <c r="F106" s="138" t="str">
        <f>IFERROR(VLOOKUP(B106,Calculations!$E$160:$AR$180,6,FALSE),"")</f>
        <v/>
      </c>
      <c r="G106" s="138" t="str">
        <f>IFERROR(VLOOKUP(B106,Calculations!$E$160:$AR$180,11,FALSE),"")</f>
        <v/>
      </c>
      <c r="H106" s="139" t="str">
        <f>IFERROR(VLOOKUP(B106,Calculations!$E$160:$AR$180,13,FALSE),"")</f>
        <v/>
      </c>
      <c r="I106" s="139" t="str">
        <f>IFERROR(VLOOKUP(B106,Calculations!$E$160:$AR$180,14,FALSE),"")</f>
        <v/>
      </c>
      <c r="J106" s="139" t="str">
        <f>IFERROR(VLOOKUP(B106,Calculations!$E$160:$AR$180,15,FALSE),"")</f>
        <v/>
      </c>
      <c r="K106" s="139" t="str">
        <f>IFERROR(VLOOKUP(B106,Calculations!$E$160:$AR$180,16,FALSE),"")</f>
        <v/>
      </c>
      <c r="L106" s="139" t="str">
        <f>IFERROR(VLOOKUP(B106,Calculations!$E$160:$AR$180,17,FALSE),"")</f>
        <v/>
      </c>
      <c r="M106" s="139" t="str">
        <f>IFERROR(VLOOKUP(B106,Calculations!$E$160:$AR$180,18,FALSE),"")</f>
        <v/>
      </c>
      <c r="N106" s="139" t="str">
        <f>IFERROR(VLOOKUP(B106,Calculations!$E$160:$AR$180,19,FALSE),"")</f>
        <v/>
      </c>
      <c r="O106" s="139" t="str">
        <f>IFERROR(VLOOKUP(B106,Calculations!$E$160:$AR$180,20,FALSE),"")</f>
        <v/>
      </c>
      <c r="P106" s="140" t="str">
        <f>IFERROR(VLOOKUP(B106,Calculations!$E$160:$AR$180,21,FALSE),"")</f>
        <v/>
      </c>
      <c r="Q106" s="140" t="str">
        <f>IFERROR(VLOOKUP(B106,Calculations!$E$160:$AR$180,22,FALSE),"")</f>
        <v/>
      </c>
      <c r="R106" s="140" t="str">
        <f>IFERROR(VLOOKUP(B106,Calculations!$E$160:$AR$180,23,FALSE),"")</f>
        <v/>
      </c>
      <c r="S106" s="140" t="str">
        <f>IFERROR(VLOOKUP(B106,Calculations!$E$160:$AR$180,24,FALSE),"")</f>
        <v/>
      </c>
      <c r="T106" s="140" t="str">
        <f>IFERROR(VLOOKUP(B106,Calculations!$E$160:$AR$180,25,FALSE),"")</f>
        <v/>
      </c>
      <c r="U106" s="140" t="str">
        <f>IFERROR(VLOOKUP(B106,Calculations!$E$160:$AR$180,26,FALSE),"")</f>
        <v/>
      </c>
      <c r="V106" s="140" t="str">
        <f>IFERROR(VLOOKUP(B106,Calculations!$E$160:$AR$180,27,FALSE),"")</f>
        <v/>
      </c>
      <c r="W106" s="140" t="str">
        <f>IFERROR(VLOOKUP(B106,Calculations!$E$160:$AR$180,28,FALSE),"")</f>
        <v/>
      </c>
      <c r="X106" s="141" t="str">
        <f>IFERROR(VLOOKUP(B106,Calculations!$E$160:$AR$180,29,FALSE),"")</f>
        <v/>
      </c>
      <c r="Y106" s="142" t="str">
        <f>IFERROR(VLOOKUP(B106,Calculations!$E$160:$AR$180,31,FALSE),"")</f>
        <v/>
      </c>
    </row>
    <row r="107" spans="3:25" ht="15" hidden="1" x14ac:dyDescent="0.3">
      <c r="C107" s="19" t="str">
        <f>IFERROR(VLOOKUP(B107,Calculations!$A$160:$AR$180,6,FALSE),"")</f>
        <v/>
      </c>
      <c r="D107" s="138" t="str">
        <f>IFERROR(VLOOKUP(B107,Calculations!$A$160:$AR$180,7,FALSE),"")</f>
        <v/>
      </c>
      <c r="E107" s="138" t="str">
        <f>IFERROR(VLOOKUP(B107,Calculations!$A$160:$AR$180,8,FALSE),"")</f>
        <v/>
      </c>
      <c r="F107" s="138" t="str">
        <f>IFERROR(VLOOKUP(B107,Calculations!$A$160:$AR$180,10,FALSE),"")</f>
        <v/>
      </c>
      <c r="G107" s="138" t="str">
        <f>IFERROR(VLOOKUP(B107,Calculations!$A$160:$AR$180,11,FALSE),"")</f>
        <v/>
      </c>
      <c r="H107" s="139" t="str">
        <f>IFERROR(VLOOKUP(B107,Calculations!$A$160:$AR$180,13,FALSE),"")</f>
        <v/>
      </c>
      <c r="I107" s="139" t="str">
        <f>IFERROR(VLOOKUP(B107,Calculations!$A$160:$AR$180,14,FALSE),"")</f>
        <v/>
      </c>
      <c r="J107" s="139" t="str">
        <f>IFERROR(VLOOKUP(B107,Calculations!$A$160:$AR$180,15,FALSE),"")</f>
        <v/>
      </c>
      <c r="K107" s="139" t="str">
        <f>IFERROR(VLOOKUP(B107,Calculations!$A$160:$AR$180,16,FALSE),"")</f>
        <v/>
      </c>
      <c r="L107" s="139" t="str">
        <f>IFERROR(VLOOKUP(B107,Calculations!$A$160:$AR$180,17,FALSE),"")</f>
        <v/>
      </c>
      <c r="M107" s="139" t="str">
        <f>IFERROR(VLOOKUP(B107,Calculations!$A$160:$AR$180,18,FALSE),"")</f>
        <v/>
      </c>
      <c r="N107" s="139" t="str">
        <f>IFERROR(VLOOKUP(B107,Calculations!$A$160:$AR$180,19,FALSE),"")</f>
        <v/>
      </c>
      <c r="O107" s="139" t="str">
        <f>IFERROR(VLOOKUP(B107,Calculations!$A$160:$AR$180,20,FALSE),"")</f>
        <v/>
      </c>
      <c r="P107" s="140" t="str">
        <f>IFERROR(VLOOKUP(B107,Calculations!$A$160:$AR$180,21,FALSE),"")</f>
        <v/>
      </c>
      <c r="Q107" s="140" t="str">
        <f>IFERROR(VLOOKUP(B107,Calculations!$A$160:$AR$180,22,FALSE),"")</f>
        <v/>
      </c>
      <c r="R107" s="140" t="str">
        <f>IFERROR(VLOOKUP(B107,Calculations!$A$160:$AR$180,23,FALSE),"")</f>
        <v/>
      </c>
      <c r="S107" s="140" t="str">
        <f>IFERROR(VLOOKUP(B107,Calculations!$A$160:$AR$180,24,FALSE),"")</f>
        <v/>
      </c>
      <c r="T107" s="140" t="str">
        <f>IFERROR(VLOOKUP(B107,Calculations!$A$160:$AR$180,25,FALSE),"")</f>
        <v/>
      </c>
      <c r="U107" s="140" t="str">
        <f>IFERROR(VLOOKUP(B107,Calculations!$A$160:$AR$180,26,FALSE),"")</f>
        <v/>
      </c>
      <c r="V107" s="140" t="str">
        <f>IFERROR(VLOOKUP(B107,Calculations!$A$160:$AR$180,27,FALSE),"")</f>
        <v/>
      </c>
      <c r="W107" s="140" t="str">
        <f>IFERROR(VLOOKUP(B107,Calculations!$A$160:$AR$180,28,FALSE),"")</f>
        <v/>
      </c>
      <c r="X107" s="141" t="str">
        <f>IFERROR(VLOOKUP(B107,Calculations!$A$160:$AR$180,29,FALSE),"")</f>
        <v/>
      </c>
      <c r="Y107" s="142" t="str">
        <f>IFERROR(VLOOKUP(B107,Calculations!$A$160:$AR$180,31,FALSE),"")</f>
        <v/>
      </c>
    </row>
    <row r="108" spans="3:25" ht="15" hidden="1" x14ac:dyDescent="0.3">
      <c r="C108" s="19" t="str">
        <f>IFERROR(VLOOKUP(B108,Calculations!$A$160:$AR$180,6,FALSE),"")</f>
        <v/>
      </c>
      <c r="D108" s="138" t="str">
        <f>IFERROR(VLOOKUP(B108,Calculations!$A$160:$AR$180,7,FALSE),"")</f>
        <v/>
      </c>
      <c r="E108" s="138" t="str">
        <f>IFERROR(VLOOKUP(B108,Calculations!$A$160:$AR$180,8,FALSE),"")</f>
        <v/>
      </c>
      <c r="F108" s="138" t="str">
        <f>IFERROR(VLOOKUP(B108,Calculations!$A$160:$AR$180,10,FALSE),"")</f>
        <v/>
      </c>
      <c r="G108" s="138" t="str">
        <f>IFERROR(VLOOKUP(B108,Calculations!$A$160:$AR$180,11,FALSE),"")</f>
        <v/>
      </c>
      <c r="H108" s="139" t="str">
        <f>IFERROR(VLOOKUP(B108,Calculations!$A$160:$AR$180,13,FALSE),"")</f>
        <v/>
      </c>
      <c r="I108" s="139" t="str">
        <f>IFERROR(VLOOKUP(B108,Calculations!$A$160:$AR$180,14,FALSE),"")</f>
        <v/>
      </c>
      <c r="J108" s="139" t="str">
        <f>IFERROR(VLOOKUP(B108,Calculations!$A$160:$AR$180,15,FALSE),"")</f>
        <v/>
      </c>
      <c r="K108" s="139" t="str">
        <f>IFERROR(VLOOKUP(B108,Calculations!$A$160:$AR$180,16,FALSE),"")</f>
        <v/>
      </c>
      <c r="L108" s="139" t="str">
        <f>IFERROR(VLOOKUP(B108,Calculations!$A$160:$AR$180,17,FALSE),"")</f>
        <v/>
      </c>
      <c r="M108" s="139" t="str">
        <f>IFERROR(VLOOKUP(B108,Calculations!$A$160:$AR$180,18,FALSE),"")</f>
        <v/>
      </c>
      <c r="N108" s="139" t="str">
        <f>IFERROR(VLOOKUP(B108,Calculations!$A$160:$AR$180,19,FALSE),"")</f>
        <v/>
      </c>
      <c r="O108" s="139" t="str">
        <f>IFERROR(VLOOKUP(B108,Calculations!$A$160:$AR$180,20,FALSE),"")</f>
        <v/>
      </c>
      <c r="P108" s="140" t="str">
        <f>IFERROR(VLOOKUP(B108,Calculations!$A$160:$AR$180,21,FALSE),"")</f>
        <v/>
      </c>
      <c r="Q108" s="140" t="str">
        <f>IFERROR(VLOOKUP(B108,Calculations!$A$160:$AR$180,22,FALSE),"")</f>
        <v/>
      </c>
      <c r="R108" s="140" t="str">
        <f>IFERROR(VLOOKUP(B108,Calculations!$A$160:$AR$180,23,FALSE),"")</f>
        <v/>
      </c>
      <c r="S108" s="140" t="str">
        <f>IFERROR(VLOOKUP(B108,Calculations!$A$160:$AR$180,24,FALSE),"")</f>
        <v/>
      </c>
      <c r="T108" s="140" t="str">
        <f>IFERROR(VLOOKUP(B108,Calculations!$A$160:$AR$180,25,FALSE),"")</f>
        <v/>
      </c>
      <c r="U108" s="140" t="str">
        <f>IFERROR(VLOOKUP(B108,Calculations!$A$160:$AR$180,26,FALSE),"")</f>
        <v/>
      </c>
      <c r="V108" s="140" t="str">
        <f>IFERROR(VLOOKUP(B108,Calculations!$A$160:$AR$180,27,FALSE),"")</f>
        <v/>
      </c>
      <c r="W108" s="140" t="str">
        <f>IFERROR(VLOOKUP(B108,Calculations!$A$160:$AR$180,28,FALSE),"")</f>
        <v/>
      </c>
      <c r="X108" s="141" t="str">
        <f>IFERROR(VLOOKUP(B108,Calculations!$A$160:$AR$180,29,FALSE),"")</f>
        <v/>
      </c>
      <c r="Y108" s="142" t="str">
        <f>IFERROR(VLOOKUP(B108,Calculations!$A$160:$AR$180,31,FALSE),"")</f>
        <v/>
      </c>
    </row>
    <row r="109" spans="3:25" ht="15" hidden="1" x14ac:dyDescent="0.3">
      <c r="C109" s="19" t="str">
        <f>IFERROR(VLOOKUP(B109,Calculations!$A$160:$AR$180,6,FALSE),"")</f>
        <v/>
      </c>
      <c r="D109" s="138" t="str">
        <f>IFERROR(VLOOKUP(B109,Calculations!$A$160:$AR$180,7,FALSE),"")</f>
        <v/>
      </c>
      <c r="E109" s="138" t="str">
        <f>IFERROR(VLOOKUP(B109,Calculations!$A$160:$AR$180,8,FALSE),"")</f>
        <v/>
      </c>
      <c r="F109" s="138" t="str">
        <f>IFERROR(VLOOKUP(B109,Calculations!$A$160:$AR$180,10,FALSE),"")</f>
        <v/>
      </c>
      <c r="G109" s="138" t="str">
        <f>IFERROR(VLOOKUP(B109,Calculations!$A$160:$AR$180,11,FALSE),"")</f>
        <v/>
      </c>
      <c r="H109" s="139" t="str">
        <f>IFERROR(VLOOKUP(B109,Calculations!$A$160:$AR$180,13,FALSE),"")</f>
        <v/>
      </c>
      <c r="I109" s="139" t="str">
        <f>IFERROR(VLOOKUP(B109,Calculations!$A$160:$AR$180,14,FALSE),"")</f>
        <v/>
      </c>
      <c r="J109" s="139" t="str">
        <f>IFERROR(VLOOKUP(B109,Calculations!$A$160:$AR$180,15,FALSE),"")</f>
        <v/>
      </c>
      <c r="K109" s="139" t="str">
        <f>IFERROR(VLOOKUP(B109,Calculations!$A$160:$AR$180,16,FALSE),"")</f>
        <v/>
      </c>
      <c r="L109" s="139" t="str">
        <f>IFERROR(VLOOKUP(B109,Calculations!$A$160:$AR$180,17,FALSE),"")</f>
        <v/>
      </c>
      <c r="M109" s="139" t="str">
        <f>IFERROR(VLOOKUP(B109,Calculations!$A$160:$AR$180,18,FALSE),"")</f>
        <v/>
      </c>
      <c r="N109" s="139" t="str">
        <f>IFERROR(VLOOKUP(B109,Calculations!$A$160:$AR$180,19,FALSE),"")</f>
        <v/>
      </c>
      <c r="O109" s="139" t="str">
        <f>IFERROR(VLOOKUP(B109,Calculations!$A$160:$AR$180,20,FALSE),"")</f>
        <v/>
      </c>
      <c r="P109" s="140" t="str">
        <f>IFERROR(VLOOKUP(B109,Calculations!$A$160:$AR$180,21,FALSE),"")</f>
        <v/>
      </c>
      <c r="Q109" s="140" t="str">
        <f>IFERROR(VLOOKUP(B109,Calculations!$A$160:$AR$180,22,FALSE),"")</f>
        <v/>
      </c>
      <c r="R109" s="140" t="str">
        <f>IFERROR(VLOOKUP(B109,Calculations!$A$160:$AR$180,23,FALSE),"")</f>
        <v/>
      </c>
      <c r="S109" s="140" t="str">
        <f>IFERROR(VLOOKUP(B109,Calculations!$A$160:$AR$180,24,FALSE),"")</f>
        <v/>
      </c>
      <c r="T109" s="140" t="str">
        <f>IFERROR(VLOOKUP(B109,Calculations!$A$160:$AR$180,25,FALSE),"")</f>
        <v/>
      </c>
      <c r="U109" s="140" t="str">
        <f>IFERROR(VLOOKUP(B109,Calculations!$A$160:$AR$180,26,FALSE),"")</f>
        <v/>
      </c>
      <c r="V109" s="140" t="str">
        <f>IFERROR(VLOOKUP(B109,Calculations!$A$160:$AR$180,27,FALSE),"")</f>
        <v/>
      </c>
      <c r="W109" s="140" t="str">
        <f>IFERROR(VLOOKUP(B109,Calculations!$A$160:$AR$180,28,FALSE),"")</f>
        <v/>
      </c>
      <c r="X109" s="141" t="str">
        <f>IFERROR(VLOOKUP(B109,Calculations!$A$160:$AR$180,29,FALSE),"")</f>
        <v/>
      </c>
      <c r="Y109" s="142" t="str">
        <f>IFERROR(VLOOKUP(B109,Calculations!$A$160:$AR$180,31,FALSE),"")</f>
        <v/>
      </c>
    </row>
    <row r="110" spans="3:25" ht="15" hidden="1" x14ac:dyDescent="0.3">
      <c r="C110" s="19" t="str">
        <f>IFERROR(VLOOKUP(B110,Calculations!$A$160:$AR$180,6,FALSE),"")</f>
        <v/>
      </c>
      <c r="D110" s="138" t="str">
        <f>IFERROR(VLOOKUP(B110,Calculations!$A$160:$AR$180,7,FALSE),"")</f>
        <v/>
      </c>
      <c r="E110" s="138" t="str">
        <f>IFERROR(VLOOKUP(B110,Calculations!$A$160:$AR$180,8,FALSE),"")</f>
        <v/>
      </c>
      <c r="F110" s="138" t="str">
        <f>IFERROR(VLOOKUP(B110,Calculations!$A$160:$AR$180,10,FALSE),"")</f>
        <v/>
      </c>
      <c r="G110" s="138" t="str">
        <f>IFERROR(VLOOKUP(B110,Calculations!$A$160:$AR$180,11,FALSE),"")</f>
        <v/>
      </c>
      <c r="H110" s="139" t="str">
        <f>IFERROR(VLOOKUP(B110,Calculations!$A$160:$AR$180,13,FALSE),"")</f>
        <v/>
      </c>
      <c r="I110" s="139" t="str">
        <f>IFERROR(VLOOKUP(B110,Calculations!$A$160:$AR$180,14,FALSE),"")</f>
        <v/>
      </c>
      <c r="J110" s="139" t="str">
        <f>IFERROR(VLOOKUP(B110,Calculations!$A$160:$AR$180,15,FALSE),"")</f>
        <v/>
      </c>
      <c r="K110" s="139" t="str">
        <f>IFERROR(VLOOKUP(B110,Calculations!$A$160:$AR$180,16,FALSE),"")</f>
        <v/>
      </c>
      <c r="L110" s="139" t="str">
        <f>IFERROR(VLOOKUP(B110,Calculations!$A$160:$AR$180,17,FALSE),"")</f>
        <v/>
      </c>
      <c r="M110" s="139" t="str">
        <f>IFERROR(VLOOKUP(B110,Calculations!$A$160:$AR$180,18,FALSE),"")</f>
        <v/>
      </c>
      <c r="N110" s="139" t="str">
        <f>IFERROR(VLOOKUP(B110,Calculations!$A$160:$AR$180,19,FALSE),"")</f>
        <v/>
      </c>
      <c r="O110" s="139" t="str">
        <f>IFERROR(VLOOKUP(B110,Calculations!$A$160:$AR$180,20,FALSE),"")</f>
        <v/>
      </c>
      <c r="P110" s="140" t="str">
        <f>IFERROR(VLOOKUP(B110,Calculations!$A$160:$AR$180,21,FALSE),"")</f>
        <v/>
      </c>
      <c r="Q110" s="140" t="str">
        <f>IFERROR(VLOOKUP(B110,Calculations!$A$160:$AR$180,22,FALSE),"")</f>
        <v/>
      </c>
      <c r="R110" s="140" t="str">
        <f>IFERROR(VLOOKUP(B110,Calculations!$A$160:$AR$180,23,FALSE),"")</f>
        <v/>
      </c>
      <c r="S110" s="140" t="str">
        <f>IFERROR(VLOOKUP(B110,Calculations!$A$160:$AR$180,24,FALSE),"")</f>
        <v/>
      </c>
      <c r="T110" s="140" t="str">
        <f>IFERROR(VLOOKUP(B110,Calculations!$A$160:$AR$180,25,FALSE),"")</f>
        <v/>
      </c>
      <c r="U110" s="140" t="str">
        <f>IFERROR(VLOOKUP(B110,Calculations!$A$160:$AR$180,26,FALSE),"")</f>
        <v/>
      </c>
      <c r="V110" s="140" t="str">
        <f>IFERROR(VLOOKUP(B110,Calculations!$A$160:$AR$180,27,FALSE),"")</f>
        <v/>
      </c>
      <c r="W110" s="140" t="str">
        <f>IFERROR(VLOOKUP(B110,Calculations!$A$160:$AR$180,28,FALSE),"")</f>
        <v/>
      </c>
      <c r="X110" s="141" t="str">
        <f>IFERROR(VLOOKUP(B110,Calculations!$A$160:$AR$180,29,FALSE),"")</f>
        <v/>
      </c>
      <c r="Y110" s="142" t="str">
        <f>IFERROR(VLOOKUP(B110,Calculations!$A$160:$AR$180,31,FALSE),"")</f>
        <v/>
      </c>
    </row>
    <row r="111" spans="3:25" ht="15" hidden="1" x14ac:dyDescent="0.3">
      <c r="C111" s="19" t="str">
        <f>IFERROR(VLOOKUP(B111,Calculations!$A$160:$AR$180,6,FALSE),"")</f>
        <v/>
      </c>
      <c r="D111" s="138" t="str">
        <f>IFERROR(VLOOKUP(B111,Calculations!$A$160:$AR$180,7,FALSE),"")</f>
        <v/>
      </c>
      <c r="E111" s="138" t="str">
        <f>IFERROR(VLOOKUP(B111,Calculations!$A$160:$AR$180,8,FALSE),"")</f>
        <v/>
      </c>
      <c r="F111" s="138" t="str">
        <f>IFERROR(VLOOKUP(B111,Calculations!$A$160:$AR$180,10,FALSE),"")</f>
        <v/>
      </c>
      <c r="G111" s="138" t="str">
        <f>IFERROR(VLOOKUP(B111,Calculations!$A$160:$AR$180,11,FALSE),"")</f>
        <v/>
      </c>
      <c r="H111" s="139" t="str">
        <f>IFERROR(VLOOKUP(B111,Calculations!$A$160:$AR$180,13,FALSE),"")</f>
        <v/>
      </c>
      <c r="I111" s="139" t="str">
        <f>IFERROR(VLOOKUP(B111,Calculations!$A$160:$AR$180,14,FALSE),"")</f>
        <v/>
      </c>
      <c r="J111" s="139" t="str">
        <f>IFERROR(VLOOKUP(B111,Calculations!$A$160:$AR$180,15,FALSE),"")</f>
        <v/>
      </c>
      <c r="K111" s="139" t="str">
        <f>IFERROR(VLOOKUP(B111,Calculations!$A$160:$AR$180,16,FALSE),"")</f>
        <v/>
      </c>
      <c r="L111" s="139" t="str">
        <f>IFERROR(VLOOKUP(B111,Calculations!$A$160:$AR$180,17,FALSE),"")</f>
        <v/>
      </c>
      <c r="M111" s="139" t="str">
        <f>IFERROR(VLOOKUP(B111,Calculations!$A$160:$AR$180,18,FALSE),"")</f>
        <v/>
      </c>
      <c r="N111" s="139" t="str">
        <f>IFERROR(VLOOKUP(B111,Calculations!$A$160:$AR$180,19,FALSE),"")</f>
        <v/>
      </c>
      <c r="O111" s="139" t="str">
        <f>IFERROR(VLOOKUP(B111,Calculations!$A$160:$AR$180,20,FALSE),"")</f>
        <v/>
      </c>
      <c r="P111" s="140" t="str">
        <f>IFERROR(VLOOKUP(B111,Calculations!$A$160:$AR$180,21,FALSE),"")</f>
        <v/>
      </c>
      <c r="Q111" s="140" t="str">
        <f>IFERROR(VLOOKUP(B111,Calculations!$A$160:$AR$180,22,FALSE),"")</f>
        <v/>
      </c>
      <c r="R111" s="140" t="str">
        <f>IFERROR(VLOOKUP(B111,Calculations!$A$160:$AR$180,23,FALSE),"")</f>
        <v/>
      </c>
      <c r="S111" s="140" t="str">
        <f>IFERROR(VLOOKUP(B111,Calculations!$A$160:$AR$180,24,FALSE),"")</f>
        <v/>
      </c>
      <c r="T111" s="140" t="str">
        <f>IFERROR(VLOOKUP(B111,Calculations!$A$160:$AR$180,25,FALSE),"")</f>
        <v/>
      </c>
      <c r="U111" s="140" t="str">
        <f>IFERROR(VLOOKUP(B111,Calculations!$A$160:$AR$180,26,FALSE),"")</f>
        <v/>
      </c>
      <c r="V111" s="140" t="str">
        <f>IFERROR(VLOOKUP(B111,Calculations!$A$160:$AR$180,27,FALSE),"")</f>
        <v/>
      </c>
      <c r="W111" s="140" t="str">
        <f>IFERROR(VLOOKUP(B111,Calculations!$A$160:$AR$180,28,FALSE),"")</f>
        <v/>
      </c>
      <c r="X111" s="141" t="str">
        <f>IFERROR(VLOOKUP(B111,Calculations!$A$160:$AR$180,29,FALSE),"")</f>
        <v/>
      </c>
      <c r="Y111" s="142" t="str">
        <f>IFERROR(VLOOKUP(B111,Calculations!$A$160:$AR$180,31,FALSE),"")</f>
        <v/>
      </c>
    </row>
    <row r="112" spans="3:25" ht="15" hidden="1" x14ac:dyDescent="0.3">
      <c r="C112" s="19" t="str">
        <f>IFERROR(VLOOKUP(B112,Calculations!$A$160:$AR$180,6,FALSE),"")</f>
        <v/>
      </c>
      <c r="D112" s="138" t="str">
        <f>IFERROR(VLOOKUP(B112,Calculations!$A$160:$AR$180,7,FALSE),"")</f>
        <v/>
      </c>
      <c r="E112" s="138" t="str">
        <f>IFERROR(VLOOKUP(B112,Calculations!$A$160:$AR$180,8,FALSE),"")</f>
        <v/>
      </c>
      <c r="F112" s="138" t="str">
        <f>IFERROR(VLOOKUP(B112,Calculations!$A$160:$AR$180,10,FALSE),"")</f>
        <v/>
      </c>
      <c r="G112" s="138" t="str">
        <f>IFERROR(VLOOKUP(B112,Calculations!$A$160:$AR$180,11,FALSE),"")</f>
        <v/>
      </c>
      <c r="H112" s="139" t="str">
        <f>IFERROR(VLOOKUP(B112,Calculations!$A$160:$AR$180,13,FALSE),"")</f>
        <v/>
      </c>
      <c r="I112" s="139" t="str">
        <f>IFERROR(VLOOKUP(B112,Calculations!$A$160:$AR$180,14,FALSE),"")</f>
        <v/>
      </c>
      <c r="J112" s="139" t="str">
        <f>IFERROR(VLOOKUP(B112,Calculations!$A$160:$AR$180,15,FALSE),"")</f>
        <v/>
      </c>
      <c r="K112" s="139" t="str">
        <f>IFERROR(VLOOKUP(B112,Calculations!$A$160:$AR$180,16,FALSE),"")</f>
        <v/>
      </c>
      <c r="L112" s="139" t="str">
        <f>IFERROR(VLOOKUP(B112,Calculations!$A$160:$AR$180,17,FALSE),"")</f>
        <v/>
      </c>
      <c r="M112" s="139" t="str">
        <f>IFERROR(VLOOKUP(B112,Calculations!$A$160:$AR$180,18,FALSE),"")</f>
        <v/>
      </c>
      <c r="N112" s="139" t="str">
        <f>IFERROR(VLOOKUP(B112,Calculations!$A$160:$AR$180,19,FALSE),"")</f>
        <v/>
      </c>
      <c r="O112" s="139" t="str">
        <f>IFERROR(VLOOKUP(B112,Calculations!$A$160:$AR$180,20,FALSE),"")</f>
        <v/>
      </c>
      <c r="P112" s="140" t="str">
        <f>IFERROR(VLOOKUP(B112,Calculations!$A$160:$AR$180,21,FALSE),"")</f>
        <v/>
      </c>
      <c r="Q112" s="140" t="str">
        <f>IFERROR(VLOOKUP(B112,Calculations!$A$160:$AR$180,22,FALSE),"")</f>
        <v/>
      </c>
      <c r="R112" s="140" t="str">
        <f>IFERROR(VLOOKUP(B112,Calculations!$A$160:$AR$180,23,FALSE),"")</f>
        <v/>
      </c>
      <c r="S112" s="140" t="str">
        <f>IFERROR(VLOOKUP(B112,Calculations!$A$160:$AR$180,24,FALSE),"")</f>
        <v/>
      </c>
      <c r="T112" s="140" t="str">
        <f>IFERROR(VLOOKUP(B112,Calculations!$A$160:$AR$180,25,FALSE),"")</f>
        <v/>
      </c>
      <c r="U112" s="140" t="str">
        <f>IFERROR(VLOOKUP(B112,Calculations!$A$160:$AR$180,26,FALSE),"")</f>
        <v/>
      </c>
      <c r="V112" s="140" t="str">
        <f>IFERROR(VLOOKUP(B112,Calculations!$A$160:$AR$180,27,FALSE),"")</f>
        <v/>
      </c>
      <c r="W112" s="140" t="str">
        <f>IFERROR(VLOOKUP(B112,Calculations!$A$160:$AR$180,28,FALSE),"")</f>
        <v/>
      </c>
      <c r="X112" s="141" t="str">
        <f>IFERROR(VLOOKUP(B112,Calculations!$A$160:$AR$180,29,FALSE),"")</f>
        <v/>
      </c>
      <c r="Y112" s="142" t="str">
        <f>IFERROR(VLOOKUP(B112,Calculations!$A$160:$AR$180,31,FALSE),"")</f>
        <v/>
      </c>
    </row>
    <row r="113" spans="1:1" ht="7.2" customHeight="1" x14ac:dyDescent="0.3"/>
    <row r="115" spans="1:1" hidden="1" x14ac:dyDescent="0.3">
      <c r="A115" s="192" t="s">
        <v>212</v>
      </c>
    </row>
  </sheetData>
  <pageMargins left="0.25" right="0.25" top="0.75" bottom="0.75" header="0.3" footer="0.3"/>
  <pageSetup paperSize="8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CE79F-D319-4483-9905-511BBF346EB8}">
  <dimension ref="A1:Z115"/>
  <sheetViews>
    <sheetView workbookViewId="0">
      <pane ySplit="3" topLeftCell="A4" activePane="bottomLeft" state="frozen"/>
      <selection activeCell="C54" sqref="C54"/>
      <selection pane="bottomLeft" activeCell="C54" sqref="C54"/>
    </sheetView>
  </sheetViews>
  <sheetFormatPr defaultColWidth="9.109375" defaultRowHeight="14.4" x14ac:dyDescent="0.3"/>
  <cols>
    <col min="1" max="1" width="6.33203125" style="35" customWidth="1"/>
    <col min="2" max="2" width="8" style="35" customWidth="1"/>
    <col min="3" max="3" width="23.109375" customWidth="1"/>
    <col min="4" max="4" width="0.33203125" customWidth="1"/>
    <col min="5" max="5" width="7.109375" customWidth="1"/>
    <col min="6" max="6" width="9.109375" customWidth="1"/>
    <col min="7" max="7" width="14.88671875" bestFit="1" customWidth="1"/>
    <col min="8" max="23" width="10.109375" customWidth="1"/>
    <col min="24" max="24" width="8.33203125" customWidth="1"/>
    <col min="25" max="25" width="9.109375" customWidth="1"/>
    <col min="26" max="26" width="1.6640625" customWidth="1"/>
    <col min="27" max="27" width="9.109375" customWidth="1"/>
  </cols>
  <sheetData>
    <row r="1" spans="1:26" ht="45.75" customHeight="1" x14ac:dyDescent="0.3">
      <c r="A1" s="192"/>
      <c r="B1" s="185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</row>
    <row r="2" spans="1:26" s="152" customFormat="1" ht="18" customHeight="1" x14ac:dyDescent="0.3">
      <c r="A2" s="192"/>
      <c r="B2" s="187"/>
      <c r="C2" s="187"/>
      <c r="D2" s="187"/>
      <c r="E2" s="187"/>
      <c r="F2" s="187"/>
      <c r="G2" s="187"/>
      <c r="H2" s="187"/>
      <c r="I2" s="182" t="s">
        <v>80</v>
      </c>
      <c r="J2" s="182" t="s">
        <v>205</v>
      </c>
      <c r="K2" s="182" t="s">
        <v>90</v>
      </c>
      <c r="L2" s="182" t="s">
        <v>206</v>
      </c>
      <c r="M2" s="182" t="s">
        <v>79</v>
      </c>
      <c r="N2" s="182"/>
      <c r="O2" s="182"/>
      <c r="P2" s="187"/>
      <c r="Q2" s="187"/>
      <c r="R2" s="187"/>
      <c r="S2" s="187"/>
      <c r="T2" s="187"/>
      <c r="U2" s="187"/>
      <c r="V2" s="187"/>
      <c r="W2" s="187"/>
      <c r="X2" s="187"/>
      <c r="Y2" s="187"/>
    </row>
    <row r="3" spans="1:26" ht="27.75" customHeight="1" x14ac:dyDescent="0.3">
      <c r="A3" s="192" t="s">
        <v>63</v>
      </c>
      <c r="B3" s="133" t="s">
        <v>187</v>
      </c>
      <c r="C3" s="134" t="s">
        <v>0</v>
      </c>
      <c r="D3" s="134" t="s">
        <v>62</v>
      </c>
      <c r="E3" s="134" t="s">
        <v>63</v>
      </c>
      <c r="F3" s="134" t="s">
        <v>64</v>
      </c>
      <c r="G3" s="134" t="s">
        <v>65</v>
      </c>
      <c r="H3" s="135" t="s">
        <v>213</v>
      </c>
      <c r="I3" s="135" t="s">
        <v>2</v>
      </c>
      <c r="J3" s="135" t="s">
        <v>207</v>
      </c>
      <c r="K3" s="135" t="s">
        <v>4</v>
      </c>
      <c r="L3" s="135" t="s">
        <v>5</v>
      </c>
      <c r="M3" s="135" t="s">
        <v>6</v>
      </c>
      <c r="N3" s="135" t="s">
        <v>7</v>
      </c>
      <c r="O3" s="135" t="s">
        <v>8</v>
      </c>
      <c r="P3" s="136" t="s">
        <v>180</v>
      </c>
      <c r="Q3" s="136" t="s">
        <v>181</v>
      </c>
      <c r="R3" s="136" t="s">
        <v>182</v>
      </c>
      <c r="S3" s="136" t="s">
        <v>183</v>
      </c>
      <c r="T3" s="136" t="s">
        <v>184</v>
      </c>
      <c r="U3" s="136" t="s">
        <v>6</v>
      </c>
      <c r="V3" s="136" t="s">
        <v>7</v>
      </c>
      <c r="W3" s="136" t="s">
        <v>8</v>
      </c>
      <c r="X3" s="137" t="s">
        <v>172</v>
      </c>
      <c r="Y3" s="137" t="s">
        <v>173</v>
      </c>
      <c r="Z3" s="32"/>
    </row>
    <row r="4" spans="1:26" ht="4.2" customHeight="1" x14ac:dyDescent="0.3">
      <c r="A4" s="192"/>
      <c r="B4" s="187"/>
      <c r="C4" s="190"/>
      <c r="D4" s="190"/>
      <c r="E4" s="190"/>
      <c r="F4" s="190"/>
      <c r="G4" s="190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32"/>
    </row>
    <row r="5" spans="1:26" ht="15" x14ac:dyDescent="0.3">
      <c r="A5" s="192" t="s">
        <v>69</v>
      </c>
      <c r="B5" s="35">
        <v>1</v>
      </c>
      <c r="C5" s="19" t="str">
        <f>IFERROR(VLOOKUP(B5,Calculations!$A$11:$AR$25,6,FALSE),"")</f>
        <v>Richard Green</v>
      </c>
      <c r="D5" s="138">
        <f>IFERROR(VLOOKUP(B5,Calculations!$A$11:$AR$25,7,FALSE),"")</f>
        <v>94</v>
      </c>
      <c r="E5" s="138" t="str">
        <f>IFERROR(VLOOKUP(B5,Calculations!$A$11:$AR$25,8,FALSE),"")</f>
        <v>AA</v>
      </c>
      <c r="F5" s="138" t="str">
        <f>IFERROR(VLOOKUP(B5,Calculations!$A$11:$AR$25,10,FALSE),"")</f>
        <v>PCP</v>
      </c>
      <c r="G5" s="138" t="str">
        <f>IFERROR(VLOOKUP(B5,Calculations!$A$11:$AR$25,11,FALSE),"")</f>
        <v>Carisbrooke</v>
      </c>
      <c r="H5" s="139">
        <f>IFERROR(VLOOKUP(B5,Calculations!$A$11:$AR$25,13,FALSE),"")</f>
        <v>39</v>
      </c>
      <c r="I5" s="139">
        <f>IFERROR(VLOOKUP(B5,Calculations!$A$11:$AR$25,14,FALSE),"")</f>
        <v>31</v>
      </c>
      <c r="J5" s="139" t="str">
        <f>IFERROR(VLOOKUP(B5,Calculations!$A$11:$AR$25,15,FALSE),"")</f>
        <v/>
      </c>
      <c r="K5" s="139" t="str">
        <f>IFERROR(VLOOKUP(B5,Calculations!$A$11:$AR$25,16,FALSE),"")</f>
        <v/>
      </c>
      <c r="L5" s="139" t="str">
        <f>IFERROR(VLOOKUP(B5,Calculations!$A$11:$AR$25,17,FALSE),"")</f>
        <v/>
      </c>
      <c r="M5" s="139" t="str">
        <f>IFERROR(VLOOKUP(B5,Calculations!$A$11:$AR$25,18,FALSE),"")</f>
        <v/>
      </c>
      <c r="N5" s="139" t="str">
        <f>IFERROR(VLOOKUP(B5,Calculations!$A$11:$AR$25,19,FALSE),"")</f>
        <v/>
      </c>
      <c r="O5" s="139" t="str">
        <f>IFERROR(VLOOKUP(B5,Calculations!$A$11:$AR$25,20,FALSE),"")</f>
        <v/>
      </c>
      <c r="P5" s="140">
        <f>IFERROR(VLOOKUP(B5,Calculations!$A$11:$AR$25,21,FALSE),"")</f>
        <v>1</v>
      </c>
      <c r="Q5" s="140">
        <f>IFERROR(VLOOKUP(B5,Calculations!$A$11:$AR$25,22,FALSE),"")</f>
        <v>0.96875</v>
      </c>
      <c r="R5" s="140" t="str">
        <f>IFERROR(VLOOKUP(B5,Calculations!$A$11:$AR$25,23,FALSE),"")</f>
        <v/>
      </c>
      <c r="S5" s="140" t="str">
        <f>IFERROR(VLOOKUP(B5,Calculations!$A$11:$AR$25,24,FALSE),"")</f>
        <v/>
      </c>
      <c r="T5" s="140" t="str">
        <f>IFERROR(VLOOKUP(B5,Calculations!$A$11:$AR$25,25,FALSE),"")</f>
        <v/>
      </c>
      <c r="U5" s="140" t="str">
        <f>IFERROR(VLOOKUP(B5,Calculations!$A$11:$AR$25,26,FALSE),"")</f>
        <v/>
      </c>
      <c r="V5" s="140" t="str">
        <f>IFERROR(VLOOKUP(B5,Calculations!$A$11:$AR$25,27,FALSE),"")</f>
        <v/>
      </c>
      <c r="W5" s="140" t="str">
        <f>IFERROR(VLOOKUP(B5,Calculations!$A$11:$AR$25,28,FALSE),"")</f>
        <v/>
      </c>
      <c r="X5" s="141">
        <f>IFERROR(VLOOKUP(B5,Calculations!$A$11:$AR$25,29,FALSE),"")</f>
        <v>2</v>
      </c>
      <c r="Y5" s="142">
        <f>IFERROR(VLOOKUP(B5,Calculations!$A$11:$AR$25,31,FALSE),"")</f>
        <v>0.984375</v>
      </c>
    </row>
    <row r="6" spans="1:26" ht="15" x14ac:dyDescent="0.3">
      <c r="A6" s="192" t="s">
        <v>69</v>
      </c>
      <c r="B6" s="35">
        <v>2</v>
      </c>
      <c r="C6" s="19" t="str">
        <f>IFERROR(VLOOKUP(B6,Calculations!$A$11:$AR$25,6,FALSE),"")</f>
        <v>Terry Holt</v>
      </c>
      <c r="D6" s="138">
        <f>IFERROR(VLOOKUP(B6,Calculations!$A$11:$AR$25,7,FALSE),"")</f>
        <v>1688</v>
      </c>
      <c r="E6" s="138" t="str">
        <f>IFERROR(VLOOKUP(B6,Calculations!$A$11:$AR$25,8,FALSE),"")</f>
        <v>AA</v>
      </c>
      <c r="F6" s="138" t="str">
        <f>IFERROR(VLOOKUP(B6,Calculations!$A$11:$AR$25,10,FALSE),"")</f>
        <v>PCP</v>
      </c>
      <c r="G6" s="138" t="str">
        <f>IFERROR(VLOOKUP(B6,Calculations!$A$11:$AR$25,11,FALSE),"")</f>
        <v>Frobury</v>
      </c>
      <c r="H6" s="139">
        <f>IFERROR(VLOOKUP(B6,Calculations!$A$11:$AR$25,13,FALSE),"")</f>
        <v>36</v>
      </c>
      <c r="I6" s="139">
        <f>IFERROR(VLOOKUP(B6,Calculations!$A$11:$AR$25,14,FALSE),"")</f>
        <v>32</v>
      </c>
      <c r="J6" s="139" t="str">
        <f>IFERROR(VLOOKUP(B6,Calculations!$A$11:$AR$25,15,FALSE),"")</f>
        <v/>
      </c>
      <c r="K6" s="139" t="str">
        <f>IFERROR(VLOOKUP(B6,Calculations!$A$11:$AR$25,16,FALSE),"")</f>
        <v/>
      </c>
      <c r="L6" s="139" t="str">
        <f>IFERROR(VLOOKUP(B6,Calculations!$A$11:$AR$25,17,FALSE),"")</f>
        <v/>
      </c>
      <c r="M6" s="139" t="str">
        <f>IFERROR(VLOOKUP(B6,Calculations!$A$11:$AR$25,18,FALSE),"")</f>
        <v/>
      </c>
      <c r="N6" s="139" t="str">
        <f>IFERROR(VLOOKUP(B6,Calculations!$A$11:$AR$25,19,FALSE),"")</f>
        <v/>
      </c>
      <c r="O6" s="139" t="str">
        <f>IFERROR(VLOOKUP(B6,Calculations!$A$11:$AR$25,20,FALSE),"")</f>
        <v/>
      </c>
      <c r="P6" s="140">
        <f>IFERROR(VLOOKUP(B6,Calculations!$A$11:$AR$25,21,FALSE),"")</f>
        <v>0.92307692307692313</v>
      </c>
      <c r="Q6" s="140">
        <f>IFERROR(VLOOKUP(B6,Calculations!$A$11:$AR$25,22,FALSE),"")</f>
        <v>1</v>
      </c>
      <c r="R6" s="140" t="str">
        <f>IFERROR(VLOOKUP(B6,Calculations!$A$11:$AR$25,23,FALSE),"")</f>
        <v/>
      </c>
      <c r="S6" s="140" t="str">
        <f>IFERROR(VLOOKUP(B6,Calculations!$A$11:$AR$25,24,FALSE),"")</f>
        <v/>
      </c>
      <c r="T6" s="140" t="str">
        <f>IFERROR(VLOOKUP(B6,Calculations!$A$11:$AR$25,25,FALSE),"")</f>
        <v/>
      </c>
      <c r="U6" s="140" t="str">
        <f>IFERROR(VLOOKUP(B6,Calculations!$A$11:$AR$25,26,FALSE),"")</f>
        <v/>
      </c>
      <c r="V6" s="140" t="str">
        <f>IFERROR(VLOOKUP(B6,Calculations!$A$11:$AR$25,27,FALSE),"")</f>
        <v/>
      </c>
      <c r="W6" s="140" t="str">
        <f>IFERROR(VLOOKUP(B6,Calculations!$A$11:$AR$25,28,FALSE),"")</f>
        <v/>
      </c>
      <c r="X6" s="141">
        <f>IFERROR(VLOOKUP(B6,Calculations!$A$11:$AR$25,29,FALSE),"")</f>
        <v>2</v>
      </c>
      <c r="Y6" s="142">
        <f>IFERROR(VLOOKUP(B6,Calculations!$A$11:$AR$25,31,FALSE),"")</f>
        <v>0.96153846153846156</v>
      </c>
    </row>
    <row r="7" spans="1:26" ht="15" x14ac:dyDescent="0.3">
      <c r="A7" s="192" t="s">
        <v>69</v>
      </c>
      <c r="B7" s="35">
        <v>3</v>
      </c>
      <c r="C7" s="19" t="str">
        <f>IFERROR(VLOOKUP(B7,Calculations!$A$11:$AR$25,6,FALSE),"")</f>
        <v>Justin Wood</v>
      </c>
      <c r="D7" s="138">
        <f>IFERROR(VLOOKUP(B7,Calculations!$A$11:$AR$25,7,FALSE),"")</f>
        <v>1065</v>
      </c>
      <c r="E7" s="138" t="str">
        <f>IFERROR(VLOOKUP(B7,Calculations!$A$11:$AR$25,8,FALSE),"")</f>
        <v>AA</v>
      </c>
      <c r="F7" s="138" t="str">
        <f>IFERROR(VLOOKUP(B7,Calculations!$A$11:$AR$25,10,FALSE),"")</f>
        <v>PCP</v>
      </c>
      <c r="G7" s="138" t="str">
        <f>IFERROR(VLOOKUP(B7,Calculations!$A$11:$AR$25,11,FALSE),"")</f>
        <v>Meon</v>
      </c>
      <c r="H7" s="139">
        <f>IFERROR(VLOOKUP(B7,Calculations!$A$11:$AR$25,13,FALSE),"")</f>
        <v>35</v>
      </c>
      <c r="I7" s="139">
        <f>IFERROR(VLOOKUP(B7,Calculations!$A$11:$AR$25,14,FALSE),"")</f>
        <v>29</v>
      </c>
      <c r="J7" s="139" t="str">
        <f>IFERROR(VLOOKUP(B7,Calculations!$A$11:$AR$25,15,FALSE),"")</f>
        <v/>
      </c>
      <c r="K7" s="139" t="str">
        <f>IFERROR(VLOOKUP(B7,Calculations!$A$11:$AR$25,16,FALSE),"")</f>
        <v/>
      </c>
      <c r="L7" s="139" t="str">
        <f>IFERROR(VLOOKUP(B7,Calculations!$A$11:$AR$25,17,FALSE),"")</f>
        <v/>
      </c>
      <c r="M7" s="139" t="str">
        <f>IFERROR(VLOOKUP(B7,Calculations!$A$11:$AR$25,18,FALSE),"")</f>
        <v/>
      </c>
      <c r="N7" s="139" t="str">
        <f>IFERROR(VLOOKUP(B7,Calculations!$A$11:$AR$25,19,FALSE),"")</f>
        <v/>
      </c>
      <c r="O7" s="139" t="str">
        <f>IFERROR(VLOOKUP(B7,Calculations!$A$11:$AR$25,20,FALSE),"")</f>
        <v/>
      </c>
      <c r="P7" s="140">
        <f>IFERROR(VLOOKUP(B7,Calculations!$A$11:$AR$25,21,FALSE),"")</f>
        <v>0.89743589743589747</v>
      </c>
      <c r="Q7" s="140">
        <f>IFERROR(VLOOKUP(B7,Calculations!$A$11:$AR$25,22,FALSE),"")</f>
        <v>0.90625</v>
      </c>
      <c r="R7" s="140" t="str">
        <f>IFERROR(VLOOKUP(B7,Calculations!$A$11:$AR$25,23,FALSE),"")</f>
        <v/>
      </c>
      <c r="S7" s="140" t="str">
        <f>IFERROR(VLOOKUP(B7,Calculations!$A$11:$AR$25,24,FALSE),"")</f>
        <v/>
      </c>
      <c r="T7" s="140" t="str">
        <f>IFERROR(VLOOKUP(B7,Calculations!$A$11:$AR$25,25,FALSE),"")</f>
        <v/>
      </c>
      <c r="U7" s="140" t="str">
        <f>IFERROR(VLOOKUP(B7,Calculations!$A$11:$AR$25,26,FALSE),"")</f>
        <v/>
      </c>
      <c r="V7" s="140" t="str">
        <f>IFERROR(VLOOKUP(B7,Calculations!$A$11:$AR$25,27,FALSE),"")</f>
        <v/>
      </c>
      <c r="W7" s="140" t="str">
        <f>IFERROR(VLOOKUP(B7,Calculations!$A$11:$AR$25,28,FALSE),"")</f>
        <v/>
      </c>
      <c r="X7" s="141">
        <f>IFERROR(VLOOKUP(B7,Calculations!$A$11:$AR$25,29,FALSE),"")</f>
        <v>2</v>
      </c>
      <c r="Y7" s="142">
        <f>IFERROR(VLOOKUP(B7,Calculations!$A$11:$AR$25,31,FALSE),"")</f>
        <v>0.90184294871794868</v>
      </c>
    </row>
    <row r="8" spans="1:26" ht="15" x14ac:dyDescent="0.3">
      <c r="A8" s="192" t="s">
        <v>69</v>
      </c>
      <c r="B8" s="35">
        <v>4</v>
      </c>
      <c r="C8" s="19" t="str">
        <f>IFERROR(VLOOKUP(B8,Calculations!$A$11:$AR$25,6,FALSE),"")</f>
        <v>Allan Dyke</v>
      </c>
      <c r="D8" s="138">
        <f>IFERROR(VLOOKUP(B8,Calculations!$A$11:$AR$25,7,FALSE),"")</f>
        <v>1748</v>
      </c>
      <c r="E8" s="138" t="str">
        <f>IFERROR(VLOOKUP(B8,Calculations!$A$11:$AR$25,8,FALSE),"")</f>
        <v>AA</v>
      </c>
      <c r="F8" s="138" t="str">
        <f>IFERROR(VLOOKUP(B8,Calculations!$A$11:$AR$25,10,FALSE),"")</f>
        <v>PCP</v>
      </c>
      <c r="G8" s="138" t="str">
        <f>IFERROR(VLOOKUP(B8,Calculations!$A$11:$AR$25,11,FALSE),"")</f>
        <v>Carisbrooke</v>
      </c>
      <c r="H8" s="139">
        <f>IFERROR(VLOOKUP(B8,Calculations!$A$11:$AR$25,13,FALSE),"")</f>
        <v>36</v>
      </c>
      <c r="I8" s="139">
        <f>IFERROR(VLOOKUP(B8,Calculations!$A$11:$AR$25,14,FALSE),"")</f>
        <v>26</v>
      </c>
      <c r="J8" s="139" t="str">
        <f>IFERROR(VLOOKUP(B8,Calculations!$A$11:$AR$25,15,FALSE),"")</f>
        <v/>
      </c>
      <c r="K8" s="139" t="str">
        <f>IFERROR(VLOOKUP(B8,Calculations!$A$11:$AR$25,16,FALSE),"")</f>
        <v/>
      </c>
      <c r="L8" s="139" t="str">
        <f>IFERROR(VLOOKUP(B8,Calculations!$A$11:$AR$25,17,FALSE),"")</f>
        <v/>
      </c>
      <c r="M8" s="139" t="str">
        <f>IFERROR(VLOOKUP(B8,Calculations!$A$11:$AR$25,18,FALSE),"")</f>
        <v/>
      </c>
      <c r="N8" s="139" t="str">
        <f>IFERROR(VLOOKUP(B8,Calculations!$A$11:$AR$25,19,FALSE),"")</f>
        <v/>
      </c>
      <c r="O8" s="139" t="str">
        <f>IFERROR(VLOOKUP(B8,Calculations!$A$11:$AR$25,20,FALSE),"")</f>
        <v/>
      </c>
      <c r="P8" s="140">
        <f>IFERROR(VLOOKUP(B8,Calculations!$A$11:$AR$25,21,FALSE),"")</f>
        <v>0.92307692307692313</v>
      </c>
      <c r="Q8" s="140">
        <f>IFERROR(VLOOKUP(B8,Calculations!$A$11:$AR$25,22,FALSE),"")</f>
        <v>0.8125</v>
      </c>
      <c r="R8" s="140" t="str">
        <f>IFERROR(VLOOKUP(B8,Calculations!$A$11:$AR$25,23,FALSE),"")</f>
        <v/>
      </c>
      <c r="S8" s="140" t="str">
        <f>IFERROR(VLOOKUP(B8,Calculations!$A$11:$AR$25,24,FALSE),"")</f>
        <v/>
      </c>
      <c r="T8" s="140" t="str">
        <f>IFERROR(VLOOKUP(B8,Calculations!$A$11:$AR$25,25,FALSE),"")</f>
        <v/>
      </c>
      <c r="U8" s="140" t="str">
        <f>IFERROR(VLOOKUP(B8,Calculations!$A$11:$AR$25,26,FALSE),"")</f>
        <v/>
      </c>
      <c r="V8" s="140" t="str">
        <f>IFERROR(VLOOKUP(B8,Calculations!$A$11:$AR$25,27,FALSE),"")</f>
        <v/>
      </c>
      <c r="W8" s="140" t="str">
        <f>IFERROR(VLOOKUP(B8,Calculations!$A$11:$AR$25,28,FALSE),"")</f>
        <v/>
      </c>
      <c r="X8" s="141">
        <f>IFERROR(VLOOKUP(B8,Calculations!$A$11:$AR$25,29,FALSE),"")</f>
        <v>2</v>
      </c>
      <c r="Y8" s="142">
        <f>IFERROR(VLOOKUP(B8,Calculations!$A$11:$AR$25,31,FALSE),"")</f>
        <v>0.86778846153846156</v>
      </c>
    </row>
    <row r="9" spans="1:26" ht="15" x14ac:dyDescent="0.3">
      <c r="A9" s="192" t="s">
        <v>69</v>
      </c>
      <c r="B9" s="35">
        <v>5</v>
      </c>
      <c r="C9" s="19" t="str">
        <f>IFERROR(VLOOKUP(B9,Calculations!$A$11:$AR$25,6,FALSE),"")</f>
        <v>Mel Hills</v>
      </c>
      <c r="D9" s="138">
        <f>IFERROR(VLOOKUP(B9,Calculations!$A$11:$AR$25,7,FALSE),"")</f>
        <v>1691</v>
      </c>
      <c r="E9" s="138" t="str">
        <f>IFERROR(VLOOKUP(B9,Calculations!$A$11:$AR$25,8,FALSE),"")</f>
        <v>AA</v>
      </c>
      <c r="F9" s="138" t="str">
        <f>IFERROR(VLOOKUP(B9,Calculations!$A$11:$AR$25,10,FALSE),"")</f>
        <v>PCP</v>
      </c>
      <c r="G9" s="138" t="str">
        <f>IFERROR(VLOOKUP(B9,Calculations!$A$11:$AR$25,11,FALSE),"")</f>
        <v>Frobury</v>
      </c>
      <c r="H9" s="139">
        <f>IFERROR(VLOOKUP(B9,Calculations!$A$11:$AR$25,13,FALSE),"")</f>
        <v>33</v>
      </c>
      <c r="I9" s="139">
        <f>IFERROR(VLOOKUP(B9,Calculations!$A$11:$AR$25,14,FALSE),"")</f>
        <v>23</v>
      </c>
      <c r="J9" s="139" t="str">
        <f>IFERROR(VLOOKUP(B9,Calculations!$A$11:$AR$25,15,FALSE),"")</f>
        <v/>
      </c>
      <c r="K9" s="139" t="str">
        <f>IFERROR(VLOOKUP(B9,Calculations!$A$11:$AR$25,16,FALSE),"")</f>
        <v/>
      </c>
      <c r="L9" s="139" t="str">
        <f>IFERROR(VLOOKUP(B9,Calculations!$A$11:$AR$25,17,FALSE),"")</f>
        <v/>
      </c>
      <c r="M9" s="139" t="str">
        <f>IFERROR(VLOOKUP(B9,Calculations!$A$11:$AR$25,18,FALSE),"")</f>
        <v/>
      </c>
      <c r="N9" s="139" t="str">
        <f>IFERROR(VLOOKUP(B9,Calculations!$A$11:$AR$25,19,FALSE),"")</f>
        <v/>
      </c>
      <c r="O9" s="139" t="str">
        <f>IFERROR(VLOOKUP(B9,Calculations!$A$11:$AR$25,20,FALSE),"")</f>
        <v/>
      </c>
      <c r="P9" s="140">
        <f>IFERROR(VLOOKUP(B9,Calculations!$A$11:$AR$25,21,FALSE),"")</f>
        <v>0.84615384615384615</v>
      </c>
      <c r="Q9" s="140">
        <f>IFERROR(VLOOKUP(B9,Calculations!$A$11:$AR$25,22,FALSE),"")</f>
        <v>0.71875</v>
      </c>
      <c r="R9" s="140" t="str">
        <f>IFERROR(VLOOKUP(B9,Calculations!$A$11:$AR$25,23,FALSE),"")</f>
        <v/>
      </c>
      <c r="S9" s="140" t="str">
        <f>IFERROR(VLOOKUP(B9,Calculations!$A$11:$AR$25,24,FALSE),"")</f>
        <v/>
      </c>
      <c r="T9" s="140" t="str">
        <f>IFERROR(VLOOKUP(B9,Calculations!$A$11:$AR$25,25,FALSE),"")</f>
        <v/>
      </c>
      <c r="U9" s="140" t="str">
        <f>IFERROR(VLOOKUP(B9,Calculations!$A$11:$AR$25,26,FALSE),"")</f>
        <v/>
      </c>
      <c r="V9" s="140" t="str">
        <f>IFERROR(VLOOKUP(B9,Calculations!$A$11:$AR$25,27,FALSE),"")</f>
        <v/>
      </c>
      <c r="W9" s="140" t="str">
        <f>IFERROR(VLOOKUP(B9,Calculations!$A$11:$AR$25,28,FALSE),"")</f>
        <v/>
      </c>
      <c r="X9" s="141">
        <f>IFERROR(VLOOKUP(B9,Calculations!$A$11:$AR$25,29,FALSE),"")</f>
        <v>2</v>
      </c>
      <c r="Y9" s="142">
        <f>IFERROR(VLOOKUP(B9,Calculations!$A$11:$AR$25,31,FALSE),"")</f>
        <v>0.78245192307692313</v>
      </c>
    </row>
    <row r="10" spans="1:26" ht="15" x14ac:dyDescent="0.3">
      <c r="A10" s="192" t="s">
        <v>69</v>
      </c>
      <c r="B10" s="35">
        <v>6</v>
      </c>
      <c r="C10" s="19" t="str">
        <f>IFERROR(VLOOKUP(B10,Calculations!$A$11:$AR$25,6,FALSE),"")</f>
        <v>Stuart Noakes</v>
      </c>
      <c r="D10" s="138">
        <f>IFERROR(VLOOKUP(B10,Calculations!$A$11:$AR$25,7,FALSE),"")</f>
        <v>1888</v>
      </c>
      <c r="E10" s="138" t="str">
        <f>IFERROR(VLOOKUP(B10,Calculations!$A$11:$AR$25,8,FALSE),"")</f>
        <v>AA</v>
      </c>
      <c r="F10" s="138" t="str">
        <f>IFERROR(VLOOKUP(B10,Calculations!$A$11:$AR$25,10,FALSE),"")</f>
        <v>PCP</v>
      </c>
      <c r="G10" s="138" t="str">
        <f>IFERROR(VLOOKUP(B10,Calculations!$A$11:$AR$25,11,FALSE),"")</f>
        <v>Frobury</v>
      </c>
      <c r="H10" s="139">
        <f>IFERROR(VLOOKUP(B10,Calculations!$A$11:$AR$25,13,FALSE),"")</f>
        <v>33</v>
      </c>
      <c r="I10" s="139">
        <f>IFERROR(VLOOKUP(B10,Calculations!$A$11:$AR$25,14,FALSE),"")</f>
        <v>23</v>
      </c>
      <c r="J10" s="139" t="str">
        <f>IFERROR(VLOOKUP(B10,Calculations!$A$11:$AR$25,15,FALSE),"")</f>
        <v/>
      </c>
      <c r="K10" s="139" t="str">
        <f>IFERROR(VLOOKUP(B10,Calculations!$A$11:$AR$25,16,FALSE),"")</f>
        <v/>
      </c>
      <c r="L10" s="139" t="str">
        <f>IFERROR(VLOOKUP(B10,Calculations!$A$11:$AR$25,17,FALSE),"")</f>
        <v/>
      </c>
      <c r="M10" s="139" t="str">
        <f>IFERROR(VLOOKUP(B10,Calculations!$A$11:$AR$25,18,FALSE),"")</f>
        <v/>
      </c>
      <c r="N10" s="139" t="str">
        <f>IFERROR(VLOOKUP(B10,Calculations!$A$11:$AR$25,19,FALSE),"")</f>
        <v/>
      </c>
      <c r="O10" s="139" t="str">
        <f>IFERROR(VLOOKUP(B10,Calculations!$A$11:$AR$25,20,FALSE),"")</f>
        <v/>
      </c>
      <c r="P10" s="140">
        <f>IFERROR(VLOOKUP(B10,Calculations!$A$11:$AR$25,21,FALSE),"")</f>
        <v>0.84615384615384615</v>
      </c>
      <c r="Q10" s="140">
        <f>IFERROR(VLOOKUP(B10,Calculations!$A$11:$AR$25,22,FALSE),"")</f>
        <v>0.71875</v>
      </c>
      <c r="R10" s="140" t="str">
        <f>IFERROR(VLOOKUP(B10,Calculations!$A$11:$AR$25,23,FALSE),"")</f>
        <v/>
      </c>
      <c r="S10" s="140" t="str">
        <f>IFERROR(VLOOKUP(B10,Calculations!$A$11:$AR$25,24,FALSE),"")</f>
        <v/>
      </c>
      <c r="T10" s="140" t="str">
        <f>IFERROR(VLOOKUP(B10,Calculations!$A$11:$AR$25,25,FALSE),"")</f>
        <v/>
      </c>
      <c r="U10" s="140" t="str">
        <f>IFERROR(VLOOKUP(B10,Calculations!$A$11:$AR$25,26,FALSE),"")</f>
        <v/>
      </c>
      <c r="V10" s="140" t="str">
        <f>IFERROR(VLOOKUP(B10,Calculations!$A$11:$AR$25,27,FALSE),"")</f>
        <v/>
      </c>
      <c r="W10" s="140" t="str">
        <f>IFERROR(VLOOKUP(B10,Calculations!$A$11:$AR$25,28,FALSE),"")</f>
        <v/>
      </c>
      <c r="X10" s="141">
        <f>IFERROR(VLOOKUP(B10,Calculations!$A$11:$AR$25,29,FALSE),"")</f>
        <v>2</v>
      </c>
      <c r="Y10" s="142">
        <f>IFERROR(VLOOKUP(B10,Calculations!$A$11:$AR$25,31,FALSE),"")</f>
        <v>0.78245192307692313</v>
      </c>
    </row>
    <row r="11" spans="1:26" ht="15" x14ac:dyDescent="0.3">
      <c r="A11" s="192" t="s">
        <v>69</v>
      </c>
      <c r="B11" s="35">
        <v>7</v>
      </c>
      <c r="C11" s="19" t="str">
        <f>IFERROR(VLOOKUP(B11,Calculations!$A$11:$AR$25,6,FALSE),"")</f>
        <v>Austin Glass</v>
      </c>
      <c r="D11" s="138">
        <f>IFERROR(VLOOKUP(B11,Calculations!$A$11:$AR$25,7,FALSE),"")</f>
        <v>968</v>
      </c>
      <c r="E11" s="138" t="str">
        <f>IFERROR(VLOOKUP(B11,Calculations!$A$11:$AR$25,8,FALSE),"")</f>
        <v>AA</v>
      </c>
      <c r="F11" s="138" t="str">
        <f>IFERROR(VLOOKUP(B11,Calculations!$A$11:$AR$25,10,FALSE),"")</f>
        <v>PCP</v>
      </c>
      <c r="G11" s="138" t="str">
        <f>IFERROR(VLOOKUP(B11,Calculations!$A$11:$AR$25,11,FALSE),"")</f>
        <v>Weston Warrior</v>
      </c>
      <c r="H11" s="139">
        <f>IFERROR(VLOOKUP(B11,Calculations!$A$11:$AR$25,13,FALSE),"")</f>
        <v>36</v>
      </c>
      <c r="I11" s="139">
        <f>IFERROR(VLOOKUP(B11,Calculations!$A$11:$AR$25,14,FALSE),"")</f>
        <v>20</v>
      </c>
      <c r="J11" s="139" t="str">
        <f>IFERROR(VLOOKUP(B11,Calculations!$A$11:$AR$25,15,FALSE),"")</f>
        <v/>
      </c>
      <c r="K11" s="139" t="str">
        <f>IFERROR(VLOOKUP(B11,Calculations!$A$11:$AR$25,16,FALSE),"")</f>
        <v/>
      </c>
      <c r="L11" s="139" t="str">
        <f>IFERROR(VLOOKUP(B11,Calculations!$A$11:$AR$25,17,FALSE),"")</f>
        <v/>
      </c>
      <c r="M11" s="139" t="str">
        <f>IFERROR(VLOOKUP(B11,Calculations!$A$11:$AR$25,18,FALSE),"")</f>
        <v/>
      </c>
      <c r="N11" s="139" t="str">
        <f>IFERROR(VLOOKUP(B11,Calculations!$A$11:$AR$25,19,FALSE),"")</f>
        <v/>
      </c>
      <c r="O11" s="139" t="str">
        <f>IFERROR(VLOOKUP(B11,Calculations!$A$11:$AR$25,20,FALSE),"")</f>
        <v/>
      </c>
      <c r="P11" s="140">
        <f>IFERROR(VLOOKUP(B11,Calculations!$A$11:$AR$25,21,FALSE),"")</f>
        <v>0.92307692307692313</v>
      </c>
      <c r="Q11" s="140">
        <f>IFERROR(VLOOKUP(B11,Calculations!$A$11:$AR$25,22,FALSE),"")</f>
        <v>0.625</v>
      </c>
      <c r="R11" s="140" t="str">
        <f>IFERROR(VLOOKUP(B11,Calculations!$A$11:$AR$25,23,FALSE),"")</f>
        <v/>
      </c>
      <c r="S11" s="140" t="str">
        <f>IFERROR(VLOOKUP(B11,Calculations!$A$11:$AR$25,24,FALSE),"")</f>
        <v/>
      </c>
      <c r="T11" s="140" t="str">
        <f>IFERROR(VLOOKUP(B11,Calculations!$A$11:$AR$25,25,FALSE),"")</f>
        <v/>
      </c>
      <c r="U11" s="140" t="str">
        <f>IFERROR(VLOOKUP(B11,Calculations!$A$11:$AR$25,26,FALSE),"")</f>
        <v/>
      </c>
      <c r="V11" s="140" t="str">
        <f>IFERROR(VLOOKUP(B11,Calculations!$A$11:$AR$25,27,FALSE),"")</f>
        <v/>
      </c>
      <c r="W11" s="140" t="str">
        <f>IFERROR(VLOOKUP(B11,Calculations!$A$11:$AR$25,28,FALSE),"")</f>
        <v/>
      </c>
      <c r="X11" s="141">
        <f>IFERROR(VLOOKUP(B11,Calculations!$A$11:$AR$25,29,FALSE),"")</f>
        <v>2</v>
      </c>
      <c r="Y11" s="142">
        <f>IFERROR(VLOOKUP(B11,Calculations!$A$11:$AR$25,31,FALSE),"")</f>
        <v>0.77403846153846156</v>
      </c>
    </row>
    <row r="12" spans="1:26" ht="15" x14ac:dyDescent="0.3">
      <c r="A12" s="192" t="s">
        <v>69</v>
      </c>
      <c r="B12" s="35">
        <v>8</v>
      </c>
      <c r="C12" s="19" t="str">
        <f>IFERROR(VLOOKUP(B12,Calculations!$A$11:$AR$25,6,FALSE),"")</f>
        <v>Glenn Newman</v>
      </c>
      <c r="D12" s="138">
        <f>IFERROR(VLOOKUP(B12,Calculations!$A$11:$AR$25,7,FALSE),"")</f>
        <v>834</v>
      </c>
      <c r="E12" s="138" t="str">
        <f>IFERROR(VLOOKUP(B12,Calculations!$A$11:$AR$25,8,FALSE),"")</f>
        <v>AA</v>
      </c>
      <c r="F12" s="138" t="str">
        <f>IFERROR(VLOOKUP(B12,Calculations!$A$11:$AR$25,10,FALSE),"")</f>
        <v>PCP</v>
      </c>
      <c r="G12" s="138" t="str">
        <f>IFERROR(VLOOKUP(B12,Calculations!$A$11:$AR$25,11,FALSE),"")</f>
        <v>Weston Warrior</v>
      </c>
      <c r="H12" s="139" t="str">
        <f>IFERROR(VLOOKUP(B12,Calculations!$A$11:$AR$25,13,FALSE),"")</f>
        <v/>
      </c>
      <c r="I12" s="139">
        <f>IFERROR(VLOOKUP(B12,Calculations!$A$11:$AR$25,14,FALSE),"")</f>
        <v>30</v>
      </c>
      <c r="J12" s="139" t="str">
        <f>IFERROR(VLOOKUP(B12,Calculations!$A$11:$AR$25,15,FALSE),"")</f>
        <v/>
      </c>
      <c r="K12" s="139" t="str">
        <f>IFERROR(VLOOKUP(B12,Calculations!$A$11:$AR$25,16,FALSE),"")</f>
        <v/>
      </c>
      <c r="L12" s="139" t="str">
        <f>IFERROR(VLOOKUP(B12,Calculations!$A$11:$AR$25,17,FALSE),"")</f>
        <v/>
      </c>
      <c r="M12" s="139" t="str">
        <f>IFERROR(VLOOKUP(B12,Calculations!$A$11:$AR$25,18,FALSE),"")</f>
        <v/>
      </c>
      <c r="N12" s="139" t="str">
        <f>IFERROR(VLOOKUP(B12,Calculations!$A$11:$AR$25,19,FALSE),"")</f>
        <v/>
      </c>
      <c r="O12" s="139" t="str">
        <f>IFERROR(VLOOKUP(B12,Calculations!$A$11:$AR$25,20,FALSE),"")</f>
        <v/>
      </c>
      <c r="P12" s="140" t="str">
        <f>IFERROR(VLOOKUP(B12,Calculations!$A$11:$AR$25,21,FALSE),"")</f>
        <v/>
      </c>
      <c r="Q12" s="140">
        <f>IFERROR(VLOOKUP(B12,Calculations!$A$11:$AR$25,22,FALSE),"")</f>
        <v>0.9375</v>
      </c>
      <c r="R12" s="140" t="str">
        <f>IFERROR(VLOOKUP(B12,Calculations!$A$11:$AR$25,23,FALSE),"")</f>
        <v/>
      </c>
      <c r="S12" s="140" t="str">
        <f>IFERROR(VLOOKUP(B12,Calculations!$A$11:$AR$25,24,FALSE),"")</f>
        <v/>
      </c>
      <c r="T12" s="140" t="str">
        <f>IFERROR(VLOOKUP(B12,Calculations!$A$11:$AR$25,25,FALSE),"")</f>
        <v/>
      </c>
      <c r="U12" s="140" t="str">
        <f>IFERROR(VLOOKUP(B12,Calculations!$A$11:$AR$25,26,FALSE),"")</f>
        <v/>
      </c>
      <c r="V12" s="140" t="str">
        <f>IFERROR(VLOOKUP(B12,Calculations!$A$11:$AR$25,27,FALSE),"")</f>
        <v/>
      </c>
      <c r="W12" s="140" t="str">
        <f>IFERROR(VLOOKUP(B12,Calculations!$A$11:$AR$25,28,FALSE),"")</f>
        <v/>
      </c>
      <c r="X12" s="141">
        <f>IFERROR(VLOOKUP(B12,Calculations!$A$11:$AR$25,29,FALSE),"")</f>
        <v>1</v>
      </c>
      <c r="Y12" s="142">
        <f>IFERROR(VLOOKUP(B12,Calculations!$A$11:$AR$25,31,FALSE),"")</f>
        <v>0.9375</v>
      </c>
    </row>
    <row r="13" spans="1:26" ht="15" x14ac:dyDescent="0.3">
      <c r="A13" s="192" t="s">
        <v>69</v>
      </c>
      <c r="B13" s="35">
        <v>9</v>
      </c>
      <c r="C13" s="19" t="str">
        <f>IFERROR(VLOOKUP(B13,Calculations!$A$11:$AR$25,6,FALSE),"")</f>
        <v>Dave Page Starr</v>
      </c>
      <c r="D13" s="138">
        <f>IFERROR(VLOOKUP(B13,Calculations!$A$11:$AR$25,7,FALSE),"")</f>
        <v>1399</v>
      </c>
      <c r="E13" s="138" t="str">
        <f>IFERROR(VLOOKUP(B13,Calculations!$A$11:$AR$25,8,FALSE),"")</f>
        <v>AA</v>
      </c>
      <c r="F13" s="138" t="str">
        <f>IFERROR(VLOOKUP(B13,Calculations!$A$11:$AR$25,10,FALSE),"")</f>
        <v>PCP</v>
      </c>
      <c r="G13" s="138" t="str">
        <f>IFERROR(VLOOKUP(B13,Calculations!$A$11:$AR$25,11,FALSE),"")</f>
        <v>Weston Warrior</v>
      </c>
      <c r="H13" s="139" t="str">
        <f>IFERROR(VLOOKUP(B13,Calculations!$A$11:$AR$25,13,FALSE),"")</f>
        <v/>
      </c>
      <c r="I13" s="139">
        <f>IFERROR(VLOOKUP(B13,Calculations!$A$11:$AR$25,14,FALSE),"")</f>
        <v>29</v>
      </c>
      <c r="J13" s="139" t="str">
        <f>IFERROR(VLOOKUP(B13,Calculations!$A$11:$AR$25,15,FALSE),"")</f>
        <v/>
      </c>
      <c r="K13" s="139" t="str">
        <f>IFERROR(VLOOKUP(B13,Calculations!$A$11:$AR$25,16,FALSE),"")</f>
        <v/>
      </c>
      <c r="L13" s="139" t="str">
        <f>IFERROR(VLOOKUP(B13,Calculations!$A$11:$AR$25,17,FALSE),"")</f>
        <v/>
      </c>
      <c r="M13" s="139" t="str">
        <f>IFERROR(VLOOKUP(B13,Calculations!$A$11:$AR$25,18,FALSE),"")</f>
        <v/>
      </c>
      <c r="N13" s="139" t="str">
        <f>IFERROR(VLOOKUP(B13,Calculations!$A$11:$AR$25,19,FALSE),"")</f>
        <v/>
      </c>
      <c r="O13" s="139" t="str">
        <f>IFERROR(VLOOKUP(B13,Calculations!$A$11:$AR$25,20,FALSE),"")</f>
        <v/>
      </c>
      <c r="P13" s="140" t="str">
        <f>IFERROR(VLOOKUP(B13,Calculations!$A$11:$AR$25,21,FALSE),"")</f>
        <v/>
      </c>
      <c r="Q13" s="140">
        <f>IFERROR(VLOOKUP(B13,Calculations!$A$11:$AR$25,22,FALSE),"")</f>
        <v>0.90625</v>
      </c>
      <c r="R13" s="140" t="str">
        <f>IFERROR(VLOOKUP(B13,Calculations!$A$11:$AR$25,23,FALSE),"")</f>
        <v/>
      </c>
      <c r="S13" s="140" t="str">
        <f>IFERROR(VLOOKUP(B13,Calculations!$A$11:$AR$25,24,FALSE),"")</f>
        <v/>
      </c>
      <c r="T13" s="140" t="str">
        <f>IFERROR(VLOOKUP(B13,Calculations!$A$11:$AR$25,25,FALSE),"")</f>
        <v/>
      </c>
      <c r="U13" s="140" t="str">
        <f>IFERROR(VLOOKUP(B13,Calculations!$A$11:$AR$25,26,FALSE),"")</f>
        <v/>
      </c>
      <c r="V13" s="140" t="str">
        <f>IFERROR(VLOOKUP(B13,Calculations!$A$11:$AR$25,27,FALSE),"")</f>
        <v/>
      </c>
      <c r="W13" s="140" t="str">
        <f>IFERROR(VLOOKUP(B13,Calculations!$A$11:$AR$25,28,FALSE),"")</f>
        <v/>
      </c>
      <c r="X13" s="141">
        <f>IFERROR(VLOOKUP(B13,Calculations!$A$11:$AR$25,29,FALSE),"")</f>
        <v>1</v>
      </c>
      <c r="Y13" s="142">
        <f>IFERROR(VLOOKUP(B13,Calculations!$A$11:$AR$25,31,FALSE),"")</f>
        <v>0.90625</v>
      </c>
    </row>
    <row r="14" spans="1:26" ht="15" x14ac:dyDescent="0.3">
      <c r="A14" s="192" t="s">
        <v>69</v>
      </c>
      <c r="B14" s="35">
        <v>10</v>
      </c>
      <c r="C14" s="19" t="str">
        <f>IFERROR(VLOOKUP(B14,Calculations!$A$11:$AR$25,6,FALSE),"")</f>
        <v>Steve Privett</v>
      </c>
      <c r="D14" s="138">
        <f>IFERROR(VLOOKUP(B14,Calculations!$A$11:$AR$25,7,FALSE),"")</f>
        <v>880</v>
      </c>
      <c r="E14" s="138" t="str">
        <f>IFERROR(VLOOKUP(B14,Calculations!$A$11:$AR$25,8,FALSE),"")</f>
        <v>AA</v>
      </c>
      <c r="F14" s="138" t="str">
        <f>IFERROR(VLOOKUP(B14,Calculations!$A$11:$AR$25,10,FALSE),"")</f>
        <v>PCP</v>
      </c>
      <c r="G14" s="138" t="str">
        <f>IFERROR(VLOOKUP(B14,Calculations!$A$11:$AR$25,11,FALSE),"")</f>
        <v>Buccaneers</v>
      </c>
      <c r="H14" s="139">
        <f>IFERROR(VLOOKUP(B14,Calculations!$A$11:$AR$25,13,FALSE),"")</f>
        <v>34</v>
      </c>
      <c r="I14" s="139" t="str">
        <f>IFERROR(VLOOKUP(B14,Calculations!$A$11:$AR$25,14,FALSE),"")</f>
        <v/>
      </c>
      <c r="J14" s="139" t="str">
        <f>IFERROR(VLOOKUP(B14,Calculations!$A$11:$AR$25,15,FALSE),"")</f>
        <v/>
      </c>
      <c r="K14" s="139" t="str">
        <f>IFERROR(VLOOKUP(B14,Calculations!$A$11:$AR$25,16,FALSE),"")</f>
        <v/>
      </c>
      <c r="L14" s="139" t="str">
        <f>IFERROR(VLOOKUP(B14,Calculations!$A$11:$AR$25,17,FALSE),"")</f>
        <v/>
      </c>
      <c r="M14" s="139" t="str">
        <f>IFERROR(VLOOKUP(B14,Calculations!$A$11:$AR$25,18,FALSE),"")</f>
        <v/>
      </c>
      <c r="N14" s="139" t="str">
        <f>IFERROR(VLOOKUP(B14,Calculations!$A$11:$AR$25,19,FALSE),"")</f>
        <v/>
      </c>
      <c r="O14" s="139" t="str">
        <f>IFERROR(VLOOKUP(B14,Calculations!$A$11:$AR$25,20,FALSE),"")</f>
        <v/>
      </c>
      <c r="P14" s="140">
        <f>IFERROR(VLOOKUP(B14,Calculations!$A$11:$AR$25,21,FALSE),"")</f>
        <v>0.87179487179487181</v>
      </c>
      <c r="Q14" s="140" t="str">
        <f>IFERROR(VLOOKUP(B14,Calculations!$A$11:$AR$25,22,FALSE),"")</f>
        <v/>
      </c>
      <c r="R14" s="140" t="str">
        <f>IFERROR(VLOOKUP(B14,Calculations!$A$11:$AR$25,23,FALSE),"")</f>
        <v/>
      </c>
      <c r="S14" s="140" t="str">
        <f>IFERROR(VLOOKUP(B14,Calculations!$A$11:$AR$25,24,FALSE),"")</f>
        <v/>
      </c>
      <c r="T14" s="140" t="str">
        <f>IFERROR(VLOOKUP(B14,Calculations!$A$11:$AR$25,25,FALSE),"")</f>
        <v/>
      </c>
      <c r="U14" s="140" t="str">
        <f>IFERROR(VLOOKUP(B14,Calculations!$A$11:$AR$25,26,FALSE),"")</f>
        <v/>
      </c>
      <c r="V14" s="140" t="str">
        <f>IFERROR(VLOOKUP(B14,Calculations!$A$11:$AR$25,27,FALSE),"")</f>
        <v/>
      </c>
      <c r="W14" s="140" t="str">
        <f>IFERROR(VLOOKUP(B14,Calculations!$A$11:$AR$25,28,FALSE),"")</f>
        <v/>
      </c>
      <c r="X14" s="141">
        <f>IFERROR(VLOOKUP(B14,Calculations!$A$11:$AR$25,29,FALSE),"")</f>
        <v>1</v>
      </c>
      <c r="Y14" s="142">
        <f>IFERROR(VLOOKUP(B14,Calculations!$A$11:$AR$25,31,FALSE),"")</f>
        <v>0.87179487179487181</v>
      </c>
    </row>
    <row r="15" spans="1:26" ht="4.95" customHeight="1" x14ac:dyDescent="0.3">
      <c r="C15" s="188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189"/>
      <c r="Q15" s="143"/>
      <c r="R15" s="143"/>
      <c r="S15" s="143"/>
      <c r="T15" s="143"/>
      <c r="U15" s="143"/>
      <c r="V15" s="143"/>
      <c r="W15" s="143"/>
      <c r="X15" s="33"/>
      <c r="Y15" s="144"/>
    </row>
    <row r="16" spans="1:26" ht="4.2" customHeight="1" x14ac:dyDescent="0.3">
      <c r="A16" s="185"/>
      <c r="B16" s="187"/>
      <c r="C16" s="190"/>
      <c r="D16" s="190"/>
      <c r="E16" s="190"/>
      <c r="F16" s="190"/>
      <c r="G16" s="190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32"/>
    </row>
    <row r="17" spans="1:26" ht="15" x14ac:dyDescent="0.3">
      <c r="A17" s="192" t="s">
        <v>78</v>
      </c>
      <c r="B17" s="35">
        <v>1</v>
      </c>
      <c r="C17" s="19" t="str">
        <f>IFERROR(VLOOKUP(B17,Calculations!$A$27:$AR$42,6,FALSE),"")</f>
        <v>Simon Young</v>
      </c>
      <c r="D17" s="138">
        <f>IFERROR(VLOOKUP(B17,Calculations!$A$27:$AR$42,7,FALSE),"")</f>
        <v>88</v>
      </c>
      <c r="E17" s="138" t="str">
        <f>IFERROR(VLOOKUP(B17,Calculations!$A$27:$AR$42,8,FALSE),"")</f>
        <v>A</v>
      </c>
      <c r="F17" s="138" t="str">
        <f>IFERROR(VLOOKUP(B17,Calculations!$A$27:$AR$42,10,FALSE),"")</f>
        <v>PCP</v>
      </c>
      <c r="G17" s="138" t="str">
        <f>IFERROR(VLOOKUP(B17,Calculations!$A$27:$AR$42,11,FALSE),"")</f>
        <v>Buccaneers</v>
      </c>
      <c r="H17" s="139">
        <f>IFERROR(VLOOKUP(B17,Calculations!$A$27:$AR$42,13,FALSE),"")</f>
        <v>33</v>
      </c>
      <c r="I17" s="139">
        <f>IFERROR(VLOOKUP(B17,Calculations!$A$27:$AR$42,14,FALSE),"")</f>
        <v>23</v>
      </c>
      <c r="J17" s="139" t="str">
        <f>IFERROR(VLOOKUP(B17,Calculations!$A$27:$AR$42,15,FALSE),"")</f>
        <v/>
      </c>
      <c r="K17" s="139" t="str">
        <f>IFERROR(VLOOKUP(B17,Calculations!$A$27:$AR$42,16,FALSE),"")</f>
        <v/>
      </c>
      <c r="L17" s="139" t="str">
        <f>IFERROR(VLOOKUP(B17,Calculations!$A$27:$AR$42,17,FALSE),"")</f>
        <v/>
      </c>
      <c r="M17" s="139" t="str">
        <f>IFERROR(VLOOKUP(B17,Calculations!$A$27:$AR$42,18,FALSE),"")</f>
        <v/>
      </c>
      <c r="N17" s="139" t="str">
        <f>IFERROR(VLOOKUP(B17,Calculations!$A$27:$AR$42,19,FALSE),"")</f>
        <v/>
      </c>
      <c r="O17" s="139" t="str">
        <f>IFERROR(VLOOKUP(B17,Calculations!$A$27:$AR$42,20,FALSE),"")</f>
        <v/>
      </c>
      <c r="P17" s="140">
        <f>IFERROR(VLOOKUP(B17,Calculations!$A$27:$AR$42,21,FALSE),"")</f>
        <v>0.84615384615384615</v>
      </c>
      <c r="Q17" s="140">
        <f>IFERROR(VLOOKUP(B17,Calculations!$A$27:$AR$42,22,FALSE),"")</f>
        <v>0.71875</v>
      </c>
      <c r="R17" s="140" t="str">
        <f>IFERROR(VLOOKUP(B17,Calculations!$A$27:$AR$42,23,FALSE),"")</f>
        <v/>
      </c>
      <c r="S17" s="140" t="str">
        <f>IFERROR(VLOOKUP(B17,Calculations!$A$27:$AR$42,24,FALSE),"")</f>
        <v/>
      </c>
      <c r="T17" s="140" t="str">
        <f>IFERROR(VLOOKUP(B17,Calculations!$A$27:$AR$42,25,FALSE),"")</f>
        <v/>
      </c>
      <c r="U17" s="140" t="str">
        <f>IFERROR(VLOOKUP(B17,Calculations!$A$27:$AR$42,26,FALSE),"")</f>
        <v/>
      </c>
      <c r="V17" s="140" t="str">
        <f>IFERROR(VLOOKUP(B17,Calculations!$A$27:$AR$42,27,FALSE),"")</f>
        <v/>
      </c>
      <c r="W17" s="140" t="str">
        <f>IFERROR(VLOOKUP(B17,Calculations!$A$27:$AR$42,28,FALSE),"")</f>
        <v/>
      </c>
      <c r="X17" s="141">
        <f>IFERROR(VLOOKUP(B17,Calculations!$A$27:$AR$42,29,FALSE),"")</f>
        <v>2</v>
      </c>
      <c r="Y17" s="142">
        <f>IFERROR(VLOOKUP(B17,Calculations!$A$27:$AR$42,31,FALSE),"")</f>
        <v>0.78245192307692313</v>
      </c>
    </row>
    <row r="18" spans="1:26" ht="15" x14ac:dyDescent="0.3">
      <c r="A18" s="192" t="s">
        <v>78</v>
      </c>
      <c r="B18" s="35">
        <v>2</v>
      </c>
      <c r="C18" s="19" t="str">
        <f>IFERROR(VLOOKUP(B18,Calculations!$A$27:$AR$42,6,FALSE),"")</f>
        <v>Andy Winch</v>
      </c>
      <c r="D18" s="138">
        <f>IFERROR(VLOOKUP(B18,Calculations!$A$27:$AR$42,7,FALSE),"")</f>
        <v>93</v>
      </c>
      <c r="E18" s="138" t="str">
        <f>IFERROR(VLOOKUP(B18,Calculations!$A$27:$AR$42,8,FALSE),"")</f>
        <v>A</v>
      </c>
      <c r="F18" s="138" t="str">
        <f>IFERROR(VLOOKUP(B18,Calculations!$A$27:$AR$42,10,FALSE),"")</f>
        <v>PCP</v>
      </c>
      <c r="G18" s="138" t="str">
        <f>IFERROR(VLOOKUP(B18,Calculations!$A$27:$AR$42,11,FALSE),"")</f>
        <v>Carisbrooke</v>
      </c>
      <c r="H18" s="139">
        <f>IFERROR(VLOOKUP(B18,Calculations!$A$27:$AR$42,13,FALSE),"")</f>
        <v>28</v>
      </c>
      <c r="I18" s="139">
        <f>IFERROR(VLOOKUP(B18,Calculations!$A$27:$AR$42,14,FALSE),"")</f>
        <v>22</v>
      </c>
      <c r="J18" s="139" t="str">
        <f>IFERROR(VLOOKUP(B18,Calculations!$A$27:$AR$42,15,FALSE),"")</f>
        <v/>
      </c>
      <c r="K18" s="139" t="str">
        <f>IFERROR(VLOOKUP(B18,Calculations!$A$27:$AR$42,16,FALSE),"")</f>
        <v/>
      </c>
      <c r="L18" s="139" t="str">
        <f>IFERROR(VLOOKUP(B18,Calculations!$A$27:$AR$42,17,FALSE),"")</f>
        <v/>
      </c>
      <c r="M18" s="139" t="str">
        <f>IFERROR(VLOOKUP(B18,Calculations!$A$27:$AR$42,18,FALSE),"")</f>
        <v/>
      </c>
      <c r="N18" s="139" t="str">
        <f>IFERROR(VLOOKUP(B18,Calculations!$A$27:$AR$42,19,FALSE),"")</f>
        <v/>
      </c>
      <c r="O18" s="139" t="str">
        <f>IFERROR(VLOOKUP(B18,Calculations!$A$27:$AR$42,20,FALSE),"")</f>
        <v/>
      </c>
      <c r="P18" s="140">
        <f>IFERROR(VLOOKUP(B18,Calculations!$A$27:$AR$42,21,FALSE),"")</f>
        <v>0.71794871794871795</v>
      </c>
      <c r="Q18" s="140">
        <f>IFERROR(VLOOKUP(B18,Calculations!$A$27:$AR$42,22,FALSE),"")</f>
        <v>0.6875</v>
      </c>
      <c r="R18" s="140" t="str">
        <f>IFERROR(VLOOKUP(B18,Calculations!$A$27:$AR$42,23,FALSE),"")</f>
        <v/>
      </c>
      <c r="S18" s="140" t="str">
        <f>IFERROR(VLOOKUP(B18,Calculations!$A$27:$AR$42,24,FALSE),"")</f>
        <v/>
      </c>
      <c r="T18" s="140" t="str">
        <f>IFERROR(VLOOKUP(B18,Calculations!$A$27:$AR$42,25,FALSE),"")</f>
        <v/>
      </c>
      <c r="U18" s="140" t="str">
        <f>IFERROR(VLOOKUP(B18,Calculations!$A$27:$AR$42,26,FALSE),"")</f>
        <v/>
      </c>
      <c r="V18" s="140" t="str">
        <f>IFERROR(VLOOKUP(B18,Calculations!$A$27:$AR$42,27,FALSE),"")</f>
        <v/>
      </c>
      <c r="W18" s="140" t="str">
        <f>IFERROR(VLOOKUP(B18,Calculations!$A$27:$AR$42,28,FALSE),"")</f>
        <v/>
      </c>
      <c r="X18" s="141">
        <f>IFERROR(VLOOKUP(B18,Calculations!$A$27:$AR$42,29,FALSE),"")</f>
        <v>2</v>
      </c>
      <c r="Y18" s="142">
        <f>IFERROR(VLOOKUP(B18,Calculations!$A$27:$AR$42,31,FALSE),"")</f>
        <v>0.70272435897435903</v>
      </c>
    </row>
    <row r="19" spans="1:26" ht="15" x14ac:dyDescent="0.3">
      <c r="A19" s="192" t="s">
        <v>78</v>
      </c>
      <c r="B19" s="35">
        <v>3</v>
      </c>
      <c r="C19" s="19" t="str">
        <f>IFERROR(VLOOKUP(B19,Calculations!$A$27:$AR$42,6,FALSE),"")</f>
        <v>Clinton Bedding</v>
      </c>
      <c r="D19" s="138">
        <f>IFERROR(VLOOKUP(B19,Calculations!$A$27:$AR$42,7,FALSE),"")</f>
        <v>447</v>
      </c>
      <c r="E19" s="138" t="str">
        <f>IFERROR(VLOOKUP(B19,Calculations!$A$27:$AR$42,8,FALSE),"")</f>
        <v>A</v>
      </c>
      <c r="F19" s="138" t="str">
        <f>IFERROR(VLOOKUP(B19,Calculations!$A$27:$AR$42,10,FALSE),"")</f>
        <v>PCP</v>
      </c>
      <c r="G19" s="138" t="str">
        <f>IFERROR(VLOOKUP(B19,Calculations!$A$27:$AR$42,11,FALSE),"")</f>
        <v>Weston Warrior</v>
      </c>
      <c r="H19" s="139">
        <f>IFERROR(VLOOKUP(B19,Calculations!$A$27:$AR$42,13,FALSE),"")</f>
        <v>27</v>
      </c>
      <c r="I19" s="139">
        <f>IFERROR(VLOOKUP(B19,Calculations!$A$27:$AR$42,14,FALSE),"")</f>
        <v>22</v>
      </c>
      <c r="J19" s="139" t="str">
        <f>IFERROR(VLOOKUP(B19,Calculations!$A$27:$AR$42,15,FALSE),"")</f>
        <v/>
      </c>
      <c r="K19" s="139" t="str">
        <f>IFERROR(VLOOKUP(B19,Calculations!$A$27:$AR$42,16,FALSE),"")</f>
        <v/>
      </c>
      <c r="L19" s="139" t="str">
        <f>IFERROR(VLOOKUP(B19,Calculations!$A$27:$AR$42,17,FALSE),"")</f>
        <v/>
      </c>
      <c r="M19" s="139" t="str">
        <f>IFERROR(VLOOKUP(B19,Calculations!$A$27:$AR$42,18,FALSE),"")</f>
        <v/>
      </c>
      <c r="N19" s="139" t="str">
        <f>IFERROR(VLOOKUP(B19,Calculations!$A$27:$AR$42,19,FALSE),"")</f>
        <v/>
      </c>
      <c r="O19" s="139" t="str">
        <f>IFERROR(VLOOKUP(B19,Calculations!$A$27:$AR$42,20,FALSE),"")</f>
        <v/>
      </c>
      <c r="P19" s="140">
        <f>IFERROR(VLOOKUP(B19,Calculations!$A$27:$AR$42,21,FALSE),"")</f>
        <v>0.69230769230769229</v>
      </c>
      <c r="Q19" s="140">
        <f>IFERROR(VLOOKUP(B19,Calculations!$A$27:$AR$42,22,FALSE),"")</f>
        <v>0.6875</v>
      </c>
      <c r="R19" s="140" t="str">
        <f>IFERROR(VLOOKUP(B19,Calculations!$A$27:$AR$42,23,FALSE),"")</f>
        <v/>
      </c>
      <c r="S19" s="140" t="str">
        <f>IFERROR(VLOOKUP(B19,Calculations!$A$27:$AR$42,24,FALSE),"")</f>
        <v/>
      </c>
      <c r="T19" s="140" t="str">
        <f>IFERROR(VLOOKUP(B19,Calculations!$A$27:$AR$42,25,FALSE),"")</f>
        <v/>
      </c>
      <c r="U19" s="140" t="str">
        <f>IFERROR(VLOOKUP(B19,Calculations!$A$27:$AR$42,26,FALSE),"")</f>
        <v/>
      </c>
      <c r="V19" s="140" t="str">
        <f>IFERROR(VLOOKUP(B19,Calculations!$A$27:$AR$42,27,FALSE),"")</f>
        <v/>
      </c>
      <c r="W19" s="140" t="str">
        <f>IFERROR(VLOOKUP(B19,Calculations!$A$27:$AR$42,28,FALSE),"")</f>
        <v/>
      </c>
      <c r="X19" s="141">
        <f>IFERROR(VLOOKUP(B19,Calculations!$A$27:$AR$42,29,FALSE),"")</f>
        <v>2</v>
      </c>
      <c r="Y19" s="142">
        <f>IFERROR(VLOOKUP(B19,Calculations!$A$27:$AR$42,31,FALSE),"")</f>
        <v>0.68990384615384615</v>
      </c>
    </row>
    <row r="20" spans="1:26" ht="15" x14ac:dyDescent="0.3">
      <c r="A20" s="192" t="s">
        <v>78</v>
      </c>
      <c r="B20" s="35">
        <v>4</v>
      </c>
      <c r="C20" s="19" t="str">
        <f>IFERROR(VLOOKUP(B20,Calculations!$A$27:$AR$42,6,FALSE),"")</f>
        <v>Trevor Turner</v>
      </c>
      <c r="D20" s="138">
        <f>IFERROR(VLOOKUP(B20,Calculations!$A$27:$AR$42,7,FALSE),"")</f>
        <v>1918</v>
      </c>
      <c r="E20" s="138" t="str">
        <f>IFERROR(VLOOKUP(B20,Calculations!$A$27:$AR$42,8,FALSE),"")</f>
        <v>A</v>
      </c>
      <c r="F20" s="138" t="str">
        <f>IFERROR(VLOOKUP(B20,Calculations!$A$27:$AR$42,10,FALSE),"")</f>
        <v>PCP</v>
      </c>
      <c r="G20" s="138" t="str">
        <f>IFERROR(VLOOKUP(B20,Calculations!$A$27:$AR$42,11,FALSE),"")</f>
        <v>Carisbrooke</v>
      </c>
      <c r="H20" s="139">
        <f>IFERROR(VLOOKUP(B20,Calculations!$A$27:$AR$42,13,FALSE),"")</f>
        <v>28</v>
      </c>
      <c r="I20" s="139">
        <f>IFERROR(VLOOKUP(B20,Calculations!$A$27:$AR$42,14,FALSE),"")</f>
        <v>18</v>
      </c>
      <c r="J20" s="139" t="str">
        <f>IFERROR(VLOOKUP(B20,Calculations!$A$27:$AR$42,15,FALSE),"")</f>
        <v/>
      </c>
      <c r="K20" s="139" t="str">
        <f>IFERROR(VLOOKUP(B20,Calculations!$A$27:$AR$42,16,FALSE),"")</f>
        <v/>
      </c>
      <c r="L20" s="139" t="str">
        <f>IFERROR(VLOOKUP(B20,Calculations!$A$27:$AR$42,17,FALSE),"")</f>
        <v/>
      </c>
      <c r="M20" s="139" t="str">
        <f>IFERROR(VLOOKUP(B20,Calculations!$A$27:$AR$42,18,FALSE),"")</f>
        <v/>
      </c>
      <c r="N20" s="139" t="str">
        <f>IFERROR(VLOOKUP(B20,Calculations!$A$27:$AR$42,19,FALSE),"")</f>
        <v/>
      </c>
      <c r="O20" s="139" t="str">
        <f>IFERROR(VLOOKUP(B20,Calculations!$A$27:$AR$42,20,FALSE),"")</f>
        <v/>
      </c>
      <c r="P20" s="140">
        <f>IFERROR(VLOOKUP(B20,Calculations!$A$27:$AR$42,21,FALSE),"")</f>
        <v>0.71794871794871795</v>
      </c>
      <c r="Q20" s="140">
        <f>IFERROR(VLOOKUP(B20,Calculations!$A$27:$AR$42,22,FALSE),"")</f>
        <v>0.5625</v>
      </c>
      <c r="R20" s="140" t="str">
        <f>IFERROR(VLOOKUP(B20,Calculations!$A$27:$AR$42,23,FALSE),"")</f>
        <v/>
      </c>
      <c r="S20" s="140" t="str">
        <f>IFERROR(VLOOKUP(B20,Calculations!$A$27:$AR$42,24,FALSE),"")</f>
        <v/>
      </c>
      <c r="T20" s="140" t="str">
        <f>IFERROR(VLOOKUP(B20,Calculations!$A$27:$AR$42,25,FALSE),"")</f>
        <v/>
      </c>
      <c r="U20" s="140" t="str">
        <f>IFERROR(VLOOKUP(B20,Calculations!$A$27:$AR$42,26,FALSE),"")</f>
        <v/>
      </c>
      <c r="V20" s="140" t="str">
        <f>IFERROR(VLOOKUP(B20,Calculations!$A$27:$AR$42,27,FALSE),"")</f>
        <v/>
      </c>
      <c r="W20" s="140" t="str">
        <f>IFERROR(VLOOKUP(B20,Calculations!$A$27:$AR$42,28,FALSE),"")</f>
        <v/>
      </c>
      <c r="X20" s="141">
        <f>IFERROR(VLOOKUP(B20,Calculations!$A$27:$AR$42,29,FALSE),"")</f>
        <v>2</v>
      </c>
      <c r="Y20" s="142">
        <f>IFERROR(VLOOKUP(B20,Calculations!$A$27:$AR$42,31,FALSE),"")</f>
        <v>0.64022435897435903</v>
      </c>
    </row>
    <row r="21" spans="1:26" ht="15" x14ac:dyDescent="0.3">
      <c r="A21" s="192" t="s">
        <v>78</v>
      </c>
      <c r="B21" s="35">
        <v>5</v>
      </c>
      <c r="C21" s="19" t="str">
        <f>IFERROR(VLOOKUP(B21,Calculations!$A$27:$AR$42,6,FALSE),"")</f>
        <v>Stephen Lucas</v>
      </c>
      <c r="D21" s="138">
        <f>IFERROR(VLOOKUP(B21,Calculations!$A$27:$AR$42,7,FALSE),"")</f>
        <v>1544</v>
      </c>
      <c r="E21" s="138" t="str">
        <f>IFERROR(VLOOKUP(B21,Calculations!$A$27:$AR$42,8,FALSE),"")</f>
        <v>A</v>
      </c>
      <c r="F21" s="138" t="str">
        <f>IFERROR(VLOOKUP(B21,Calculations!$A$27:$AR$42,10,FALSE),"")</f>
        <v>PCP</v>
      </c>
      <c r="G21" s="138" t="str">
        <f>IFERROR(VLOOKUP(B21,Calculations!$A$27:$AR$42,11,FALSE),"")</f>
        <v>Meon</v>
      </c>
      <c r="H21" s="139" t="str">
        <f>IFERROR(VLOOKUP(B21,Calculations!$A$27:$AR$42,13,FALSE),"")</f>
        <v/>
      </c>
      <c r="I21" s="139">
        <f>IFERROR(VLOOKUP(B21,Calculations!$A$27:$AR$42,14,FALSE),"")</f>
        <v>22</v>
      </c>
      <c r="J21" s="139" t="str">
        <f>IFERROR(VLOOKUP(B21,Calculations!$A$27:$AR$42,15,FALSE),"")</f>
        <v/>
      </c>
      <c r="K21" s="139" t="str">
        <f>IFERROR(VLOOKUP(B21,Calculations!$A$27:$AR$42,16,FALSE),"")</f>
        <v/>
      </c>
      <c r="L21" s="139" t="str">
        <f>IFERROR(VLOOKUP(B21,Calculations!$A$27:$AR$42,17,FALSE),"")</f>
        <v/>
      </c>
      <c r="M21" s="139" t="str">
        <f>IFERROR(VLOOKUP(B21,Calculations!$A$27:$AR$42,18,FALSE),"")</f>
        <v/>
      </c>
      <c r="N21" s="139" t="str">
        <f>IFERROR(VLOOKUP(B21,Calculations!$A$27:$AR$42,19,FALSE),"")</f>
        <v/>
      </c>
      <c r="O21" s="139" t="str">
        <f>IFERROR(VLOOKUP(B21,Calculations!$A$27:$AR$42,20,FALSE),"")</f>
        <v/>
      </c>
      <c r="P21" s="140" t="str">
        <f>IFERROR(VLOOKUP(B21,Calculations!$A$27:$AR$42,21,FALSE),"")</f>
        <v/>
      </c>
      <c r="Q21" s="140">
        <f>IFERROR(VLOOKUP(B21,Calculations!$A$27:$AR$42,22,FALSE),"")</f>
        <v>0.6875</v>
      </c>
      <c r="R21" s="140" t="str">
        <f>IFERROR(VLOOKUP(B21,Calculations!$A$27:$AR$42,23,FALSE),"")</f>
        <v/>
      </c>
      <c r="S21" s="140" t="str">
        <f>IFERROR(VLOOKUP(B21,Calculations!$A$27:$AR$42,24,FALSE),"")</f>
        <v/>
      </c>
      <c r="T21" s="140" t="str">
        <f>IFERROR(VLOOKUP(B21,Calculations!$A$27:$AR$42,25,FALSE),"")</f>
        <v/>
      </c>
      <c r="U21" s="140" t="str">
        <f>IFERROR(VLOOKUP(B21,Calculations!$A$27:$AR$42,26,FALSE),"")</f>
        <v/>
      </c>
      <c r="V21" s="140" t="str">
        <f>IFERROR(VLOOKUP(B21,Calculations!$A$27:$AR$42,27,FALSE),"")</f>
        <v/>
      </c>
      <c r="W21" s="140" t="str">
        <f>IFERROR(VLOOKUP(B21,Calculations!$A$27:$AR$42,28,FALSE),"")</f>
        <v/>
      </c>
      <c r="X21" s="141">
        <f>IFERROR(VLOOKUP(B21,Calculations!$A$27:$AR$42,29,FALSE),"")</f>
        <v>1</v>
      </c>
      <c r="Y21" s="142">
        <f>IFERROR(VLOOKUP(B21,Calculations!$A$27:$AR$42,31,FALSE),"")</f>
        <v>0.6875</v>
      </c>
    </row>
    <row r="22" spans="1:26" ht="15" x14ac:dyDescent="0.3">
      <c r="A22" s="192" t="s">
        <v>78</v>
      </c>
      <c r="B22" s="35">
        <v>6</v>
      </c>
      <c r="C22" s="19" t="str">
        <f>IFERROR(VLOOKUP(B22,Calculations!$A$27:$AR$42,6,FALSE),"")</f>
        <v/>
      </c>
      <c r="D22" s="138" t="str">
        <f>IFERROR(VLOOKUP(B22,Calculations!$A$27:$AR$42,7,FALSE),"")</f>
        <v/>
      </c>
      <c r="E22" s="138" t="str">
        <f>IFERROR(VLOOKUP(B22,Calculations!$A$27:$AR$42,8,FALSE),"")</f>
        <v/>
      </c>
      <c r="F22" s="138" t="str">
        <f>IFERROR(VLOOKUP(B22,Calculations!$A$27:$AR$42,10,FALSE),"")</f>
        <v/>
      </c>
      <c r="G22" s="138" t="str">
        <f>IFERROR(VLOOKUP(B22,Calculations!$A$27:$AR$42,11,FALSE),"")</f>
        <v/>
      </c>
      <c r="H22" s="139" t="str">
        <f>IFERROR(VLOOKUP(B22,Calculations!$A$27:$AR$42,13,FALSE),"")</f>
        <v/>
      </c>
      <c r="I22" s="139" t="str">
        <f>IFERROR(VLOOKUP(B22,Calculations!$A$27:$AR$42,14,FALSE),"")</f>
        <v/>
      </c>
      <c r="J22" s="139" t="str">
        <f>IFERROR(VLOOKUP(B22,Calculations!$A$27:$AR$42,15,FALSE),"")</f>
        <v/>
      </c>
      <c r="K22" s="139" t="str">
        <f>IFERROR(VLOOKUP(B22,Calculations!$A$27:$AR$42,16,FALSE),"")</f>
        <v/>
      </c>
      <c r="L22" s="139" t="str">
        <f>IFERROR(VLOOKUP(B22,Calculations!$A$27:$AR$42,17,FALSE),"")</f>
        <v/>
      </c>
      <c r="M22" s="139" t="str">
        <f>IFERROR(VLOOKUP(B22,Calculations!$A$27:$AR$42,18,FALSE),"")</f>
        <v/>
      </c>
      <c r="N22" s="139" t="str">
        <f>IFERROR(VLOOKUP(B22,Calculations!$A$27:$AR$42,19,FALSE),"")</f>
        <v/>
      </c>
      <c r="O22" s="139" t="str">
        <f>IFERROR(VLOOKUP(B22,Calculations!$A$27:$AR$42,20,FALSE),"")</f>
        <v/>
      </c>
      <c r="P22" s="140" t="str">
        <f>IFERROR(VLOOKUP(B22,Calculations!$A$27:$AR$42,21,FALSE),"")</f>
        <v/>
      </c>
      <c r="Q22" s="140" t="str">
        <f>IFERROR(VLOOKUP(B22,Calculations!$A$27:$AR$42,22,FALSE),"")</f>
        <v/>
      </c>
      <c r="R22" s="140" t="str">
        <f>IFERROR(VLOOKUP(B22,Calculations!$A$27:$AR$42,23,FALSE),"")</f>
        <v/>
      </c>
      <c r="S22" s="140" t="str">
        <f>IFERROR(VLOOKUP(B22,Calculations!$A$27:$AR$42,24,FALSE),"")</f>
        <v/>
      </c>
      <c r="T22" s="140" t="str">
        <f>IFERROR(VLOOKUP(B22,Calculations!$A$27:$AR$42,25,FALSE),"")</f>
        <v/>
      </c>
      <c r="U22" s="140" t="str">
        <f>IFERROR(VLOOKUP(B22,Calculations!$A$27:$AR$42,26,FALSE),"")</f>
        <v/>
      </c>
      <c r="V22" s="140" t="str">
        <f>IFERROR(VLOOKUP(B22,Calculations!$A$27:$AR$42,27,FALSE),"")</f>
        <v/>
      </c>
      <c r="W22" s="140" t="str">
        <f>IFERROR(VLOOKUP(B22,Calculations!$A$27:$AR$42,28,FALSE),"")</f>
        <v/>
      </c>
      <c r="X22" s="141" t="str">
        <f>IFERROR(VLOOKUP(B22,Calculations!$A$27:$AR$42,29,FALSE),"")</f>
        <v/>
      </c>
      <c r="Y22" s="142" t="str">
        <f>IFERROR(VLOOKUP(B22,Calculations!$A$27:$AR$42,31,FALSE),"")</f>
        <v/>
      </c>
    </row>
    <row r="23" spans="1:26" ht="15" x14ac:dyDescent="0.3">
      <c r="A23" s="192" t="s">
        <v>78</v>
      </c>
      <c r="B23" s="35">
        <v>7</v>
      </c>
      <c r="C23" s="19" t="str">
        <f>IFERROR(VLOOKUP(B23,Calculations!$A$27:$AR$42,6,FALSE),"")</f>
        <v/>
      </c>
      <c r="D23" s="138" t="str">
        <f>IFERROR(VLOOKUP(B23,Calculations!$A$27:$AR$42,7,FALSE),"")</f>
        <v/>
      </c>
      <c r="E23" s="138" t="str">
        <f>IFERROR(VLOOKUP(B23,Calculations!$A$27:$AR$42,8,FALSE),"")</f>
        <v/>
      </c>
      <c r="F23" s="138" t="str">
        <f>IFERROR(VLOOKUP(B23,Calculations!$A$27:$AR$42,10,FALSE),"")</f>
        <v/>
      </c>
      <c r="G23" s="138" t="str">
        <f>IFERROR(VLOOKUP(B23,Calculations!$A$27:$AR$42,11,FALSE),"")</f>
        <v/>
      </c>
      <c r="H23" s="139" t="str">
        <f>IFERROR(VLOOKUP(B23,Calculations!$A$27:$AR$42,13,FALSE),"")</f>
        <v/>
      </c>
      <c r="I23" s="139" t="str">
        <f>IFERROR(VLOOKUP(B23,Calculations!$A$27:$AR$42,14,FALSE),"")</f>
        <v/>
      </c>
      <c r="J23" s="139" t="str">
        <f>IFERROR(VLOOKUP(B23,Calculations!$A$27:$AR$42,15,FALSE),"")</f>
        <v/>
      </c>
      <c r="K23" s="139" t="str">
        <f>IFERROR(VLOOKUP(B23,Calculations!$A$27:$AR$42,16,FALSE),"")</f>
        <v/>
      </c>
      <c r="L23" s="139" t="str">
        <f>IFERROR(VLOOKUP(B23,Calculations!$A$27:$AR$42,17,FALSE),"")</f>
        <v/>
      </c>
      <c r="M23" s="139" t="str">
        <f>IFERROR(VLOOKUP(B23,Calculations!$A$27:$AR$42,18,FALSE),"")</f>
        <v/>
      </c>
      <c r="N23" s="139" t="str">
        <f>IFERROR(VLOOKUP(B23,Calculations!$A$27:$AR$42,19,FALSE),"")</f>
        <v/>
      </c>
      <c r="O23" s="139" t="str">
        <f>IFERROR(VLOOKUP(B23,Calculations!$A$27:$AR$42,20,FALSE),"")</f>
        <v/>
      </c>
      <c r="P23" s="140" t="str">
        <f>IFERROR(VLOOKUP(B23,Calculations!$A$27:$AR$42,21,FALSE),"")</f>
        <v/>
      </c>
      <c r="Q23" s="140" t="str">
        <f>IFERROR(VLOOKUP(B23,Calculations!$A$27:$AR$42,22,FALSE),"")</f>
        <v/>
      </c>
      <c r="R23" s="140" t="str">
        <f>IFERROR(VLOOKUP(B23,Calculations!$A$27:$AR$42,23,FALSE),"")</f>
        <v/>
      </c>
      <c r="S23" s="140" t="str">
        <f>IFERROR(VLOOKUP(B23,Calculations!$A$27:$AR$42,24,FALSE),"")</f>
        <v/>
      </c>
      <c r="T23" s="140" t="str">
        <f>IFERROR(VLOOKUP(B23,Calculations!$A$27:$AR$42,25,FALSE),"")</f>
        <v/>
      </c>
      <c r="U23" s="140" t="str">
        <f>IFERROR(VLOOKUP(B23,Calculations!$A$27:$AR$42,26,FALSE),"")</f>
        <v/>
      </c>
      <c r="V23" s="140" t="str">
        <f>IFERROR(VLOOKUP(B23,Calculations!$A$27:$AR$42,27,FALSE),"")</f>
        <v/>
      </c>
      <c r="W23" s="140" t="str">
        <f>IFERROR(VLOOKUP(B23,Calculations!$A$27:$AR$42,28,FALSE),"")</f>
        <v/>
      </c>
      <c r="X23" s="141" t="str">
        <f>IFERROR(VLOOKUP(B23,Calculations!$A$27:$AR$42,29,FALSE),"")</f>
        <v/>
      </c>
      <c r="Y23" s="142" t="str">
        <f>IFERROR(VLOOKUP(B23,Calculations!$A$27:$AR$42,31,FALSE),"")</f>
        <v/>
      </c>
    </row>
    <row r="24" spans="1:26" ht="15" x14ac:dyDescent="0.3">
      <c r="A24" s="192" t="s">
        <v>78</v>
      </c>
      <c r="B24" s="35">
        <v>8</v>
      </c>
      <c r="C24" s="19" t="str">
        <f>IFERROR(VLOOKUP(B24,Calculations!$A$27:$AR$42,6,FALSE),"")</f>
        <v/>
      </c>
      <c r="D24" s="138" t="str">
        <f>IFERROR(VLOOKUP(B24,Calculations!$A$27:$AR$42,7,FALSE),"")</f>
        <v/>
      </c>
      <c r="E24" s="138" t="str">
        <f>IFERROR(VLOOKUP(B24,Calculations!$A$27:$AR$42,8,FALSE),"")</f>
        <v/>
      </c>
      <c r="F24" s="138" t="str">
        <f>IFERROR(VLOOKUP(B24,Calculations!$A$27:$AR$42,10,FALSE),"")</f>
        <v/>
      </c>
      <c r="G24" s="138" t="str">
        <f>IFERROR(VLOOKUP(B24,Calculations!$A$27:$AR$42,11,FALSE),"")</f>
        <v/>
      </c>
      <c r="H24" s="139" t="str">
        <f>IFERROR(VLOOKUP(B24,Calculations!$A$27:$AR$42,13,FALSE),"")</f>
        <v/>
      </c>
      <c r="I24" s="139" t="str">
        <f>IFERROR(VLOOKUP(B24,Calculations!$A$27:$AR$42,14,FALSE),"")</f>
        <v/>
      </c>
      <c r="J24" s="139" t="str">
        <f>IFERROR(VLOOKUP(B24,Calculations!$A$27:$AR$42,15,FALSE),"")</f>
        <v/>
      </c>
      <c r="K24" s="139" t="str">
        <f>IFERROR(VLOOKUP(B24,Calculations!$A$27:$AR$42,16,FALSE),"")</f>
        <v/>
      </c>
      <c r="L24" s="139" t="str">
        <f>IFERROR(VLOOKUP(B24,Calculations!$A$27:$AR$42,17,FALSE),"")</f>
        <v/>
      </c>
      <c r="M24" s="139" t="str">
        <f>IFERROR(VLOOKUP(B24,Calculations!$A$27:$AR$42,18,FALSE),"")</f>
        <v/>
      </c>
      <c r="N24" s="139" t="str">
        <f>IFERROR(VLOOKUP(B24,Calculations!$A$27:$AR$42,19,FALSE),"")</f>
        <v/>
      </c>
      <c r="O24" s="139" t="str">
        <f>IFERROR(VLOOKUP(B24,Calculations!$A$27:$AR$42,20,FALSE),"")</f>
        <v/>
      </c>
      <c r="P24" s="140" t="str">
        <f>IFERROR(VLOOKUP(B24,Calculations!$A$27:$AR$42,21,FALSE),"")</f>
        <v/>
      </c>
      <c r="Q24" s="140" t="str">
        <f>IFERROR(VLOOKUP(B24,Calculations!$A$27:$AR$42,22,FALSE),"")</f>
        <v/>
      </c>
      <c r="R24" s="140" t="str">
        <f>IFERROR(VLOOKUP(B24,Calculations!$A$27:$AR$42,23,FALSE),"")</f>
        <v/>
      </c>
      <c r="S24" s="140" t="str">
        <f>IFERROR(VLOOKUP(B24,Calculations!$A$27:$AR$42,24,FALSE),"")</f>
        <v/>
      </c>
      <c r="T24" s="140" t="str">
        <f>IFERROR(VLOOKUP(B24,Calculations!$A$27:$AR$42,25,FALSE),"")</f>
        <v/>
      </c>
      <c r="U24" s="140" t="str">
        <f>IFERROR(VLOOKUP(B24,Calculations!$A$27:$AR$42,26,FALSE),"")</f>
        <v/>
      </c>
      <c r="V24" s="140" t="str">
        <f>IFERROR(VLOOKUP(B24,Calculations!$A$27:$AR$42,27,FALSE),"")</f>
        <v/>
      </c>
      <c r="W24" s="140" t="str">
        <f>IFERROR(VLOOKUP(B24,Calculations!$A$27:$AR$42,28,FALSE),"")</f>
        <v/>
      </c>
      <c r="X24" s="141" t="str">
        <f>IFERROR(VLOOKUP(B24,Calculations!$A$27:$AR$42,29,FALSE),"")</f>
        <v/>
      </c>
      <c r="Y24" s="142" t="str">
        <f>IFERROR(VLOOKUP(B24,Calculations!$A$27:$AR$42,31,FALSE),"")</f>
        <v/>
      </c>
    </row>
    <row r="25" spans="1:26" ht="15" x14ac:dyDescent="0.3">
      <c r="A25" s="192" t="s">
        <v>78</v>
      </c>
      <c r="B25" s="35">
        <v>9</v>
      </c>
      <c r="C25" s="19" t="str">
        <f>IFERROR(VLOOKUP(B25,Calculations!$A$27:$AR$42,6,FALSE),"")</f>
        <v/>
      </c>
      <c r="D25" s="138" t="str">
        <f>IFERROR(VLOOKUP(B25,Calculations!$A$27:$AR$42,7,FALSE),"")</f>
        <v/>
      </c>
      <c r="E25" s="138" t="str">
        <f>IFERROR(VLOOKUP(B25,Calculations!$A$27:$AR$42,8,FALSE),"")</f>
        <v/>
      </c>
      <c r="F25" s="138" t="str">
        <f>IFERROR(VLOOKUP(B25,Calculations!$A$27:$AR$42,10,FALSE),"")</f>
        <v/>
      </c>
      <c r="G25" s="138" t="str">
        <f>IFERROR(VLOOKUP(B25,Calculations!$A$27:$AR$42,11,FALSE),"")</f>
        <v/>
      </c>
      <c r="H25" s="139" t="str">
        <f>IFERROR(VLOOKUP(B25,Calculations!$A$27:$AR$42,13,FALSE),"")</f>
        <v/>
      </c>
      <c r="I25" s="139" t="str">
        <f>IFERROR(VLOOKUP(B25,Calculations!$A$27:$AR$42,14,FALSE),"")</f>
        <v/>
      </c>
      <c r="J25" s="139" t="str">
        <f>IFERROR(VLOOKUP(B25,Calculations!$A$27:$AR$42,15,FALSE),"")</f>
        <v/>
      </c>
      <c r="K25" s="139" t="str">
        <f>IFERROR(VLOOKUP(B25,Calculations!$A$27:$AR$42,16,FALSE),"")</f>
        <v/>
      </c>
      <c r="L25" s="139" t="str">
        <f>IFERROR(VLOOKUP(B25,Calculations!$A$27:$AR$42,17,FALSE),"")</f>
        <v/>
      </c>
      <c r="M25" s="139" t="str">
        <f>IFERROR(VLOOKUP(B25,Calculations!$A$27:$AR$42,18,FALSE),"")</f>
        <v/>
      </c>
      <c r="N25" s="139" t="str">
        <f>IFERROR(VLOOKUP(B25,Calculations!$A$27:$AR$42,19,FALSE),"")</f>
        <v/>
      </c>
      <c r="O25" s="139" t="str">
        <f>IFERROR(VLOOKUP(B25,Calculations!$A$27:$AR$42,20,FALSE),"")</f>
        <v/>
      </c>
      <c r="P25" s="140" t="str">
        <f>IFERROR(VLOOKUP(B25,Calculations!$A$27:$AR$42,21,FALSE),"")</f>
        <v/>
      </c>
      <c r="Q25" s="140" t="str">
        <f>IFERROR(VLOOKUP(B25,Calculations!$A$27:$AR$42,22,FALSE),"")</f>
        <v/>
      </c>
      <c r="R25" s="140" t="str">
        <f>IFERROR(VLOOKUP(B25,Calculations!$A$27:$AR$42,23,FALSE),"")</f>
        <v/>
      </c>
      <c r="S25" s="140" t="str">
        <f>IFERROR(VLOOKUP(B25,Calculations!$A$27:$AR$42,24,FALSE),"")</f>
        <v/>
      </c>
      <c r="T25" s="140" t="str">
        <f>IFERROR(VLOOKUP(B25,Calculations!$A$27:$AR$42,25,FALSE),"")</f>
        <v/>
      </c>
      <c r="U25" s="140" t="str">
        <f>IFERROR(VLOOKUP(B25,Calculations!$A$27:$AR$42,26,FALSE),"")</f>
        <v/>
      </c>
      <c r="V25" s="140" t="str">
        <f>IFERROR(VLOOKUP(B25,Calculations!$A$27:$AR$42,27,FALSE),"")</f>
        <v/>
      </c>
      <c r="W25" s="140" t="str">
        <f>IFERROR(VLOOKUP(B25,Calculations!$A$27:$AR$42,28,FALSE),"")</f>
        <v/>
      </c>
      <c r="X25" s="141" t="str">
        <f>IFERROR(VLOOKUP(B25,Calculations!$A$27:$AR$42,29,FALSE),"")</f>
        <v/>
      </c>
      <c r="Y25" s="142" t="str">
        <f>IFERROR(VLOOKUP(B25,Calculations!$A$27:$AR$42,31,FALSE),"")</f>
        <v/>
      </c>
    </row>
    <row r="26" spans="1:26" ht="15" x14ac:dyDescent="0.3">
      <c r="A26" s="192" t="s">
        <v>78</v>
      </c>
      <c r="B26" s="35">
        <v>10</v>
      </c>
      <c r="C26" s="19" t="str">
        <f>IFERROR(VLOOKUP(B26,Calculations!$A$27:$AR$42,6,FALSE),"")</f>
        <v/>
      </c>
      <c r="D26" s="138" t="str">
        <f>IFERROR(VLOOKUP(B26,Calculations!$A$27:$AR$42,7,FALSE),"")</f>
        <v/>
      </c>
      <c r="E26" s="138" t="str">
        <f>IFERROR(VLOOKUP(B26,Calculations!$A$27:$AR$42,8,FALSE),"")</f>
        <v/>
      </c>
      <c r="F26" s="138" t="str">
        <f>IFERROR(VLOOKUP(B26,Calculations!$A$27:$AR$42,10,FALSE),"")</f>
        <v/>
      </c>
      <c r="G26" s="138" t="str">
        <f>IFERROR(VLOOKUP(B26,Calculations!$A$27:$AR$42,11,FALSE),"")</f>
        <v/>
      </c>
      <c r="H26" s="139" t="str">
        <f>IFERROR(VLOOKUP(B26,Calculations!$A$27:$AR$42,13,FALSE),"")</f>
        <v/>
      </c>
      <c r="I26" s="139" t="str">
        <f>IFERROR(VLOOKUP(B26,Calculations!$A$27:$AR$42,14,FALSE),"")</f>
        <v/>
      </c>
      <c r="J26" s="139" t="str">
        <f>IFERROR(VLOOKUP(B26,Calculations!$A$27:$AR$42,15,FALSE),"")</f>
        <v/>
      </c>
      <c r="K26" s="139" t="str">
        <f>IFERROR(VLOOKUP(B26,Calculations!$A$27:$AR$42,16,FALSE),"")</f>
        <v/>
      </c>
      <c r="L26" s="139" t="str">
        <f>IFERROR(VLOOKUP(B26,Calculations!$A$27:$AR$42,17,FALSE),"")</f>
        <v/>
      </c>
      <c r="M26" s="139" t="str">
        <f>IFERROR(VLOOKUP(B26,Calculations!$A$27:$AR$42,18,FALSE),"")</f>
        <v/>
      </c>
      <c r="N26" s="139" t="str">
        <f>IFERROR(VLOOKUP(B26,Calculations!$A$27:$AR$42,19,FALSE),"")</f>
        <v/>
      </c>
      <c r="O26" s="139" t="str">
        <f>IFERROR(VLOOKUP(B26,Calculations!$A$27:$AR$42,20,FALSE),"")</f>
        <v/>
      </c>
      <c r="P26" s="140" t="str">
        <f>IFERROR(VLOOKUP(B26,Calculations!$A$27:$AR$42,21,FALSE),"")</f>
        <v/>
      </c>
      <c r="Q26" s="140" t="str">
        <f>IFERROR(VLOOKUP(B26,Calculations!$A$27:$AR$42,22,FALSE),"")</f>
        <v/>
      </c>
      <c r="R26" s="140" t="str">
        <f>IFERROR(VLOOKUP(B26,Calculations!$A$27:$AR$42,23,FALSE),"")</f>
        <v/>
      </c>
      <c r="S26" s="140" t="str">
        <f>IFERROR(VLOOKUP(B26,Calculations!$A$27:$AR$42,24,FALSE),"")</f>
        <v/>
      </c>
      <c r="T26" s="140" t="str">
        <f>IFERROR(VLOOKUP(B26,Calculations!$A$27:$AR$42,25,FALSE),"")</f>
        <v/>
      </c>
      <c r="U26" s="140" t="str">
        <f>IFERROR(VLOOKUP(B26,Calculations!$A$27:$AR$42,26,FALSE),"")</f>
        <v/>
      </c>
      <c r="V26" s="140" t="str">
        <f>IFERROR(VLOOKUP(B26,Calculations!$A$27:$AR$42,27,FALSE),"")</f>
        <v/>
      </c>
      <c r="W26" s="140" t="str">
        <f>IFERROR(VLOOKUP(B26,Calculations!$A$27:$AR$42,28,FALSE),"")</f>
        <v/>
      </c>
      <c r="X26" s="141" t="str">
        <f>IFERROR(VLOOKUP(B26,Calculations!$A$27:$AR$42,29,FALSE),"")</f>
        <v/>
      </c>
      <c r="Y26" s="142" t="str">
        <f>IFERROR(VLOOKUP(B26,Calculations!$A$27:$AR$42,31,FALSE),"")</f>
        <v/>
      </c>
    </row>
    <row r="27" spans="1:26" ht="4.95" customHeight="1" x14ac:dyDescent="0.3">
      <c r="C27" s="188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189"/>
      <c r="Q27" s="143"/>
      <c r="R27" s="143"/>
      <c r="S27" s="143"/>
      <c r="T27" s="143"/>
      <c r="U27" s="143"/>
      <c r="V27" s="143"/>
      <c r="W27" s="143"/>
      <c r="X27" s="33"/>
      <c r="Y27" s="144"/>
    </row>
    <row r="28" spans="1:26" ht="4.2" customHeight="1" x14ac:dyDescent="0.3">
      <c r="A28" s="185"/>
      <c r="B28" s="187"/>
      <c r="C28" s="190"/>
      <c r="D28" s="190"/>
      <c r="E28" s="190"/>
      <c r="F28" s="190"/>
      <c r="G28" s="190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32"/>
    </row>
    <row r="29" spans="1:26" ht="15" x14ac:dyDescent="0.3">
      <c r="A29" s="192" t="s">
        <v>77</v>
      </c>
      <c r="B29" s="35">
        <v>1</v>
      </c>
      <c r="C29" s="19" t="str">
        <f>IFERROR(VLOOKUP(B29,Calculations!$A$44:$AR$72,6,FALSE),"")</f>
        <v>Charlene Summerfield</v>
      </c>
      <c r="D29" s="138">
        <f>IFERROR(VLOOKUP(B29,Calculations!$A$44:$AR$72,7,FALSE),"")</f>
        <v>1914</v>
      </c>
      <c r="E29" s="138" t="str">
        <f>IFERROR(VLOOKUP(B29,Calculations!$A$44:$AR$72,8,FALSE),"")</f>
        <v>B</v>
      </c>
      <c r="F29" s="138" t="str">
        <f>IFERROR(VLOOKUP(B29,Calculations!$A$44:$AR$72,10,FALSE),"")</f>
        <v>PCP</v>
      </c>
      <c r="G29" s="138" t="str">
        <f>IFERROR(VLOOKUP(B29,Calculations!$A$44:$AR$72,11,FALSE),"")</f>
        <v>Carisbrooke</v>
      </c>
      <c r="H29" s="139">
        <f>IFERROR(VLOOKUP(B29,Calculations!$A$44:$AR$72,13,FALSE),"")</f>
        <v>30</v>
      </c>
      <c r="I29" s="139">
        <f>IFERROR(VLOOKUP(B29,Calculations!$A$44:$AR$72,14,FALSE),"")</f>
        <v>17</v>
      </c>
      <c r="J29" s="139" t="str">
        <f>IFERROR(VLOOKUP(B29,Calculations!$A$44:$AR$72,15,FALSE),"")</f>
        <v/>
      </c>
      <c r="K29" s="139" t="str">
        <f>IFERROR(VLOOKUP(B29,Calculations!$A$44:$AR$72,16,FALSE),"")</f>
        <v/>
      </c>
      <c r="L29" s="139" t="str">
        <f>IFERROR(VLOOKUP(B29,Calculations!$A$44:$AR$72,17,FALSE),"")</f>
        <v/>
      </c>
      <c r="M29" s="139" t="str">
        <f>IFERROR(VLOOKUP(B29,Calculations!$A$44:$AR$72,18,FALSE),"")</f>
        <v/>
      </c>
      <c r="N29" s="139" t="str">
        <f>IFERROR(VLOOKUP(B29,Calculations!$A$44:$AR$72,19,FALSE),"")</f>
        <v/>
      </c>
      <c r="O29" s="139" t="str">
        <f>IFERROR(VLOOKUP(B29,Calculations!$A$44:$AR$72,20,FALSE),"")</f>
        <v/>
      </c>
      <c r="P29" s="140">
        <f>IFERROR(VLOOKUP(B29,Calculations!$A$44:$AR$72,21,FALSE),"")</f>
        <v>0.76923076923076927</v>
      </c>
      <c r="Q29" s="140">
        <f>IFERROR(VLOOKUP(B29,Calculations!$A$44:$AR$72,22,FALSE),"")</f>
        <v>0.53125</v>
      </c>
      <c r="R29" s="140" t="str">
        <f>IFERROR(VLOOKUP(B29,Calculations!$A$44:$AR$72,23,FALSE),"")</f>
        <v/>
      </c>
      <c r="S29" s="140" t="str">
        <f>IFERROR(VLOOKUP(B29,Calculations!$A$44:$AR$72,24,FALSE),"")</f>
        <v/>
      </c>
      <c r="T29" s="140" t="str">
        <f>IFERROR(VLOOKUP(B29,Calculations!$A$44:$AR$72,25,FALSE),"")</f>
        <v/>
      </c>
      <c r="U29" s="140" t="str">
        <f>IFERROR(VLOOKUP(B29,Calculations!$A$44:$AR$72,26,FALSE),"")</f>
        <v/>
      </c>
      <c r="V29" s="140" t="str">
        <f>IFERROR(VLOOKUP(B29,Calculations!$A$44:$AR$72,27,FALSE),"")</f>
        <v/>
      </c>
      <c r="W29" s="140" t="str">
        <f>IFERROR(VLOOKUP(B29,Calculations!$A$44:$AR$72,28,FALSE),"")</f>
        <v/>
      </c>
      <c r="X29" s="141">
        <f>IFERROR(VLOOKUP(B29,Calculations!$A$44:$AR$72,29,FALSE),"")</f>
        <v>2</v>
      </c>
      <c r="Y29" s="142">
        <f>IFERROR(VLOOKUP(B29,Calculations!$A$44:$AR$72,31,FALSE),"")</f>
        <v>0.65024038461538458</v>
      </c>
    </row>
    <row r="30" spans="1:26" ht="15" x14ac:dyDescent="0.3">
      <c r="A30" s="192" t="s">
        <v>77</v>
      </c>
      <c r="B30" s="35">
        <v>2</v>
      </c>
      <c r="C30" s="19" t="str">
        <f>IFERROR(VLOOKUP(B30,Calculations!$A$44:$AR$72,6,FALSE),"")</f>
        <v>Michael Woodhead</v>
      </c>
      <c r="D30" s="138">
        <f>IFERROR(VLOOKUP(B30,Calculations!$A$44:$AR$72,7,FALSE),"")</f>
        <v>59</v>
      </c>
      <c r="E30" s="138" t="str">
        <f>IFERROR(VLOOKUP(B30,Calculations!$A$44:$AR$72,8,FALSE),"")</f>
        <v>B</v>
      </c>
      <c r="F30" s="138" t="str">
        <f>IFERROR(VLOOKUP(B30,Calculations!$A$44:$AR$72,10,FALSE),"")</f>
        <v>PCP</v>
      </c>
      <c r="G30" s="138" t="str">
        <f>IFERROR(VLOOKUP(B30,Calculations!$A$44:$AR$72,11,FALSE),"")</f>
        <v>Frobury</v>
      </c>
      <c r="H30" s="139">
        <f>IFERROR(VLOOKUP(B30,Calculations!$A$44:$AR$72,13,FALSE),"")</f>
        <v>27</v>
      </c>
      <c r="I30" s="139">
        <f>IFERROR(VLOOKUP(B30,Calculations!$A$44:$AR$72,14,FALSE),"")</f>
        <v>16</v>
      </c>
      <c r="J30" s="139" t="str">
        <f>IFERROR(VLOOKUP(B30,Calculations!$A$44:$AR$72,15,FALSE),"")</f>
        <v/>
      </c>
      <c r="K30" s="139" t="str">
        <f>IFERROR(VLOOKUP(B30,Calculations!$A$44:$AR$72,16,FALSE),"")</f>
        <v/>
      </c>
      <c r="L30" s="139" t="str">
        <f>IFERROR(VLOOKUP(B30,Calculations!$A$44:$AR$72,17,FALSE),"")</f>
        <v/>
      </c>
      <c r="M30" s="139" t="str">
        <f>IFERROR(VLOOKUP(B30,Calculations!$A$44:$AR$72,18,FALSE),"")</f>
        <v/>
      </c>
      <c r="N30" s="139" t="str">
        <f>IFERROR(VLOOKUP(B30,Calculations!$A$44:$AR$72,19,FALSE),"")</f>
        <v/>
      </c>
      <c r="O30" s="139" t="str">
        <f>IFERROR(VLOOKUP(B30,Calculations!$A$44:$AR$72,20,FALSE),"")</f>
        <v/>
      </c>
      <c r="P30" s="140">
        <f>IFERROR(VLOOKUP(B30,Calculations!$A$44:$AR$72,21,FALSE),"")</f>
        <v>0.69230769230769229</v>
      </c>
      <c r="Q30" s="140">
        <f>IFERROR(VLOOKUP(B30,Calculations!$A$44:$AR$72,22,FALSE),"")</f>
        <v>0.5</v>
      </c>
      <c r="R30" s="140" t="str">
        <f>IFERROR(VLOOKUP(B30,Calculations!$A$44:$AR$72,23,FALSE),"")</f>
        <v/>
      </c>
      <c r="S30" s="140" t="str">
        <f>IFERROR(VLOOKUP(B30,Calculations!$A$44:$AR$72,24,FALSE),"")</f>
        <v/>
      </c>
      <c r="T30" s="140" t="str">
        <f>IFERROR(VLOOKUP(B30,Calculations!$A$44:$AR$72,25,FALSE),"")</f>
        <v/>
      </c>
      <c r="U30" s="140" t="str">
        <f>IFERROR(VLOOKUP(B30,Calculations!$A$44:$AR$72,26,FALSE),"")</f>
        <v/>
      </c>
      <c r="V30" s="140" t="str">
        <f>IFERROR(VLOOKUP(B30,Calculations!$A$44:$AR$72,27,FALSE),"")</f>
        <v/>
      </c>
      <c r="W30" s="140" t="str">
        <f>IFERROR(VLOOKUP(B30,Calculations!$A$44:$AR$72,28,FALSE),"")</f>
        <v/>
      </c>
      <c r="X30" s="141">
        <f>IFERROR(VLOOKUP(B30,Calculations!$A$44:$AR$72,29,FALSE),"")</f>
        <v>2</v>
      </c>
      <c r="Y30" s="142">
        <f>IFERROR(VLOOKUP(B30,Calculations!$A$44:$AR$72,31,FALSE),"")</f>
        <v>0.59615384615384615</v>
      </c>
    </row>
    <row r="31" spans="1:26" ht="15" x14ac:dyDescent="0.3">
      <c r="A31" s="192" t="s">
        <v>77</v>
      </c>
      <c r="B31" s="35">
        <v>3</v>
      </c>
      <c r="C31" s="19" t="str">
        <f>IFERROR(VLOOKUP(B31,Calculations!$A$44:$AR$72,6,FALSE),"")</f>
        <v>Andy Baxter</v>
      </c>
      <c r="D31" s="138">
        <f>IFERROR(VLOOKUP(B31,Calculations!$A$44:$AR$72,7,FALSE),"")</f>
        <v>1916</v>
      </c>
      <c r="E31" s="138" t="str">
        <f>IFERROR(VLOOKUP(B31,Calculations!$A$44:$AR$72,8,FALSE),"")</f>
        <v>B</v>
      </c>
      <c r="F31" s="138" t="str">
        <f>IFERROR(VLOOKUP(B31,Calculations!$A$44:$AR$72,10,FALSE),"")</f>
        <v>PCP</v>
      </c>
      <c r="G31" s="138" t="str">
        <f>IFERROR(VLOOKUP(B31,Calculations!$A$44:$AR$72,11,FALSE),"")</f>
        <v>Carisbrooke</v>
      </c>
      <c r="H31" s="139">
        <f>IFERROR(VLOOKUP(B31,Calculations!$A$44:$AR$72,13,FALSE),"")</f>
        <v>24</v>
      </c>
      <c r="I31" s="139">
        <f>IFERROR(VLOOKUP(B31,Calculations!$A$44:$AR$72,14,FALSE),"")</f>
        <v>18</v>
      </c>
      <c r="J31" s="139" t="str">
        <f>IFERROR(VLOOKUP(B31,Calculations!$A$44:$AR$72,15,FALSE),"")</f>
        <v/>
      </c>
      <c r="K31" s="139" t="str">
        <f>IFERROR(VLOOKUP(B31,Calculations!$A$44:$AR$72,16,FALSE),"")</f>
        <v/>
      </c>
      <c r="L31" s="139" t="str">
        <f>IFERROR(VLOOKUP(B31,Calculations!$A$44:$AR$72,17,FALSE),"")</f>
        <v/>
      </c>
      <c r="M31" s="139" t="str">
        <f>IFERROR(VLOOKUP(B31,Calculations!$A$44:$AR$72,18,FALSE),"")</f>
        <v/>
      </c>
      <c r="N31" s="139" t="str">
        <f>IFERROR(VLOOKUP(B31,Calculations!$A$44:$AR$72,19,FALSE),"")</f>
        <v/>
      </c>
      <c r="O31" s="139" t="str">
        <f>IFERROR(VLOOKUP(B31,Calculations!$A$44:$AR$72,20,FALSE),"")</f>
        <v/>
      </c>
      <c r="P31" s="140">
        <f>IFERROR(VLOOKUP(B31,Calculations!$A$44:$AR$72,21,FALSE),"")</f>
        <v>0.61538461538461542</v>
      </c>
      <c r="Q31" s="140">
        <f>IFERROR(VLOOKUP(B31,Calculations!$A$44:$AR$72,22,FALSE),"")</f>
        <v>0.5625</v>
      </c>
      <c r="R31" s="140" t="str">
        <f>IFERROR(VLOOKUP(B31,Calculations!$A$44:$AR$72,23,FALSE),"")</f>
        <v/>
      </c>
      <c r="S31" s="140" t="str">
        <f>IFERROR(VLOOKUP(B31,Calculations!$A$44:$AR$72,24,FALSE),"")</f>
        <v/>
      </c>
      <c r="T31" s="140" t="str">
        <f>IFERROR(VLOOKUP(B31,Calculations!$A$44:$AR$72,25,FALSE),"")</f>
        <v/>
      </c>
      <c r="U31" s="140" t="str">
        <f>IFERROR(VLOOKUP(B31,Calculations!$A$44:$AR$72,26,FALSE),"")</f>
        <v/>
      </c>
      <c r="V31" s="140" t="str">
        <f>IFERROR(VLOOKUP(B31,Calculations!$A$44:$AR$72,27,FALSE),"")</f>
        <v/>
      </c>
      <c r="W31" s="140" t="str">
        <f>IFERROR(VLOOKUP(B31,Calculations!$A$44:$AR$72,28,FALSE),"")</f>
        <v/>
      </c>
      <c r="X31" s="141">
        <f>IFERROR(VLOOKUP(B31,Calculations!$A$44:$AR$72,29,FALSE),"")</f>
        <v>2</v>
      </c>
      <c r="Y31" s="142">
        <f>IFERROR(VLOOKUP(B31,Calculations!$A$44:$AR$72,31,FALSE),"")</f>
        <v>0.58894230769230771</v>
      </c>
    </row>
    <row r="32" spans="1:26" ht="15" x14ac:dyDescent="0.3">
      <c r="A32" s="192" t="s">
        <v>77</v>
      </c>
      <c r="B32" s="35">
        <v>4</v>
      </c>
      <c r="C32" s="19" t="str">
        <f>IFERROR(VLOOKUP(B32,Calculations!$A$44:$AR$72,6,FALSE),"")</f>
        <v>Geoff Ames</v>
      </c>
      <c r="D32" s="138">
        <f>IFERROR(VLOOKUP(B32,Calculations!$A$44:$AR$72,7,FALSE),"")</f>
        <v>1301</v>
      </c>
      <c r="E32" s="138" t="str">
        <f>IFERROR(VLOOKUP(B32,Calculations!$A$44:$AR$72,8,FALSE),"")</f>
        <v>B</v>
      </c>
      <c r="F32" s="138" t="str">
        <f>IFERROR(VLOOKUP(B32,Calculations!$A$44:$AR$72,10,FALSE),"")</f>
        <v>PCP</v>
      </c>
      <c r="G32" s="138" t="str">
        <f>IFERROR(VLOOKUP(B32,Calculations!$A$44:$AR$72,11,FALSE),"")</f>
        <v>Buccaneers</v>
      </c>
      <c r="H32" s="139">
        <f>IFERROR(VLOOKUP(B32,Calculations!$A$44:$AR$72,13,FALSE),"")</f>
        <v>25</v>
      </c>
      <c r="I32" s="139">
        <f>IFERROR(VLOOKUP(B32,Calculations!$A$44:$AR$72,14,FALSE),"")</f>
        <v>16</v>
      </c>
      <c r="J32" s="139" t="str">
        <f>IFERROR(VLOOKUP(B32,Calculations!$A$44:$AR$72,15,FALSE),"")</f>
        <v/>
      </c>
      <c r="K32" s="139" t="str">
        <f>IFERROR(VLOOKUP(B32,Calculations!$A$44:$AR$72,16,FALSE),"")</f>
        <v/>
      </c>
      <c r="L32" s="139" t="str">
        <f>IFERROR(VLOOKUP(B32,Calculations!$A$44:$AR$72,17,FALSE),"")</f>
        <v/>
      </c>
      <c r="M32" s="139" t="str">
        <f>IFERROR(VLOOKUP(B32,Calculations!$A$44:$AR$72,18,FALSE),"")</f>
        <v/>
      </c>
      <c r="N32" s="139" t="str">
        <f>IFERROR(VLOOKUP(B32,Calculations!$A$44:$AR$72,19,FALSE),"")</f>
        <v/>
      </c>
      <c r="O32" s="139" t="str">
        <f>IFERROR(VLOOKUP(B32,Calculations!$A$44:$AR$72,20,FALSE),"")</f>
        <v/>
      </c>
      <c r="P32" s="140">
        <f>IFERROR(VLOOKUP(B32,Calculations!$A$44:$AR$72,21,FALSE),"")</f>
        <v>0.64102564102564108</v>
      </c>
      <c r="Q32" s="140">
        <f>IFERROR(VLOOKUP(B32,Calculations!$A$44:$AR$72,22,FALSE),"")</f>
        <v>0.5</v>
      </c>
      <c r="R32" s="140" t="str">
        <f>IFERROR(VLOOKUP(B32,Calculations!$A$44:$AR$72,23,FALSE),"")</f>
        <v/>
      </c>
      <c r="S32" s="140" t="str">
        <f>IFERROR(VLOOKUP(B32,Calculations!$A$44:$AR$72,24,FALSE),"")</f>
        <v/>
      </c>
      <c r="T32" s="140" t="str">
        <f>IFERROR(VLOOKUP(B32,Calculations!$A$44:$AR$72,25,FALSE),"")</f>
        <v/>
      </c>
      <c r="U32" s="140" t="str">
        <f>IFERROR(VLOOKUP(B32,Calculations!$A$44:$AR$72,26,FALSE),"")</f>
        <v/>
      </c>
      <c r="V32" s="140" t="str">
        <f>IFERROR(VLOOKUP(B32,Calculations!$A$44:$AR$72,27,FALSE),"")</f>
        <v/>
      </c>
      <c r="W32" s="140" t="str">
        <f>IFERROR(VLOOKUP(B32,Calculations!$A$44:$AR$72,28,FALSE),"")</f>
        <v/>
      </c>
      <c r="X32" s="141">
        <f>IFERROR(VLOOKUP(B32,Calculations!$A$44:$AR$72,29,FALSE),"")</f>
        <v>2</v>
      </c>
      <c r="Y32" s="142">
        <f>IFERROR(VLOOKUP(B32,Calculations!$A$44:$AR$72,31,FALSE),"")</f>
        <v>0.57051282051282048</v>
      </c>
    </row>
    <row r="33" spans="1:26" ht="15" x14ac:dyDescent="0.3">
      <c r="A33" s="192" t="s">
        <v>77</v>
      </c>
      <c r="B33" s="35">
        <v>5</v>
      </c>
      <c r="C33" s="19" t="str">
        <f>IFERROR(VLOOKUP(B33,Calculations!$A$44:$AR$72,6,FALSE),"")</f>
        <v>Michael Baxter</v>
      </c>
      <c r="D33" s="138">
        <f>IFERROR(VLOOKUP(B33,Calculations!$A$44:$AR$72,7,FALSE),"")</f>
        <v>1917</v>
      </c>
      <c r="E33" s="138" t="str">
        <f>IFERROR(VLOOKUP(B33,Calculations!$A$44:$AR$72,8,FALSE),"")</f>
        <v>B</v>
      </c>
      <c r="F33" s="138" t="str">
        <f>IFERROR(VLOOKUP(B33,Calculations!$A$44:$AR$72,10,FALSE),"")</f>
        <v>PCP</v>
      </c>
      <c r="G33" s="138" t="str">
        <f>IFERROR(VLOOKUP(B33,Calculations!$A$44:$AR$72,11,FALSE),"")</f>
        <v>Carisbrooke</v>
      </c>
      <c r="H33" s="139">
        <f>IFERROR(VLOOKUP(B33,Calculations!$A$44:$AR$72,13,FALSE),"")</f>
        <v>26</v>
      </c>
      <c r="I33" s="139">
        <f>IFERROR(VLOOKUP(B33,Calculations!$A$44:$AR$72,14,FALSE),"")</f>
        <v>12</v>
      </c>
      <c r="J33" s="139" t="str">
        <f>IFERROR(VLOOKUP(B33,Calculations!$A$44:$AR$72,15,FALSE),"")</f>
        <v/>
      </c>
      <c r="K33" s="139" t="str">
        <f>IFERROR(VLOOKUP(B33,Calculations!$A$44:$AR$72,16,FALSE),"")</f>
        <v/>
      </c>
      <c r="L33" s="139" t="str">
        <f>IFERROR(VLOOKUP(B33,Calculations!$A$44:$AR$72,17,FALSE),"")</f>
        <v/>
      </c>
      <c r="M33" s="139" t="str">
        <f>IFERROR(VLOOKUP(B33,Calculations!$A$44:$AR$72,18,FALSE),"")</f>
        <v/>
      </c>
      <c r="N33" s="139" t="str">
        <f>IFERROR(VLOOKUP(B33,Calculations!$A$44:$AR$72,19,FALSE),"")</f>
        <v/>
      </c>
      <c r="O33" s="139" t="str">
        <f>IFERROR(VLOOKUP(B33,Calculations!$A$44:$AR$72,20,FALSE),"")</f>
        <v/>
      </c>
      <c r="P33" s="140">
        <f>IFERROR(VLOOKUP(B33,Calculations!$A$44:$AR$72,21,FALSE),"")</f>
        <v>0.66666666666666663</v>
      </c>
      <c r="Q33" s="140">
        <f>IFERROR(VLOOKUP(B33,Calculations!$A$44:$AR$72,22,FALSE),"")</f>
        <v>0.375</v>
      </c>
      <c r="R33" s="140" t="str">
        <f>IFERROR(VLOOKUP(B33,Calculations!$A$44:$AR$72,23,FALSE),"")</f>
        <v/>
      </c>
      <c r="S33" s="140" t="str">
        <f>IFERROR(VLOOKUP(B33,Calculations!$A$44:$AR$72,24,FALSE),"")</f>
        <v/>
      </c>
      <c r="T33" s="140" t="str">
        <f>IFERROR(VLOOKUP(B33,Calculations!$A$44:$AR$72,25,FALSE),"")</f>
        <v/>
      </c>
      <c r="U33" s="140" t="str">
        <f>IFERROR(VLOOKUP(B33,Calculations!$A$44:$AR$72,26,FALSE),"")</f>
        <v/>
      </c>
      <c r="V33" s="140" t="str">
        <f>IFERROR(VLOOKUP(B33,Calculations!$A$44:$AR$72,27,FALSE),"")</f>
        <v/>
      </c>
      <c r="W33" s="140" t="str">
        <f>IFERROR(VLOOKUP(B33,Calculations!$A$44:$AR$72,28,FALSE),"")</f>
        <v/>
      </c>
      <c r="X33" s="141">
        <f>IFERROR(VLOOKUP(B33,Calculations!$A$44:$AR$72,29,FALSE),"")</f>
        <v>2</v>
      </c>
      <c r="Y33" s="142">
        <f>IFERROR(VLOOKUP(B33,Calculations!$A$44:$AR$72,31,FALSE),"")</f>
        <v>0.52083333333333326</v>
      </c>
    </row>
    <row r="34" spans="1:26" ht="15" x14ac:dyDescent="0.3">
      <c r="A34" s="192" t="s">
        <v>77</v>
      </c>
      <c r="B34" s="35">
        <v>6</v>
      </c>
      <c r="C34" s="19" t="str">
        <f>IFERROR(VLOOKUP(B34,Calculations!$A$44:$AR$72,6,FALSE),"")</f>
        <v>Nigel Mason</v>
      </c>
      <c r="D34" s="138">
        <f>IFERROR(VLOOKUP(B34,Calculations!$A$44:$AR$72,7,FALSE),"")</f>
        <v>1886</v>
      </c>
      <c r="E34" s="138" t="str">
        <f>IFERROR(VLOOKUP(B34,Calculations!$A$44:$AR$72,8,FALSE),"")</f>
        <v>B</v>
      </c>
      <c r="F34" s="138" t="str">
        <f>IFERROR(VLOOKUP(B34,Calculations!$A$44:$AR$72,10,FALSE),"")</f>
        <v>PCP</v>
      </c>
      <c r="G34" s="138" t="str">
        <f>IFERROR(VLOOKUP(B34,Calculations!$A$44:$AR$72,11,FALSE),"")</f>
        <v>Meon</v>
      </c>
      <c r="H34" s="139">
        <f>IFERROR(VLOOKUP(B34,Calculations!$A$44:$AR$72,13,FALSE),"")</f>
        <v>15</v>
      </c>
      <c r="I34" s="139">
        <f>IFERROR(VLOOKUP(B34,Calculations!$A$44:$AR$72,14,FALSE),"")</f>
        <v>10</v>
      </c>
      <c r="J34" s="139" t="str">
        <f>IFERROR(VLOOKUP(B34,Calculations!$A$44:$AR$72,15,FALSE),"")</f>
        <v/>
      </c>
      <c r="K34" s="139" t="str">
        <f>IFERROR(VLOOKUP(B34,Calculations!$A$44:$AR$72,16,FALSE),"")</f>
        <v/>
      </c>
      <c r="L34" s="139" t="str">
        <f>IFERROR(VLOOKUP(B34,Calculations!$A$44:$AR$72,17,FALSE),"")</f>
        <v/>
      </c>
      <c r="M34" s="139" t="str">
        <f>IFERROR(VLOOKUP(B34,Calculations!$A$44:$AR$72,18,FALSE),"")</f>
        <v/>
      </c>
      <c r="N34" s="139" t="str">
        <f>IFERROR(VLOOKUP(B34,Calculations!$A$44:$AR$72,19,FALSE),"")</f>
        <v/>
      </c>
      <c r="O34" s="139" t="str">
        <f>IFERROR(VLOOKUP(B34,Calculations!$A$44:$AR$72,20,FALSE),"")</f>
        <v/>
      </c>
      <c r="P34" s="140">
        <f>IFERROR(VLOOKUP(B34,Calculations!$A$44:$AR$72,21,FALSE),"")</f>
        <v>0.38461538461538464</v>
      </c>
      <c r="Q34" s="140">
        <f>IFERROR(VLOOKUP(B34,Calculations!$A$44:$AR$72,22,FALSE),"")</f>
        <v>0.3125</v>
      </c>
      <c r="R34" s="140" t="str">
        <f>IFERROR(VLOOKUP(B34,Calculations!$A$44:$AR$72,23,FALSE),"")</f>
        <v/>
      </c>
      <c r="S34" s="140" t="str">
        <f>IFERROR(VLOOKUP(B34,Calculations!$A$44:$AR$72,24,FALSE),"")</f>
        <v/>
      </c>
      <c r="T34" s="140" t="str">
        <f>IFERROR(VLOOKUP(B34,Calculations!$A$44:$AR$72,25,FALSE),"")</f>
        <v/>
      </c>
      <c r="U34" s="140" t="str">
        <f>IFERROR(VLOOKUP(B34,Calculations!$A$44:$AR$72,26,FALSE),"")</f>
        <v/>
      </c>
      <c r="V34" s="140" t="str">
        <f>IFERROR(VLOOKUP(B34,Calculations!$A$44:$AR$72,27,FALSE),"")</f>
        <v/>
      </c>
      <c r="W34" s="140" t="str">
        <f>IFERROR(VLOOKUP(B34,Calculations!$A$44:$AR$72,28,FALSE),"")</f>
        <v/>
      </c>
      <c r="X34" s="141">
        <f>IFERROR(VLOOKUP(B34,Calculations!$A$44:$AR$72,29,FALSE),"")</f>
        <v>2</v>
      </c>
      <c r="Y34" s="142">
        <f>IFERROR(VLOOKUP(B34,Calculations!$A$44:$AR$72,31,FALSE),"")</f>
        <v>0.34855769230769229</v>
      </c>
    </row>
    <row r="35" spans="1:26" ht="15" x14ac:dyDescent="0.3">
      <c r="A35" s="192" t="s">
        <v>77</v>
      </c>
      <c r="B35" s="35">
        <v>7</v>
      </c>
      <c r="C35" s="19" t="str">
        <f>IFERROR(VLOOKUP(B35,Calculations!$A$44:$AR$72,6,FALSE),"")</f>
        <v>Glenda Privett</v>
      </c>
      <c r="D35" s="138">
        <f>IFERROR(VLOOKUP(B35,Calculations!$A$44:$AR$72,7,FALSE),"")</f>
        <v>1431</v>
      </c>
      <c r="E35" s="138" t="str">
        <f>IFERROR(VLOOKUP(B35,Calculations!$A$44:$AR$72,8,FALSE),"")</f>
        <v>B</v>
      </c>
      <c r="F35" s="138" t="str">
        <f>IFERROR(VLOOKUP(B35,Calculations!$A$44:$AR$72,10,FALSE),"")</f>
        <v>PCP</v>
      </c>
      <c r="G35" s="138" t="str">
        <f>IFERROR(VLOOKUP(B35,Calculations!$A$44:$AR$72,11,FALSE),"")</f>
        <v>Buccaneers</v>
      </c>
      <c r="H35" s="139">
        <f>IFERROR(VLOOKUP(B35,Calculations!$A$44:$AR$72,13,FALSE),"")</f>
        <v>26</v>
      </c>
      <c r="I35" s="139" t="str">
        <f>IFERROR(VLOOKUP(B35,Calculations!$A$44:$AR$72,14,FALSE),"")</f>
        <v/>
      </c>
      <c r="J35" s="139" t="str">
        <f>IFERROR(VLOOKUP(B35,Calculations!$A$44:$AR$72,15,FALSE),"")</f>
        <v/>
      </c>
      <c r="K35" s="139" t="str">
        <f>IFERROR(VLOOKUP(B35,Calculations!$A$44:$AR$72,16,FALSE),"")</f>
        <v/>
      </c>
      <c r="L35" s="139" t="str">
        <f>IFERROR(VLOOKUP(B35,Calculations!$A$44:$AR$72,17,FALSE),"")</f>
        <v/>
      </c>
      <c r="M35" s="139" t="str">
        <f>IFERROR(VLOOKUP(B35,Calculations!$A$44:$AR$72,18,FALSE),"")</f>
        <v/>
      </c>
      <c r="N35" s="139" t="str">
        <f>IFERROR(VLOOKUP(B35,Calculations!$A$44:$AR$72,19,FALSE),"")</f>
        <v/>
      </c>
      <c r="O35" s="139" t="str">
        <f>IFERROR(VLOOKUP(B35,Calculations!$A$44:$AR$72,20,FALSE),"")</f>
        <v/>
      </c>
      <c r="P35" s="140">
        <f>IFERROR(VLOOKUP(B35,Calculations!$A$44:$AR$72,21,FALSE),"")</f>
        <v>0.66666666666666663</v>
      </c>
      <c r="Q35" s="140" t="str">
        <f>IFERROR(VLOOKUP(B35,Calculations!$A$44:$AR$72,22,FALSE),"")</f>
        <v/>
      </c>
      <c r="R35" s="140" t="str">
        <f>IFERROR(VLOOKUP(B35,Calculations!$A$44:$AR$72,23,FALSE),"")</f>
        <v/>
      </c>
      <c r="S35" s="140" t="str">
        <f>IFERROR(VLOOKUP(B35,Calculations!$A$44:$AR$72,24,FALSE),"")</f>
        <v/>
      </c>
      <c r="T35" s="140" t="str">
        <f>IFERROR(VLOOKUP(B35,Calculations!$A$44:$AR$72,25,FALSE),"")</f>
        <v/>
      </c>
      <c r="U35" s="140" t="str">
        <f>IFERROR(VLOOKUP(B35,Calculations!$A$44:$AR$72,26,FALSE),"")</f>
        <v/>
      </c>
      <c r="V35" s="140" t="str">
        <f>IFERROR(VLOOKUP(B35,Calculations!$A$44:$AR$72,27,FALSE),"")</f>
        <v/>
      </c>
      <c r="W35" s="140" t="str">
        <f>IFERROR(VLOOKUP(B35,Calculations!$A$44:$AR$72,28,FALSE),"")</f>
        <v/>
      </c>
      <c r="X35" s="141">
        <f>IFERROR(VLOOKUP(B35,Calculations!$A$44:$AR$72,29,FALSE),"")</f>
        <v>1</v>
      </c>
      <c r="Y35" s="142">
        <f>IFERROR(VLOOKUP(B35,Calculations!$A$44:$AR$72,31,FALSE),"")</f>
        <v>0.66666666666666663</v>
      </c>
    </row>
    <row r="36" spans="1:26" ht="15" x14ac:dyDescent="0.3">
      <c r="A36" s="192" t="s">
        <v>77</v>
      </c>
      <c r="B36" s="35">
        <v>8</v>
      </c>
      <c r="C36" s="19" t="str">
        <f>IFERROR(VLOOKUP(B36,Calculations!$A$44:$AR$72,6,FALSE),"")</f>
        <v>Kevin Bird</v>
      </c>
      <c r="D36" s="138">
        <f>IFERROR(VLOOKUP(B36,Calculations!$A$44:$AR$72,7,FALSE),"")</f>
        <v>1877</v>
      </c>
      <c r="E36" s="138" t="str">
        <f>IFERROR(VLOOKUP(B36,Calculations!$A$44:$AR$72,8,FALSE),"")</f>
        <v>B</v>
      </c>
      <c r="F36" s="138" t="str">
        <f>IFERROR(VLOOKUP(B36,Calculations!$A$44:$AR$72,10,FALSE),"")</f>
        <v>PCP</v>
      </c>
      <c r="G36" s="138" t="str">
        <f>IFERROR(VLOOKUP(B36,Calculations!$A$44:$AR$72,11,FALSE),"")</f>
        <v>Newbury</v>
      </c>
      <c r="H36" s="139" t="str">
        <f>IFERROR(VLOOKUP(B36,Calculations!$A$44:$AR$72,13,FALSE),"")</f>
        <v/>
      </c>
      <c r="I36" s="139">
        <f>IFERROR(VLOOKUP(B36,Calculations!$A$44:$AR$72,14,FALSE),"")</f>
        <v>21</v>
      </c>
      <c r="J36" s="139" t="str">
        <f>IFERROR(VLOOKUP(B36,Calculations!$A$44:$AR$72,15,FALSE),"")</f>
        <v/>
      </c>
      <c r="K36" s="139" t="str">
        <f>IFERROR(VLOOKUP(B36,Calculations!$A$44:$AR$72,16,FALSE),"")</f>
        <v/>
      </c>
      <c r="L36" s="139" t="str">
        <f>IFERROR(VLOOKUP(B36,Calculations!$A$44:$AR$72,17,FALSE),"")</f>
        <v/>
      </c>
      <c r="M36" s="139" t="str">
        <f>IFERROR(VLOOKUP(B36,Calculations!$A$44:$AR$72,18,FALSE),"")</f>
        <v/>
      </c>
      <c r="N36" s="139" t="str">
        <f>IFERROR(VLOOKUP(B36,Calculations!$A$44:$AR$72,19,FALSE),"")</f>
        <v/>
      </c>
      <c r="O36" s="139" t="str">
        <f>IFERROR(VLOOKUP(B36,Calculations!$A$44:$AR$72,20,FALSE),"")</f>
        <v/>
      </c>
      <c r="P36" s="140" t="str">
        <f>IFERROR(VLOOKUP(B36,Calculations!$A$44:$AR$72,21,FALSE),"")</f>
        <v/>
      </c>
      <c r="Q36" s="140">
        <f>IFERROR(VLOOKUP(B36,Calculations!$A$44:$AR$72,22,FALSE),"")</f>
        <v>0.65625</v>
      </c>
      <c r="R36" s="140" t="str">
        <f>IFERROR(VLOOKUP(B36,Calculations!$A$44:$AR$72,23,FALSE),"")</f>
        <v/>
      </c>
      <c r="S36" s="140" t="str">
        <f>IFERROR(VLOOKUP(B36,Calculations!$A$44:$AR$72,24,FALSE),"")</f>
        <v/>
      </c>
      <c r="T36" s="140" t="str">
        <f>IFERROR(VLOOKUP(B36,Calculations!$A$44:$AR$72,25,FALSE),"")</f>
        <v/>
      </c>
      <c r="U36" s="140" t="str">
        <f>IFERROR(VLOOKUP(B36,Calculations!$A$44:$AR$72,26,FALSE),"")</f>
        <v/>
      </c>
      <c r="V36" s="140" t="str">
        <f>IFERROR(VLOOKUP(B36,Calculations!$A$44:$AR$72,27,FALSE),"")</f>
        <v/>
      </c>
      <c r="W36" s="140" t="str">
        <f>IFERROR(VLOOKUP(B36,Calculations!$A$44:$AR$72,28,FALSE),"")</f>
        <v/>
      </c>
      <c r="X36" s="141">
        <f>IFERROR(VLOOKUP(B36,Calculations!$A$44:$AR$72,29,FALSE),"")</f>
        <v>1</v>
      </c>
      <c r="Y36" s="142">
        <f>IFERROR(VLOOKUP(B36,Calculations!$A$44:$AR$72,31,FALSE),"")</f>
        <v>0.65625</v>
      </c>
    </row>
    <row r="37" spans="1:26" ht="15" x14ac:dyDescent="0.3">
      <c r="A37" s="192" t="s">
        <v>77</v>
      </c>
      <c r="B37" s="35">
        <v>9</v>
      </c>
      <c r="C37" s="19" t="str">
        <f>IFERROR(VLOOKUP(B37,Calculations!$A$44:$AR$72,6,FALSE),"")</f>
        <v>Neil Mason</v>
      </c>
      <c r="D37" s="138">
        <f>IFERROR(VLOOKUP(B37,Calculations!$A$44:$AR$72,7,FALSE),"")</f>
        <v>1885</v>
      </c>
      <c r="E37" s="138" t="str">
        <f>IFERROR(VLOOKUP(B37,Calculations!$A$44:$AR$72,8,FALSE),"")</f>
        <v>B</v>
      </c>
      <c r="F37" s="138" t="str">
        <f>IFERROR(VLOOKUP(B37,Calculations!$A$44:$AR$72,10,FALSE),"")</f>
        <v>PCP</v>
      </c>
      <c r="G37" s="138" t="str">
        <f>IFERROR(VLOOKUP(B37,Calculations!$A$44:$AR$72,11,FALSE),"")</f>
        <v>Buccaneers</v>
      </c>
      <c r="H37" s="139">
        <f>IFERROR(VLOOKUP(B37,Calculations!$A$44:$AR$72,13,FALSE),"")</f>
        <v>23</v>
      </c>
      <c r="I37" s="139" t="str">
        <f>IFERROR(VLOOKUP(B37,Calculations!$A$44:$AR$72,14,FALSE),"")</f>
        <v/>
      </c>
      <c r="J37" s="139" t="str">
        <f>IFERROR(VLOOKUP(B37,Calculations!$A$44:$AR$72,15,FALSE),"")</f>
        <v/>
      </c>
      <c r="K37" s="139" t="str">
        <f>IFERROR(VLOOKUP(B37,Calculations!$A$44:$AR$72,16,FALSE),"")</f>
        <v/>
      </c>
      <c r="L37" s="139" t="str">
        <f>IFERROR(VLOOKUP(B37,Calculations!$A$44:$AR$72,17,FALSE),"")</f>
        <v/>
      </c>
      <c r="M37" s="139" t="str">
        <f>IFERROR(VLOOKUP(B37,Calculations!$A$44:$AR$72,18,FALSE),"")</f>
        <v/>
      </c>
      <c r="N37" s="139" t="str">
        <f>IFERROR(VLOOKUP(B37,Calculations!$A$44:$AR$72,19,FALSE),"")</f>
        <v/>
      </c>
      <c r="O37" s="139" t="str">
        <f>IFERROR(VLOOKUP(B37,Calculations!$A$44:$AR$72,20,FALSE),"")</f>
        <v/>
      </c>
      <c r="P37" s="140">
        <f>IFERROR(VLOOKUP(B37,Calculations!$A$44:$AR$72,21,FALSE),"")</f>
        <v>0.58974358974358976</v>
      </c>
      <c r="Q37" s="140" t="str">
        <f>IFERROR(VLOOKUP(B37,Calculations!$A$44:$AR$72,22,FALSE),"")</f>
        <v/>
      </c>
      <c r="R37" s="140" t="str">
        <f>IFERROR(VLOOKUP(B37,Calculations!$A$44:$AR$72,23,FALSE),"")</f>
        <v/>
      </c>
      <c r="S37" s="140" t="str">
        <f>IFERROR(VLOOKUP(B37,Calculations!$A$44:$AR$72,24,FALSE),"")</f>
        <v/>
      </c>
      <c r="T37" s="140" t="str">
        <f>IFERROR(VLOOKUP(B37,Calculations!$A$44:$AR$72,25,FALSE),"")</f>
        <v/>
      </c>
      <c r="U37" s="140" t="str">
        <f>IFERROR(VLOOKUP(B37,Calculations!$A$44:$AR$72,26,FALSE),"")</f>
        <v/>
      </c>
      <c r="V37" s="140" t="str">
        <f>IFERROR(VLOOKUP(B37,Calculations!$A$44:$AR$72,27,FALSE),"")</f>
        <v/>
      </c>
      <c r="W37" s="140" t="str">
        <f>IFERROR(VLOOKUP(B37,Calculations!$A$44:$AR$72,28,FALSE),"")</f>
        <v/>
      </c>
      <c r="X37" s="141">
        <f>IFERROR(VLOOKUP(B37,Calculations!$A$44:$AR$72,29,FALSE),"")</f>
        <v>1</v>
      </c>
      <c r="Y37" s="142">
        <f>IFERROR(VLOOKUP(B37,Calculations!$A$44:$AR$72,31,FALSE),"")</f>
        <v>0.58974358974358976</v>
      </c>
    </row>
    <row r="38" spans="1:26" ht="15" x14ac:dyDescent="0.3">
      <c r="A38" s="192" t="s">
        <v>77</v>
      </c>
      <c r="B38" s="35">
        <v>10</v>
      </c>
      <c r="C38" s="19" t="str">
        <f>IFERROR(VLOOKUP(B38,Calculations!$A$44:$AR$72,6,FALSE),"")</f>
        <v>Robyn Eames</v>
      </c>
      <c r="D38" s="138">
        <f>IFERROR(VLOOKUP(B38,Calculations!$A$44:$AR$72,7,FALSE),"")</f>
        <v>1883</v>
      </c>
      <c r="E38" s="138" t="str">
        <f>IFERROR(VLOOKUP(B38,Calculations!$A$44:$AR$72,8,FALSE),"")</f>
        <v>B</v>
      </c>
      <c r="F38" s="138" t="str">
        <f>IFERROR(VLOOKUP(B38,Calculations!$A$44:$AR$72,10,FALSE),"")</f>
        <v>PCP</v>
      </c>
      <c r="G38" s="138" t="str">
        <f>IFERROR(VLOOKUP(B38,Calculations!$A$44:$AR$72,11,FALSE),"")</f>
        <v>Carisbrooke</v>
      </c>
      <c r="H38" s="139">
        <f>IFERROR(VLOOKUP(B38,Calculations!$A$44:$AR$72,13,FALSE),"")</f>
        <v>21</v>
      </c>
      <c r="I38" s="139" t="str">
        <f>IFERROR(VLOOKUP(B38,Calculations!$A$44:$AR$72,14,FALSE),"")</f>
        <v/>
      </c>
      <c r="J38" s="139" t="str">
        <f>IFERROR(VLOOKUP(B38,Calculations!$A$44:$AR$72,15,FALSE),"")</f>
        <v/>
      </c>
      <c r="K38" s="139" t="str">
        <f>IFERROR(VLOOKUP(B38,Calculations!$A$44:$AR$72,16,FALSE),"")</f>
        <v/>
      </c>
      <c r="L38" s="139" t="str">
        <f>IFERROR(VLOOKUP(B38,Calculations!$A$44:$AR$72,17,FALSE),"")</f>
        <v/>
      </c>
      <c r="M38" s="139" t="str">
        <f>IFERROR(VLOOKUP(B38,Calculations!$A$44:$AR$72,18,FALSE),"")</f>
        <v/>
      </c>
      <c r="N38" s="139" t="str">
        <f>IFERROR(VLOOKUP(B38,Calculations!$A$44:$AR$72,19,FALSE),"")</f>
        <v/>
      </c>
      <c r="O38" s="139" t="str">
        <f>IFERROR(VLOOKUP(B38,Calculations!$A$44:$AR$72,20,FALSE),"")</f>
        <v/>
      </c>
      <c r="P38" s="140">
        <f>IFERROR(VLOOKUP(B38,Calculations!$A$44:$AR$72,21,FALSE),"")</f>
        <v>0.53846153846153844</v>
      </c>
      <c r="Q38" s="140" t="str">
        <f>IFERROR(VLOOKUP(B38,Calculations!$A$44:$AR$72,22,FALSE),"")</f>
        <v/>
      </c>
      <c r="R38" s="140" t="str">
        <f>IFERROR(VLOOKUP(B38,Calculations!$A$44:$AR$72,23,FALSE),"")</f>
        <v/>
      </c>
      <c r="S38" s="140" t="str">
        <f>IFERROR(VLOOKUP(B38,Calculations!$A$44:$AR$72,24,FALSE),"")</f>
        <v/>
      </c>
      <c r="T38" s="140" t="str">
        <f>IFERROR(VLOOKUP(B38,Calculations!$A$44:$AR$72,25,FALSE),"")</f>
        <v/>
      </c>
      <c r="U38" s="140" t="str">
        <f>IFERROR(VLOOKUP(B38,Calculations!$A$44:$AR$72,26,FALSE),"")</f>
        <v/>
      </c>
      <c r="V38" s="140" t="str">
        <f>IFERROR(VLOOKUP(B38,Calculations!$A$44:$AR$72,27,FALSE),"")</f>
        <v/>
      </c>
      <c r="W38" s="140" t="str">
        <f>IFERROR(VLOOKUP(B38,Calculations!$A$44:$AR$72,28,FALSE),"")</f>
        <v/>
      </c>
      <c r="X38" s="141">
        <f>IFERROR(VLOOKUP(B38,Calculations!$A$44:$AR$72,29,FALSE),"")</f>
        <v>1</v>
      </c>
      <c r="Y38" s="142">
        <f>IFERROR(VLOOKUP(B38,Calculations!$A$44:$AR$72,31,FALSE),"")</f>
        <v>0.53846153846153844</v>
      </c>
    </row>
    <row r="39" spans="1:26" ht="15" x14ac:dyDescent="0.3">
      <c r="A39" s="192" t="s">
        <v>77</v>
      </c>
      <c r="B39" s="35">
        <v>11</v>
      </c>
      <c r="C39" s="19" t="str">
        <f>IFERROR(VLOOKUP(B39,Calculations!$A$44:$AR$72,6,FALSE),"")</f>
        <v/>
      </c>
      <c r="D39" s="138" t="str">
        <f>IFERROR(VLOOKUP(B39,Calculations!$A$44:$AR$72,7,FALSE),"")</f>
        <v/>
      </c>
      <c r="E39" s="138" t="str">
        <f>IFERROR(VLOOKUP(B39,Calculations!$A$44:$AR$72,8,FALSE),"")</f>
        <v/>
      </c>
      <c r="F39" s="138" t="str">
        <f>IFERROR(VLOOKUP(B39,Calculations!$A$44:$AR$72,10,FALSE),"")</f>
        <v/>
      </c>
      <c r="G39" s="138" t="str">
        <f>IFERROR(VLOOKUP(B39,Calculations!$A$44:$AR$72,11,FALSE),"")</f>
        <v/>
      </c>
      <c r="H39" s="139" t="str">
        <f>IFERROR(VLOOKUP(B39,Calculations!$A$44:$AR$72,13,FALSE),"")</f>
        <v/>
      </c>
      <c r="I39" s="139" t="str">
        <f>IFERROR(VLOOKUP(B39,Calculations!$A$44:$AR$72,14,FALSE),"")</f>
        <v/>
      </c>
      <c r="J39" s="139" t="str">
        <f>IFERROR(VLOOKUP(B39,Calculations!$A$44:$AR$72,15,FALSE),"")</f>
        <v/>
      </c>
      <c r="K39" s="139" t="str">
        <f>IFERROR(VLOOKUP(B39,Calculations!$A$44:$AR$72,16,FALSE),"")</f>
        <v/>
      </c>
      <c r="L39" s="139" t="str">
        <f>IFERROR(VLOOKUP(B39,Calculations!$A$44:$AR$72,17,FALSE),"")</f>
        <v/>
      </c>
      <c r="M39" s="139" t="str">
        <f>IFERROR(VLOOKUP(B39,Calculations!$A$44:$AR$72,18,FALSE),"")</f>
        <v/>
      </c>
      <c r="N39" s="139" t="str">
        <f>IFERROR(VLOOKUP(B39,Calculations!$A$44:$AR$72,19,FALSE),"")</f>
        <v/>
      </c>
      <c r="O39" s="139" t="str">
        <f>IFERROR(VLOOKUP(B39,Calculations!$A$44:$AR$72,20,FALSE),"")</f>
        <v/>
      </c>
      <c r="P39" s="140" t="str">
        <f>IFERROR(VLOOKUP(B39,Calculations!$A$44:$AR$72,21,FALSE),"")</f>
        <v/>
      </c>
      <c r="Q39" s="140" t="str">
        <f>IFERROR(VLOOKUP(B39,Calculations!$A$44:$AR$72,22,FALSE),"")</f>
        <v/>
      </c>
      <c r="R39" s="140" t="str">
        <f>IFERROR(VLOOKUP(B39,Calculations!$A$44:$AR$72,23,FALSE),"")</f>
        <v/>
      </c>
      <c r="S39" s="140" t="str">
        <f>IFERROR(VLOOKUP(B39,Calculations!$A$44:$AR$72,24,FALSE),"")</f>
        <v/>
      </c>
      <c r="T39" s="140" t="str">
        <f>IFERROR(VLOOKUP(B39,Calculations!$A$44:$AR$72,25,FALSE),"")</f>
        <v/>
      </c>
      <c r="U39" s="140" t="str">
        <f>IFERROR(VLOOKUP(B39,Calculations!$A$44:$AR$72,26,FALSE),"")</f>
        <v/>
      </c>
      <c r="V39" s="140" t="str">
        <f>IFERROR(VLOOKUP(B39,Calculations!$A$44:$AR$72,27,FALSE),"")</f>
        <v/>
      </c>
      <c r="W39" s="140" t="str">
        <f>IFERROR(VLOOKUP(B39,Calculations!$A$44:$AR$72,28,FALSE),"")</f>
        <v/>
      </c>
      <c r="X39" s="141" t="str">
        <f>IFERROR(VLOOKUP(B39,Calculations!$A$44:$AR$72,29,FALSE),"")</f>
        <v/>
      </c>
      <c r="Y39" s="142" t="str">
        <f>IFERROR(VLOOKUP(B39,Calculations!$A$44:$AR$72,31,FALSE),"")</f>
        <v/>
      </c>
    </row>
    <row r="40" spans="1:26" ht="15" x14ac:dyDescent="0.3">
      <c r="A40" s="192" t="s">
        <v>77</v>
      </c>
      <c r="B40" s="35">
        <v>12</v>
      </c>
      <c r="C40" s="19" t="str">
        <f>IFERROR(VLOOKUP(B40,Calculations!$A$44:$AR$72,6,FALSE),"")</f>
        <v/>
      </c>
      <c r="D40" s="138" t="str">
        <f>IFERROR(VLOOKUP(B40,Calculations!$A$44:$AR$72,7,FALSE),"")</f>
        <v/>
      </c>
      <c r="E40" s="138" t="str">
        <f>IFERROR(VLOOKUP(B40,Calculations!$A$44:$AR$72,8,FALSE),"")</f>
        <v/>
      </c>
      <c r="F40" s="138" t="str">
        <f>IFERROR(VLOOKUP(B40,Calculations!$A$44:$AR$72,10,FALSE),"")</f>
        <v/>
      </c>
      <c r="G40" s="138" t="str">
        <f>IFERROR(VLOOKUP(B40,Calculations!$A$44:$AR$72,11,FALSE),"")</f>
        <v/>
      </c>
      <c r="H40" s="139" t="str">
        <f>IFERROR(VLOOKUP(B40,Calculations!$A$44:$AR$72,13,FALSE),"")</f>
        <v/>
      </c>
      <c r="I40" s="139" t="str">
        <f>IFERROR(VLOOKUP(B40,Calculations!$A$44:$AR$72,14,FALSE),"")</f>
        <v/>
      </c>
      <c r="J40" s="139" t="str">
        <f>IFERROR(VLOOKUP(B40,Calculations!$A$44:$AR$72,15,FALSE),"")</f>
        <v/>
      </c>
      <c r="K40" s="139" t="str">
        <f>IFERROR(VLOOKUP(B40,Calculations!$A$44:$AR$72,16,FALSE),"")</f>
        <v/>
      </c>
      <c r="L40" s="139" t="str">
        <f>IFERROR(VLOOKUP(B40,Calculations!$A$44:$AR$72,17,FALSE),"")</f>
        <v/>
      </c>
      <c r="M40" s="139" t="str">
        <f>IFERROR(VLOOKUP(B40,Calculations!$A$44:$AR$72,18,FALSE),"")</f>
        <v/>
      </c>
      <c r="N40" s="139" t="str">
        <f>IFERROR(VLOOKUP(B40,Calculations!$A$44:$AR$72,19,FALSE),"")</f>
        <v/>
      </c>
      <c r="O40" s="139" t="str">
        <f>IFERROR(VLOOKUP(B40,Calculations!$A$44:$AR$72,20,FALSE),"")</f>
        <v/>
      </c>
      <c r="P40" s="140" t="str">
        <f>IFERROR(VLOOKUP(B40,Calculations!$A$44:$AR$72,21,FALSE),"")</f>
        <v/>
      </c>
      <c r="Q40" s="140" t="str">
        <f>IFERROR(VLOOKUP(B40,Calculations!$A$44:$AR$72,22,FALSE),"")</f>
        <v/>
      </c>
      <c r="R40" s="140" t="str">
        <f>IFERROR(VLOOKUP(B40,Calculations!$A$44:$AR$72,23,FALSE),"")</f>
        <v/>
      </c>
      <c r="S40" s="140" t="str">
        <f>IFERROR(VLOOKUP(B40,Calculations!$A$44:$AR$72,24,FALSE),"")</f>
        <v/>
      </c>
      <c r="T40" s="140" t="str">
        <f>IFERROR(VLOOKUP(B40,Calculations!$A$44:$AR$72,25,FALSE),"")</f>
        <v/>
      </c>
      <c r="U40" s="140" t="str">
        <f>IFERROR(VLOOKUP(B40,Calculations!$A$44:$AR$72,26,FALSE),"")</f>
        <v/>
      </c>
      <c r="V40" s="140" t="str">
        <f>IFERROR(VLOOKUP(B40,Calculations!$A$44:$AR$72,27,FALSE),"")</f>
        <v/>
      </c>
      <c r="W40" s="140" t="str">
        <f>IFERROR(VLOOKUP(B40,Calculations!$A$44:$AR$72,28,FALSE),"")</f>
        <v/>
      </c>
      <c r="X40" s="141" t="str">
        <f>IFERROR(VLOOKUP(B40,Calculations!$A$44:$AR$72,29,FALSE),"")</f>
        <v/>
      </c>
      <c r="Y40" s="142" t="str">
        <f>IFERROR(VLOOKUP(B40,Calculations!$A$44:$AR$72,31,FALSE),"")</f>
        <v/>
      </c>
    </row>
    <row r="41" spans="1:26" ht="15" x14ac:dyDescent="0.3">
      <c r="A41" s="192" t="s">
        <v>77</v>
      </c>
      <c r="B41" s="35">
        <v>13</v>
      </c>
      <c r="C41" s="19" t="str">
        <f>IFERROR(VLOOKUP(B41,Calculations!$A$44:$AR$72,6,FALSE),"")</f>
        <v/>
      </c>
      <c r="D41" s="138" t="str">
        <f>IFERROR(VLOOKUP(B41,Calculations!$A$44:$AR$72,7,FALSE),"")</f>
        <v/>
      </c>
      <c r="E41" s="138" t="str">
        <f>IFERROR(VLOOKUP(B41,Calculations!$A$44:$AR$72,8,FALSE),"")</f>
        <v/>
      </c>
      <c r="F41" s="138" t="str">
        <f>IFERROR(VLOOKUP(B41,Calculations!$A$44:$AR$72,10,FALSE),"")</f>
        <v/>
      </c>
      <c r="G41" s="138" t="str">
        <f>IFERROR(VLOOKUP(B41,Calculations!$A$44:$AR$72,11,FALSE),"")</f>
        <v/>
      </c>
      <c r="H41" s="139" t="str">
        <f>IFERROR(VLOOKUP(B41,Calculations!$A$44:$AR$72,13,FALSE),"")</f>
        <v/>
      </c>
      <c r="I41" s="139" t="str">
        <f>IFERROR(VLOOKUP(B41,Calculations!$A$44:$AR$72,14,FALSE),"")</f>
        <v/>
      </c>
      <c r="J41" s="139" t="str">
        <f>IFERROR(VLOOKUP(B41,Calculations!$A$44:$AR$72,15,FALSE),"")</f>
        <v/>
      </c>
      <c r="K41" s="139" t="str">
        <f>IFERROR(VLOOKUP(B41,Calculations!$A$44:$AR$72,16,FALSE),"")</f>
        <v/>
      </c>
      <c r="L41" s="139" t="str">
        <f>IFERROR(VLOOKUP(B41,Calculations!$A$44:$AR$72,17,FALSE),"")</f>
        <v/>
      </c>
      <c r="M41" s="139" t="str">
        <f>IFERROR(VLOOKUP(B41,Calculations!$A$44:$AR$72,18,FALSE),"")</f>
        <v/>
      </c>
      <c r="N41" s="139" t="str">
        <f>IFERROR(VLOOKUP(B41,Calculations!$A$44:$AR$72,19,FALSE),"")</f>
        <v/>
      </c>
      <c r="O41" s="139" t="str">
        <f>IFERROR(VLOOKUP(B41,Calculations!$A$44:$AR$72,20,FALSE),"")</f>
        <v/>
      </c>
      <c r="P41" s="140" t="str">
        <f>IFERROR(VLOOKUP(B41,Calculations!$A$44:$AR$72,21,FALSE),"")</f>
        <v/>
      </c>
      <c r="Q41" s="140" t="str">
        <f>IFERROR(VLOOKUP(B41,Calculations!$A$44:$AR$72,22,FALSE),"")</f>
        <v/>
      </c>
      <c r="R41" s="140" t="str">
        <f>IFERROR(VLOOKUP(B41,Calculations!$A$44:$AR$72,23,FALSE),"")</f>
        <v/>
      </c>
      <c r="S41" s="140" t="str">
        <f>IFERROR(VLOOKUP(B41,Calculations!$A$44:$AR$72,24,FALSE),"")</f>
        <v/>
      </c>
      <c r="T41" s="140" t="str">
        <f>IFERROR(VLOOKUP(B41,Calculations!$A$44:$AR$72,25,FALSE),"")</f>
        <v/>
      </c>
      <c r="U41" s="140" t="str">
        <f>IFERROR(VLOOKUP(B41,Calculations!$A$44:$AR$72,26,FALSE),"")</f>
        <v/>
      </c>
      <c r="V41" s="140" t="str">
        <f>IFERROR(VLOOKUP(B41,Calculations!$A$44:$AR$72,27,FALSE),"")</f>
        <v/>
      </c>
      <c r="W41" s="140" t="str">
        <f>IFERROR(VLOOKUP(B41,Calculations!$A$44:$AR$72,28,FALSE),"")</f>
        <v/>
      </c>
      <c r="X41" s="141" t="str">
        <f>IFERROR(VLOOKUP(B41,Calculations!$A$44:$AR$72,29,FALSE),"")</f>
        <v/>
      </c>
      <c r="Y41" s="142" t="str">
        <f>IFERROR(VLOOKUP(B41,Calculations!$A$44:$AR$72,31,FALSE),"")</f>
        <v/>
      </c>
    </row>
    <row r="42" spans="1:26" ht="15" x14ac:dyDescent="0.3">
      <c r="A42" s="192" t="s">
        <v>77</v>
      </c>
      <c r="B42" s="35">
        <v>14</v>
      </c>
      <c r="C42" s="19" t="str">
        <f>IFERROR(VLOOKUP(B42,Calculations!$A$44:$AR$72,6,FALSE),"")</f>
        <v/>
      </c>
      <c r="D42" s="138" t="str">
        <f>IFERROR(VLOOKUP(B42,Calculations!$A$44:$AR$72,7,FALSE),"")</f>
        <v/>
      </c>
      <c r="E42" s="138" t="str">
        <f>IFERROR(VLOOKUP(B42,Calculations!$A$44:$AR$72,8,FALSE),"")</f>
        <v/>
      </c>
      <c r="F42" s="138" t="str">
        <f>IFERROR(VLOOKUP(B42,Calculations!$A$44:$AR$72,10,FALSE),"")</f>
        <v/>
      </c>
      <c r="G42" s="138" t="str">
        <f>IFERROR(VLOOKUP(B42,Calculations!$A$44:$AR$72,11,FALSE),"")</f>
        <v/>
      </c>
      <c r="H42" s="139" t="str">
        <f>IFERROR(VLOOKUP(B42,Calculations!$A$44:$AR$72,13,FALSE),"")</f>
        <v/>
      </c>
      <c r="I42" s="139" t="str">
        <f>IFERROR(VLOOKUP(B42,Calculations!$A$44:$AR$72,14,FALSE),"")</f>
        <v/>
      </c>
      <c r="J42" s="139" t="str">
        <f>IFERROR(VLOOKUP(B42,Calculations!$A$44:$AR$72,15,FALSE),"")</f>
        <v/>
      </c>
      <c r="K42" s="139" t="str">
        <f>IFERROR(VLOOKUP(B42,Calculations!$A$44:$AR$72,16,FALSE),"")</f>
        <v/>
      </c>
      <c r="L42" s="139" t="str">
        <f>IFERROR(VLOOKUP(B42,Calculations!$A$44:$AR$72,17,FALSE),"")</f>
        <v/>
      </c>
      <c r="M42" s="139" t="str">
        <f>IFERROR(VLOOKUP(B42,Calculations!$A$44:$AR$72,18,FALSE),"")</f>
        <v/>
      </c>
      <c r="N42" s="139" t="str">
        <f>IFERROR(VLOOKUP(B42,Calculations!$A$44:$AR$72,19,FALSE),"")</f>
        <v/>
      </c>
      <c r="O42" s="139" t="str">
        <f>IFERROR(VLOOKUP(B42,Calculations!$A$44:$AR$72,20,FALSE),"")</f>
        <v/>
      </c>
      <c r="P42" s="140" t="str">
        <f>IFERROR(VLOOKUP(B42,Calculations!$A$44:$AR$72,21,FALSE),"")</f>
        <v/>
      </c>
      <c r="Q42" s="140" t="str">
        <f>IFERROR(VLOOKUP(B42,Calculations!$A$44:$AR$72,22,FALSE),"")</f>
        <v/>
      </c>
      <c r="R42" s="140" t="str">
        <f>IFERROR(VLOOKUP(B42,Calculations!$A$44:$AR$72,23,FALSE),"")</f>
        <v/>
      </c>
      <c r="S42" s="140" t="str">
        <f>IFERROR(VLOOKUP(B42,Calculations!$A$44:$AR$72,24,FALSE),"")</f>
        <v/>
      </c>
      <c r="T42" s="140" t="str">
        <f>IFERROR(VLOOKUP(B42,Calculations!$A$44:$AR$72,25,FALSE),"")</f>
        <v/>
      </c>
      <c r="U42" s="140" t="str">
        <f>IFERROR(VLOOKUP(B42,Calculations!$A$44:$AR$72,26,FALSE),"")</f>
        <v/>
      </c>
      <c r="V42" s="140" t="str">
        <f>IFERROR(VLOOKUP(B42,Calculations!$A$44:$AR$72,27,FALSE),"")</f>
        <v/>
      </c>
      <c r="W42" s="140" t="str">
        <f>IFERROR(VLOOKUP(B42,Calculations!$A$44:$AR$72,28,FALSE),"")</f>
        <v/>
      </c>
      <c r="X42" s="141" t="str">
        <f>IFERROR(VLOOKUP(B42,Calculations!$A$44:$AR$72,29,FALSE),"")</f>
        <v/>
      </c>
      <c r="Y42" s="142" t="str">
        <f>IFERROR(VLOOKUP(B42,Calculations!$A$44:$AR$72,31,FALSE),"")</f>
        <v/>
      </c>
    </row>
    <row r="43" spans="1:26" ht="15" x14ac:dyDescent="0.3">
      <c r="A43" s="192" t="s">
        <v>77</v>
      </c>
      <c r="B43" s="35">
        <v>15</v>
      </c>
      <c r="C43" s="19" t="str">
        <f>IFERROR(VLOOKUP(B43,Calculations!$A$44:$AR$72,6,FALSE),"")</f>
        <v/>
      </c>
      <c r="D43" s="138" t="str">
        <f>IFERROR(VLOOKUP(B43,Calculations!$A$44:$AR$72,7,FALSE),"")</f>
        <v/>
      </c>
      <c r="E43" s="138" t="str">
        <f>IFERROR(VLOOKUP(B43,Calculations!$A$44:$AR$72,8,FALSE),"")</f>
        <v/>
      </c>
      <c r="F43" s="138" t="str">
        <f>IFERROR(VLOOKUP(B43,Calculations!$A$44:$AR$72,10,FALSE),"")</f>
        <v/>
      </c>
      <c r="G43" s="138" t="str">
        <f>IFERROR(VLOOKUP(B43,Calculations!$A$44:$AR$72,11,FALSE),"")</f>
        <v/>
      </c>
      <c r="H43" s="139" t="str">
        <f>IFERROR(VLOOKUP(B43,Calculations!$A$44:$AR$72,13,FALSE),"")</f>
        <v/>
      </c>
      <c r="I43" s="139" t="str">
        <f>IFERROR(VLOOKUP(B43,Calculations!$A$44:$AR$72,14,FALSE),"")</f>
        <v/>
      </c>
      <c r="J43" s="139" t="str">
        <f>IFERROR(VLOOKUP(B43,Calculations!$A$44:$AR$72,15,FALSE),"")</f>
        <v/>
      </c>
      <c r="K43" s="139" t="str">
        <f>IFERROR(VLOOKUP(B43,Calculations!$A$44:$AR$72,16,FALSE),"")</f>
        <v/>
      </c>
      <c r="L43" s="139" t="str">
        <f>IFERROR(VLOOKUP(B43,Calculations!$A$44:$AR$72,17,FALSE),"")</f>
        <v/>
      </c>
      <c r="M43" s="139" t="str">
        <f>IFERROR(VLOOKUP(B43,Calculations!$A$44:$AR$72,18,FALSE),"")</f>
        <v/>
      </c>
      <c r="N43" s="139" t="str">
        <f>IFERROR(VLOOKUP(B43,Calculations!$A$44:$AR$72,19,FALSE),"")</f>
        <v/>
      </c>
      <c r="O43" s="139" t="str">
        <f>IFERROR(VLOOKUP(B43,Calculations!$A$44:$AR$72,20,FALSE),"")</f>
        <v/>
      </c>
      <c r="P43" s="140" t="str">
        <f>IFERROR(VLOOKUP(B43,Calculations!$A$44:$AR$72,21,FALSE),"")</f>
        <v/>
      </c>
      <c r="Q43" s="140" t="str">
        <f>IFERROR(VLOOKUP(B43,Calculations!$A$44:$AR$72,22,FALSE),"")</f>
        <v/>
      </c>
      <c r="R43" s="140" t="str">
        <f>IFERROR(VLOOKUP(B43,Calculations!$A$44:$AR$72,23,FALSE),"")</f>
        <v/>
      </c>
      <c r="S43" s="140" t="str">
        <f>IFERROR(VLOOKUP(B43,Calculations!$A$44:$AR$72,24,FALSE),"")</f>
        <v/>
      </c>
      <c r="T43" s="140" t="str">
        <f>IFERROR(VLOOKUP(B43,Calculations!$A$44:$AR$72,25,FALSE),"")</f>
        <v/>
      </c>
      <c r="U43" s="140" t="str">
        <f>IFERROR(VLOOKUP(B43,Calculations!$A$44:$AR$72,26,FALSE),"")</f>
        <v/>
      </c>
      <c r="V43" s="140" t="str">
        <f>IFERROR(VLOOKUP(B43,Calculations!$A$44:$AR$72,27,FALSE),"")</f>
        <v/>
      </c>
      <c r="W43" s="140" t="str">
        <f>IFERROR(VLOOKUP(B43,Calculations!$A$44:$AR$72,28,FALSE),"")</f>
        <v/>
      </c>
      <c r="X43" s="141" t="str">
        <f>IFERROR(VLOOKUP(B43,Calculations!$A$44:$AR$72,29,FALSE),"")</f>
        <v/>
      </c>
      <c r="Y43" s="142" t="str">
        <f>IFERROR(VLOOKUP(B43,Calculations!$A$44:$AR$72,31,FALSE),"")</f>
        <v/>
      </c>
    </row>
    <row r="44" spans="1:26" ht="4.2" customHeight="1" x14ac:dyDescent="0.3">
      <c r="C44" s="188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189"/>
      <c r="Q44" s="143"/>
      <c r="R44" s="143"/>
      <c r="S44" s="143"/>
      <c r="T44" s="143"/>
      <c r="U44" s="143"/>
      <c r="V44" s="143"/>
      <c r="W44" s="143"/>
      <c r="X44" s="33"/>
      <c r="Y44" s="144"/>
    </row>
    <row r="45" spans="1:26" ht="4.2" customHeight="1" x14ac:dyDescent="0.3">
      <c r="A45" s="185"/>
      <c r="B45" s="187"/>
      <c r="C45" s="190"/>
      <c r="D45" s="190"/>
      <c r="E45" s="190"/>
      <c r="F45" s="190"/>
      <c r="G45" s="190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32"/>
    </row>
    <row r="46" spans="1:26" ht="15" x14ac:dyDescent="0.3">
      <c r="A46" s="192" t="s">
        <v>72</v>
      </c>
      <c r="B46" s="35">
        <v>1</v>
      </c>
      <c r="C46" s="19" t="str">
        <f>IFERROR(VLOOKUP(B46,Calculations!$A$74:$AR$92,6,FALSE),"")</f>
        <v>Jonathan Hawes</v>
      </c>
      <c r="D46" s="138">
        <f>IFERROR(VLOOKUP(B46,Calculations!$A$74:$AR$92,7,FALSE),"")</f>
        <v>449</v>
      </c>
      <c r="E46" s="138" t="str">
        <f>IFERROR(VLOOKUP(B46,Calculations!$A$74:$AR$92,8,FALSE),"")</f>
        <v>C</v>
      </c>
      <c r="F46" s="138" t="str">
        <f>IFERROR(VLOOKUP(B46,Calculations!$A$74:$AR$92,10,FALSE),"")</f>
        <v>PCP</v>
      </c>
      <c r="G46" s="138" t="str">
        <f>IFERROR(VLOOKUP(B46,Calculations!$A$74:$AR$92,11,FALSE),"")</f>
        <v>Newbury</v>
      </c>
      <c r="H46" s="139">
        <f>IFERROR(VLOOKUP(B46,Calculations!$A$74:$AR$92,13,FALSE),"")</f>
        <v>28</v>
      </c>
      <c r="I46" s="139">
        <f>IFERROR(VLOOKUP(B46,Calculations!$A$74:$AR$92,14,FALSE),"")</f>
        <v>19</v>
      </c>
      <c r="J46" s="139" t="str">
        <f>IFERROR(VLOOKUP(B46,Calculations!$A$74:$AR$92,15,FALSE),"")</f>
        <v/>
      </c>
      <c r="K46" s="139" t="str">
        <f>IFERROR(VLOOKUP(B46,Calculations!$A$74:$AR$92,16,FALSE),"")</f>
        <v/>
      </c>
      <c r="L46" s="139" t="str">
        <f>IFERROR(VLOOKUP(B46,Calculations!$A$74:$AR$92,17,FALSE),"")</f>
        <v/>
      </c>
      <c r="M46" s="139" t="str">
        <f>IFERROR(VLOOKUP(B46,Calculations!$A$74:$AR$92,18,FALSE),"")</f>
        <v/>
      </c>
      <c r="N46" s="139" t="str">
        <f>IFERROR(VLOOKUP(B46,Calculations!$A$74:$AR$92,19,FALSE),"")</f>
        <v/>
      </c>
      <c r="O46" s="139" t="str">
        <f>IFERROR(VLOOKUP(B46,Calculations!$A$74:$AR$92,20,FALSE),"")</f>
        <v/>
      </c>
      <c r="P46" s="140">
        <f>IFERROR(VLOOKUP(B46,Calculations!$A$74:$AR$92,21,FALSE),"")</f>
        <v>0.71794871794871795</v>
      </c>
      <c r="Q46" s="140">
        <f>IFERROR(VLOOKUP(B46,Calculations!$A$74:$AR$92,22,FALSE),"")</f>
        <v>0.59375</v>
      </c>
      <c r="R46" s="140" t="str">
        <f>IFERROR(VLOOKUP(B46,Calculations!$A$74:$AR$92,23,FALSE),"")</f>
        <v/>
      </c>
      <c r="S46" s="140" t="str">
        <f>IFERROR(VLOOKUP(B46,Calculations!$A$74:$AR$92,24,FALSE),"")</f>
        <v/>
      </c>
      <c r="T46" s="140" t="str">
        <f>IFERROR(VLOOKUP(B46,Calculations!$A$74:$AR$92,25,FALSE),"")</f>
        <v/>
      </c>
      <c r="U46" s="140" t="str">
        <f>IFERROR(VLOOKUP(B46,Calculations!$A$74:$AR$92,26,FALSE),"")</f>
        <v/>
      </c>
      <c r="V46" s="140" t="str">
        <f>IFERROR(VLOOKUP(B46,Calculations!$A$74:$AR$92,27,FALSE),"")</f>
        <v/>
      </c>
      <c r="W46" s="140" t="str">
        <f>IFERROR(VLOOKUP(B46,Calculations!$A$74:$AR$92,28,FALSE),"")</f>
        <v/>
      </c>
      <c r="X46" s="141">
        <f>IFERROR(VLOOKUP(B46,Calculations!$A$74:$AR$92,29,FALSE),"")</f>
        <v>2</v>
      </c>
      <c r="Y46" s="142">
        <f>IFERROR(VLOOKUP(B46,Calculations!$A$74:$AR$92,31,FALSE),"")</f>
        <v>0.65584935897435903</v>
      </c>
    </row>
    <row r="47" spans="1:26" ht="15" x14ac:dyDescent="0.3">
      <c r="A47" s="192" t="s">
        <v>72</v>
      </c>
      <c r="B47" s="35">
        <v>2</v>
      </c>
      <c r="C47" s="19" t="str">
        <f>IFERROR(VLOOKUP(B47,Calculations!$A$74:$AR$92,6,FALSE),"")</f>
        <v/>
      </c>
      <c r="D47" s="138" t="str">
        <f>IFERROR(VLOOKUP(B47,Calculations!$A$74:$AR$92,7,FALSE),"")</f>
        <v/>
      </c>
      <c r="E47" s="138" t="str">
        <f>IFERROR(VLOOKUP(B47,Calculations!$A$74:$AR$92,8,FALSE),"")</f>
        <v/>
      </c>
      <c r="F47" s="138" t="str">
        <f>IFERROR(VLOOKUP(B47,Calculations!$A$74:$AR$92,10,FALSE),"")</f>
        <v/>
      </c>
      <c r="G47" s="138" t="str">
        <f>IFERROR(VLOOKUP(B47,Calculations!$A$74:$AR$92,11,FALSE),"")</f>
        <v/>
      </c>
      <c r="H47" s="139" t="str">
        <f>IFERROR(VLOOKUP(B47,Calculations!$A$74:$AR$92,13,FALSE),"")</f>
        <v/>
      </c>
      <c r="I47" s="139" t="str">
        <f>IFERROR(VLOOKUP(B47,Calculations!$A$74:$AR$92,14,FALSE),"")</f>
        <v/>
      </c>
      <c r="J47" s="139" t="str">
        <f>IFERROR(VLOOKUP(B47,Calculations!$A$74:$AR$92,15,FALSE),"")</f>
        <v/>
      </c>
      <c r="K47" s="139" t="str">
        <f>IFERROR(VLOOKUP(B47,Calculations!$A$74:$AR$92,16,FALSE),"")</f>
        <v/>
      </c>
      <c r="L47" s="139" t="str">
        <f>IFERROR(VLOOKUP(B47,Calculations!$A$74:$AR$92,17,FALSE),"")</f>
        <v/>
      </c>
      <c r="M47" s="139" t="str">
        <f>IFERROR(VLOOKUP(B47,Calculations!$A$74:$AR$92,18,FALSE),"")</f>
        <v/>
      </c>
      <c r="N47" s="139" t="str">
        <f>IFERROR(VLOOKUP(B47,Calculations!$A$74:$AR$92,19,FALSE),"")</f>
        <v/>
      </c>
      <c r="O47" s="139" t="str">
        <f>IFERROR(VLOOKUP(B47,Calculations!$A$74:$AR$92,20,FALSE),"")</f>
        <v/>
      </c>
      <c r="P47" s="140" t="str">
        <f>IFERROR(VLOOKUP(B47,Calculations!$A$74:$AR$92,21,FALSE),"")</f>
        <v/>
      </c>
      <c r="Q47" s="140" t="str">
        <f>IFERROR(VLOOKUP(B47,Calculations!$A$74:$AR$92,22,FALSE),"")</f>
        <v/>
      </c>
      <c r="R47" s="140" t="str">
        <f>IFERROR(VLOOKUP(B47,Calculations!$A$74:$AR$92,23,FALSE),"")</f>
        <v/>
      </c>
      <c r="S47" s="140" t="str">
        <f>IFERROR(VLOOKUP(B47,Calculations!$A$74:$AR$92,24,FALSE),"")</f>
        <v/>
      </c>
      <c r="T47" s="140" t="str">
        <f>IFERROR(VLOOKUP(B47,Calculations!$A$74:$AR$92,25,FALSE),"")</f>
        <v/>
      </c>
      <c r="U47" s="140" t="str">
        <f>IFERROR(VLOOKUP(B47,Calculations!$A$74:$AR$92,26,FALSE),"")</f>
        <v/>
      </c>
      <c r="V47" s="140" t="str">
        <f>IFERROR(VLOOKUP(B47,Calculations!$A$74:$AR$92,27,FALSE),"")</f>
        <v/>
      </c>
      <c r="W47" s="140" t="str">
        <f>IFERROR(VLOOKUP(B47,Calculations!$A$74:$AR$92,28,FALSE),"")</f>
        <v/>
      </c>
      <c r="X47" s="141" t="str">
        <f>IFERROR(VLOOKUP(B47,Calculations!$A$74:$AR$92,29,FALSE),"")</f>
        <v/>
      </c>
      <c r="Y47" s="142" t="str">
        <f>IFERROR(VLOOKUP(B47,Calculations!$A$74:$AR$92,31,FALSE),"")</f>
        <v/>
      </c>
    </row>
    <row r="48" spans="1:26" ht="15" x14ac:dyDescent="0.3">
      <c r="A48" s="192" t="s">
        <v>72</v>
      </c>
      <c r="B48" s="35">
        <v>3</v>
      </c>
      <c r="C48" s="19" t="str">
        <f>IFERROR(VLOOKUP(B48,Calculations!$A$74:$AR$92,6,FALSE),"")</f>
        <v/>
      </c>
      <c r="D48" s="138" t="str">
        <f>IFERROR(VLOOKUP(B48,Calculations!$A$74:$AR$92,7,FALSE),"")</f>
        <v/>
      </c>
      <c r="E48" s="138" t="str">
        <f>IFERROR(VLOOKUP(B48,Calculations!$A$74:$AR$92,8,FALSE),"")</f>
        <v/>
      </c>
      <c r="F48" s="138" t="str">
        <f>IFERROR(VLOOKUP(B48,Calculations!$A$74:$AR$92,10,FALSE),"")</f>
        <v/>
      </c>
      <c r="G48" s="138" t="str">
        <f>IFERROR(VLOOKUP(B48,Calculations!$A$74:$AR$92,11,FALSE),"")</f>
        <v/>
      </c>
      <c r="H48" s="139" t="str">
        <f>IFERROR(VLOOKUP(B48,Calculations!$A$74:$AR$92,13,FALSE),"")</f>
        <v/>
      </c>
      <c r="I48" s="139" t="str">
        <f>IFERROR(VLOOKUP(B48,Calculations!$A$74:$AR$92,14,FALSE),"")</f>
        <v/>
      </c>
      <c r="J48" s="139" t="str">
        <f>IFERROR(VLOOKUP(B48,Calculations!$A$74:$AR$92,15,FALSE),"")</f>
        <v/>
      </c>
      <c r="K48" s="139" t="str">
        <f>IFERROR(VLOOKUP(B48,Calculations!$A$74:$AR$92,16,FALSE),"")</f>
        <v/>
      </c>
      <c r="L48" s="139" t="str">
        <f>IFERROR(VLOOKUP(B48,Calculations!$A$74:$AR$92,17,FALSE),"")</f>
        <v/>
      </c>
      <c r="M48" s="139" t="str">
        <f>IFERROR(VLOOKUP(B48,Calculations!$A$74:$AR$92,18,FALSE),"")</f>
        <v/>
      </c>
      <c r="N48" s="139" t="str">
        <f>IFERROR(VLOOKUP(B48,Calculations!$A$74:$AR$92,19,FALSE),"")</f>
        <v/>
      </c>
      <c r="O48" s="139" t="str">
        <f>IFERROR(VLOOKUP(B48,Calculations!$A$74:$AR$92,20,FALSE),"")</f>
        <v/>
      </c>
      <c r="P48" s="140" t="str">
        <f>IFERROR(VLOOKUP(B48,Calculations!$A$74:$AR$92,21,FALSE),"")</f>
        <v/>
      </c>
      <c r="Q48" s="140" t="str">
        <f>IFERROR(VLOOKUP(B48,Calculations!$A$74:$AR$92,22,FALSE),"")</f>
        <v/>
      </c>
      <c r="R48" s="140" t="str">
        <f>IFERROR(VLOOKUP(B48,Calculations!$A$74:$AR$92,23,FALSE),"")</f>
        <v/>
      </c>
      <c r="S48" s="140" t="str">
        <f>IFERROR(VLOOKUP(B48,Calculations!$A$74:$AR$92,24,FALSE),"")</f>
        <v/>
      </c>
      <c r="T48" s="140" t="str">
        <f>IFERROR(VLOOKUP(B48,Calculations!$A$74:$AR$92,25,FALSE),"")</f>
        <v/>
      </c>
      <c r="U48" s="140" t="str">
        <f>IFERROR(VLOOKUP(B48,Calculations!$A$74:$AR$92,26,FALSE),"")</f>
        <v/>
      </c>
      <c r="V48" s="140" t="str">
        <f>IFERROR(VLOOKUP(B48,Calculations!$A$74:$AR$92,27,FALSE),"")</f>
        <v/>
      </c>
      <c r="W48" s="140" t="str">
        <f>IFERROR(VLOOKUP(B48,Calculations!$A$74:$AR$92,28,FALSE),"")</f>
        <v/>
      </c>
      <c r="X48" s="141" t="str">
        <f>IFERROR(VLOOKUP(B48,Calculations!$A$74:$AR$92,29,FALSE),"")</f>
        <v/>
      </c>
      <c r="Y48" s="142" t="str">
        <f>IFERROR(VLOOKUP(B48,Calculations!$A$74:$AR$92,31,FALSE),"")</f>
        <v/>
      </c>
    </row>
    <row r="49" spans="1:26" ht="15" x14ac:dyDescent="0.3">
      <c r="A49" s="192" t="s">
        <v>72</v>
      </c>
      <c r="B49" s="35">
        <v>4</v>
      </c>
      <c r="C49" s="19" t="str">
        <f>IFERROR(VLOOKUP(B49,Calculations!$A$74:$AR$92,6,FALSE),"")</f>
        <v/>
      </c>
      <c r="D49" s="138" t="str">
        <f>IFERROR(VLOOKUP(B49,Calculations!$A$74:$AR$92,7,FALSE),"")</f>
        <v/>
      </c>
      <c r="E49" s="138" t="str">
        <f>IFERROR(VLOOKUP(B49,Calculations!$A$74:$AR$92,8,FALSE),"")</f>
        <v/>
      </c>
      <c r="F49" s="138" t="str">
        <f>IFERROR(VLOOKUP(B49,Calculations!$A$74:$AR$92,10,FALSE),"")</f>
        <v/>
      </c>
      <c r="G49" s="138" t="str">
        <f>IFERROR(VLOOKUP(B49,Calculations!$A$74:$AR$92,11,FALSE),"")</f>
        <v/>
      </c>
      <c r="H49" s="139" t="str">
        <f>IFERROR(VLOOKUP(B49,Calculations!$A$74:$AR$92,13,FALSE),"")</f>
        <v/>
      </c>
      <c r="I49" s="139" t="str">
        <f>IFERROR(VLOOKUP(B49,Calculations!$A$74:$AR$92,14,FALSE),"")</f>
        <v/>
      </c>
      <c r="J49" s="139" t="str">
        <f>IFERROR(VLOOKUP(B49,Calculations!$A$74:$AR$92,15,FALSE),"")</f>
        <v/>
      </c>
      <c r="K49" s="139" t="str">
        <f>IFERROR(VLOOKUP(B49,Calculations!$A$74:$AR$92,16,FALSE),"")</f>
        <v/>
      </c>
      <c r="L49" s="139" t="str">
        <f>IFERROR(VLOOKUP(B49,Calculations!$A$74:$AR$92,17,FALSE),"")</f>
        <v/>
      </c>
      <c r="M49" s="139" t="str">
        <f>IFERROR(VLOOKUP(B49,Calculations!$A$74:$AR$92,18,FALSE),"")</f>
        <v/>
      </c>
      <c r="N49" s="139" t="str">
        <f>IFERROR(VLOOKUP(B49,Calculations!$A$74:$AR$92,19,FALSE),"")</f>
        <v/>
      </c>
      <c r="O49" s="139" t="str">
        <f>IFERROR(VLOOKUP(B49,Calculations!$A$74:$AR$92,20,FALSE),"")</f>
        <v/>
      </c>
      <c r="P49" s="140" t="str">
        <f>IFERROR(VLOOKUP(B49,Calculations!$A$74:$AR$92,21,FALSE),"")</f>
        <v/>
      </c>
      <c r="Q49" s="140" t="str">
        <f>IFERROR(VLOOKUP(B49,Calculations!$A$74:$AR$92,22,FALSE),"")</f>
        <v/>
      </c>
      <c r="R49" s="140" t="str">
        <f>IFERROR(VLOOKUP(B49,Calculations!$A$74:$AR$92,23,FALSE),"")</f>
        <v/>
      </c>
      <c r="S49" s="140" t="str">
        <f>IFERROR(VLOOKUP(B49,Calculations!$A$74:$AR$92,24,FALSE),"")</f>
        <v/>
      </c>
      <c r="T49" s="140" t="str">
        <f>IFERROR(VLOOKUP(B49,Calculations!$A$74:$AR$92,25,FALSE),"")</f>
        <v/>
      </c>
      <c r="U49" s="140" t="str">
        <f>IFERROR(VLOOKUP(B49,Calculations!$A$74:$AR$92,26,FALSE),"")</f>
        <v/>
      </c>
      <c r="V49" s="140" t="str">
        <f>IFERROR(VLOOKUP(B49,Calculations!$A$74:$AR$92,27,FALSE),"")</f>
        <v/>
      </c>
      <c r="W49" s="140" t="str">
        <f>IFERROR(VLOOKUP(B49,Calculations!$A$74:$AR$92,28,FALSE),"")</f>
        <v/>
      </c>
      <c r="X49" s="141" t="str">
        <f>IFERROR(VLOOKUP(B49,Calculations!$A$74:$AR$92,29,FALSE),"")</f>
        <v/>
      </c>
      <c r="Y49" s="142" t="str">
        <f>IFERROR(VLOOKUP(B49,Calculations!$A$74:$AR$92,31,FALSE),"")</f>
        <v/>
      </c>
    </row>
    <row r="50" spans="1:26" ht="15" x14ac:dyDescent="0.3">
      <c r="A50" s="192" t="s">
        <v>72</v>
      </c>
      <c r="B50" s="35">
        <v>5</v>
      </c>
      <c r="C50" s="19" t="str">
        <f>IFERROR(VLOOKUP(B50,Calculations!$A$74:$AR$92,6,FALSE),"")</f>
        <v/>
      </c>
      <c r="D50" s="138" t="str">
        <f>IFERROR(VLOOKUP(B50,Calculations!$A$74:$AR$92,7,FALSE),"")</f>
        <v/>
      </c>
      <c r="E50" s="138" t="str">
        <f>IFERROR(VLOOKUP(B50,Calculations!$A$74:$AR$92,8,FALSE),"")</f>
        <v/>
      </c>
      <c r="F50" s="138" t="str">
        <f>IFERROR(VLOOKUP(B50,Calculations!$A$74:$AR$92,10,FALSE),"")</f>
        <v/>
      </c>
      <c r="G50" s="138" t="str">
        <f>IFERROR(VLOOKUP(B50,Calculations!$A$74:$AR$92,11,FALSE),"")</f>
        <v/>
      </c>
      <c r="H50" s="139" t="str">
        <f>IFERROR(VLOOKUP(B50,Calculations!$A$74:$AR$92,13,FALSE),"")</f>
        <v/>
      </c>
      <c r="I50" s="139" t="str">
        <f>IFERROR(VLOOKUP(B50,Calculations!$A$74:$AR$92,14,FALSE),"")</f>
        <v/>
      </c>
      <c r="J50" s="139" t="str">
        <f>IFERROR(VLOOKUP(B50,Calculations!$A$74:$AR$92,15,FALSE),"")</f>
        <v/>
      </c>
      <c r="K50" s="139" t="str">
        <f>IFERROR(VLOOKUP(B50,Calculations!$A$74:$AR$92,16,FALSE),"")</f>
        <v/>
      </c>
      <c r="L50" s="139" t="str">
        <f>IFERROR(VLOOKUP(B50,Calculations!$A$74:$AR$92,17,FALSE),"")</f>
        <v/>
      </c>
      <c r="M50" s="139" t="str">
        <f>IFERROR(VLOOKUP(B50,Calculations!$A$74:$AR$92,18,FALSE),"")</f>
        <v/>
      </c>
      <c r="N50" s="139" t="str">
        <f>IFERROR(VLOOKUP(B50,Calculations!$A$74:$AR$92,19,FALSE),"")</f>
        <v/>
      </c>
      <c r="O50" s="139" t="str">
        <f>IFERROR(VLOOKUP(B50,Calculations!$A$74:$AR$92,20,FALSE),"")</f>
        <v/>
      </c>
      <c r="P50" s="140" t="str">
        <f>IFERROR(VLOOKUP(B50,Calculations!$A$74:$AR$92,21,FALSE),"")</f>
        <v/>
      </c>
      <c r="Q50" s="140" t="str">
        <f>IFERROR(VLOOKUP(B50,Calculations!$A$74:$AR$92,22,FALSE),"")</f>
        <v/>
      </c>
      <c r="R50" s="140" t="str">
        <f>IFERROR(VLOOKUP(B50,Calculations!$A$74:$AR$92,23,FALSE),"")</f>
        <v/>
      </c>
      <c r="S50" s="140" t="str">
        <f>IFERROR(VLOOKUP(B50,Calculations!$A$74:$AR$92,24,FALSE),"")</f>
        <v/>
      </c>
      <c r="T50" s="140" t="str">
        <f>IFERROR(VLOOKUP(B50,Calculations!$A$74:$AR$92,25,FALSE),"")</f>
        <v/>
      </c>
      <c r="U50" s="140" t="str">
        <f>IFERROR(VLOOKUP(B50,Calculations!$A$74:$AR$92,26,FALSE),"")</f>
        <v/>
      </c>
      <c r="V50" s="140" t="str">
        <f>IFERROR(VLOOKUP(B50,Calculations!$A$74:$AR$92,27,FALSE),"")</f>
        <v/>
      </c>
      <c r="W50" s="140" t="str">
        <f>IFERROR(VLOOKUP(B50,Calculations!$A$74:$AR$92,28,FALSE),"")</f>
        <v/>
      </c>
      <c r="X50" s="141" t="str">
        <f>IFERROR(VLOOKUP(B50,Calculations!$A$74:$AR$92,29,FALSE),"")</f>
        <v/>
      </c>
      <c r="Y50" s="142" t="str">
        <f>IFERROR(VLOOKUP(B50,Calculations!$A$74:$AR$92,31,FALSE),"")</f>
        <v/>
      </c>
    </row>
    <row r="51" spans="1:26" ht="15" x14ac:dyDescent="0.3">
      <c r="A51" s="192" t="s">
        <v>72</v>
      </c>
      <c r="B51" s="35">
        <v>6</v>
      </c>
      <c r="C51" s="19" t="str">
        <f>IFERROR(VLOOKUP(B51,Calculations!$A$74:$AR$92,6,FALSE),"")</f>
        <v/>
      </c>
      <c r="D51" s="138" t="str">
        <f>IFERROR(VLOOKUP(B51,Calculations!$A$74:$AR$92,7,FALSE),"")</f>
        <v/>
      </c>
      <c r="E51" s="138" t="str">
        <f>IFERROR(VLOOKUP(B51,Calculations!$A$74:$AR$92,8,FALSE),"")</f>
        <v/>
      </c>
      <c r="F51" s="138" t="str">
        <f>IFERROR(VLOOKUP(B51,Calculations!$A$74:$AR$92,10,FALSE),"")</f>
        <v/>
      </c>
      <c r="G51" s="138" t="str">
        <f>IFERROR(VLOOKUP(B51,Calculations!$A$74:$AR$92,11,FALSE),"")</f>
        <v/>
      </c>
      <c r="H51" s="139" t="str">
        <f>IFERROR(VLOOKUP(B51,Calculations!$A$74:$AR$92,13,FALSE),"")</f>
        <v/>
      </c>
      <c r="I51" s="139" t="str">
        <f>IFERROR(VLOOKUP(B51,Calculations!$A$74:$AR$92,14,FALSE),"")</f>
        <v/>
      </c>
      <c r="J51" s="139" t="str">
        <f>IFERROR(VLOOKUP(B51,Calculations!$A$74:$AR$92,15,FALSE),"")</f>
        <v/>
      </c>
      <c r="K51" s="139" t="str">
        <f>IFERROR(VLOOKUP(B51,Calculations!$A$74:$AR$92,16,FALSE),"")</f>
        <v/>
      </c>
      <c r="L51" s="139" t="str">
        <f>IFERROR(VLOOKUP(B51,Calculations!$A$74:$AR$92,17,FALSE),"")</f>
        <v/>
      </c>
      <c r="M51" s="139" t="str">
        <f>IFERROR(VLOOKUP(B51,Calculations!$A$74:$AR$92,18,FALSE),"")</f>
        <v/>
      </c>
      <c r="N51" s="139" t="str">
        <f>IFERROR(VLOOKUP(B51,Calculations!$A$74:$AR$92,19,FALSE),"")</f>
        <v/>
      </c>
      <c r="O51" s="139" t="str">
        <f>IFERROR(VLOOKUP(B51,Calculations!$A$74:$AR$92,20,FALSE),"")</f>
        <v/>
      </c>
      <c r="P51" s="140" t="str">
        <f>IFERROR(VLOOKUP(B51,Calculations!$A$74:$AR$92,21,FALSE),"")</f>
        <v/>
      </c>
      <c r="Q51" s="140" t="str">
        <f>IFERROR(VLOOKUP(B51,Calculations!$A$74:$AR$92,22,FALSE),"")</f>
        <v/>
      </c>
      <c r="R51" s="140" t="str">
        <f>IFERROR(VLOOKUP(B51,Calculations!$A$74:$AR$92,23,FALSE),"")</f>
        <v/>
      </c>
      <c r="S51" s="140" t="str">
        <f>IFERROR(VLOOKUP(B51,Calculations!$A$74:$AR$92,24,FALSE),"")</f>
        <v/>
      </c>
      <c r="T51" s="140" t="str">
        <f>IFERROR(VLOOKUP(B51,Calculations!$A$74:$AR$92,25,FALSE),"")</f>
        <v/>
      </c>
      <c r="U51" s="140" t="str">
        <f>IFERROR(VLOOKUP(B51,Calculations!$A$74:$AR$92,26,FALSE),"")</f>
        <v/>
      </c>
      <c r="V51" s="140" t="str">
        <f>IFERROR(VLOOKUP(B51,Calculations!$A$74:$AR$92,27,FALSE),"")</f>
        <v/>
      </c>
      <c r="W51" s="140" t="str">
        <f>IFERROR(VLOOKUP(B51,Calculations!$A$74:$AR$92,28,FALSE),"")</f>
        <v/>
      </c>
      <c r="X51" s="141" t="str">
        <f>IFERROR(VLOOKUP(B51,Calculations!$A$74:$AR$92,29,FALSE),"")</f>
        <v/>
      </c>
      <c r="Y51" s="142" t="str">
        <f>IFERROR(VLOOKUP(B51,Calculations!$A$74:$AR$92,31,FALSE),"")</f>
        <v/>
      </c>
    </row>
    <row r="52" spans="1:26" ht="15" x14ac:dyDescent="0.3">
      <c r="A52" s="192" t="s">
        <v>72</v>
      </c>
      <c r="B52" s="35">
        <v>7</v>
      </c>
      <c r="C52" s="19" t="str">
        <f>IFERROR(VLOOKUP(B52,Calculations!$A$74:$AR$92,6,FALSE),"")</f>
        <v/>
      </c>
      <c r="D52" s="138" t="str">
        <f>IFERROR(VLOOKUP(B52,Calculations!$A$74:$AR$92,7,FALSE),"")</f>
        <v/>
      </c>
      <c r="E52" s="138" t="str">
        <f>IFERROR(VLOOKUP(B52,Calculations!$A$74:$AR$92,8,FALSE),"")</f>
        <v/>
      </c>
      <c r="F52" s="138" t="str">
        <f>IFERROR(VLOOKUP(B52,Calculations!$A$74:$AR$92,10,FALSE),"")</f>
        <v/>
      </c>
      <c r="G52" s="138" t="str">
        <f>IFERROR(VLOOKUP(B52,Calculations!$A$74:$AR$92,11,FALSE),"")</f>
        <v/>
      </c>
      <c r="H52" s="139" t="str">
        <f>IFERROR(VLOOKUP(B52,Calculations!$A$74:$AR$92,13,FALSE),"")</f>
        <v/>
      </c>
      <c r="I52" s="139" t="str">
        <f>IFERROR(VLOOKUP(B52,Calculations!$A$74:$AR$92,14,FALSE),"")</f>
        <v/>
      </c>
      <c r="J52" s="139" t="str">
        <f>IFERROR(VLOOKUP(B52,Calculations!$A$74:$AR$92,15,FALSE),"")</f>
        <v/>
      </c>
      <c r="K52" s="139" t="str">
        <f>IFERROR(VLOOKUP(B52,Calculations!$A$74:$AR$92,16,FALSE),"")</f>
        <v/>
      </c>
      <c r="L52" s="139" t="str">
        <f>IFERROR(VLOOKUP(B52,Calculations!$A$74:$AR$92,17,FALSE),"")</f>
        <v/>
      </c>
      <c r="M52" s="139" t="str">
        <f>IFERROR(VLOOKUP(B52,Calculations!$A$74:$AR$92,18,FALSE),"")</f>
        <v/>
      </c>
      <c r="N52" s="139" t="str">
        <f>IFERROR(VLOOKUP(B52,Calculations!$A$74:$AR$92,19,FALSE),"")</f>
        <v/>
      </c>
      <c r="O52" s="139" t="str">
        <f>IFERROR(VLOOKUP(B52,Calculations!$A$74:$AR$92,20,FALSE),"")</f>
        <v/>
      </c>
      <c r="P52" s="140" t="str">
        <f>IFERROR(VLOOKUP(B52,Calculations!$A$74:$AR$92,21,FALSE),"")</f>
        <v/>
      </c>
      <c r="Q52" s="140" t="str">
        <f>IFERROR(VLOOKUP(B52,Calculations!$A$74:$AR$92,22,FALSE),"")</f>
        <v/>
      </c>
      <c r="R52" s="140" t="str">
        <f>IFERROR(VLOOKUP(B52,Calculations!$A$74:$AR$92,23,FALSE),"")</f>
        <v/>
      </c>
      <c r="S52" s="140" t="str">
        <f>IFERROR(VLOOKUP(B52,Calculations!$A$74:$AR$92,24,FALSE),"")</f>
        <v/>
      </c>
      <c r="T52" s="140" t="str">
        <f>IFERROR(VLOOKUP(B52,Calculations!$A$74:$AR$92,25,FALSE),"")</f>
        <v/>
      </c>
      <c r="U52" s="140" t="str">
        <f>IFERROR(VLOOKUP(B52,Calculations!$A$74:$AR$92,26,FALSE),"")</f>
        <v/>
      </c>
      <c r="V52" s="140" t="str">
        <f>IFERROR(VLOOKUP(B52,Calculations!$A$74:$AR$92,27,FALSE),"")</f>
        <v/>
      </c>
      <c r="W52" s="140" t="str">
        <f>IFERROR(VLOOKUP(B52,Calculations!$A$74:$AR$92,28,FALSE),"")</f>
        <v/>
      </c>
      <c r="X52" s="141" t="str">
        <f>IFERROR(VLOOKUP(B52,Calculations!$A$74:$AR$92,29,FALSE),"")</f>
        <v/>
      </c>
      <c r="Y52" s="142" t="str">
        <f>IFERROR(VLOOKUP(B52,Calculations!$A$74:$AR$92,31,FALSE),"")</f>
        <v/>
      </c>
    </row>
    <row r="53" spans="1:26" ht="15" x14ac:dyDescent="0.3">
      <c r="A53" s="192" t="s">
        <v>72</v>
      </c>
      <c r="B53" s="35">
        <v>8</v>
      </c>
      <c r="C53" s="19" t="str">
        <f>IFERROR(VLOOKUP(B53,Calculations!$A$74:$AR$92,6,FALSE),"")</f>
        <v/>
      </c>
      <c r="D53" s="138" t="str">
        <f>IFERROR(VLOOKUP(B53,Calculations!$A$74:$AR$92,7,FALSE),"")</f>
        <v/>
      </c>
      <c r="E53" s="138" t="str">
        <f>IFERROR(VLOOKUP(B53,Calculations!$A$74:$AR$92,8,FALSE),"")</f>
        <v/>
      </c>
      <c r="F53" s="138" t="str">
        <f>IFERROR(VLOOKUP(B53,Calculations!$A$74:$AR$92,10,FALSE),"")</f>
        <v/>
      </c>
      <c r="G53" s="138" t="str">
        <f>IFERROR(VLOOKUP(B53,Calculations!$A$74:$AR$92,11,FALSE),"")</f>
        <v/>
      </c>
      <c r="H53" s="139" t="str">
        <f>IFERROR(VLOOKUP(B53,Calculations!$A$74:$AR$92,13,FALSE),"")</f>
        <v/>
      </c>
      <c r="I53" s="139" t="str">
        <f>IFERROR(VLOOKUP(B53,Calculations!$A$74:$AR$92,14,FALSE),"")</f>
        <v/>
      </c>
      <c r="J53" s="139" t="str">
        <f>IFERROR(VLOOKUP(B53,Calculations!$A$74:$AR$92,15,FALSE),"")</f>
        <v/>
      </c>
      <c r="K53" s="139" t="str">
        <f>IFERROR(VLOOKUP(B53,Calculations!$A$74:$AR$92,16,FALSE),"")</f>
        <v/>
      </c>
      <c r="L53" s="139" t="str">
        <f>IFERROR(VLOOKUP(B53,Calculations!$A$74:$AR$92,17,FALSE),"")</f>
        <v/>
      </c>
      <c r="M53" s="139" t="str">
        <f>IFERROR(VLOOKUP(B53,Calculations!$A$74:$AR$92,18,FALSE),"")</f>
        <v/>
      </c>
      <c r="N53" s="139" t="str">
        <f>IFERROR(VLOOKUP(B53,Calculations!$A$74:$AR$92,19,FALSE),"")</f>
        <v/>
      </c>
      <c r="O53" s="139" t="str">
        <f>IFERROR(VLOOKUP(B53,Calculations!$A$74:$AR$92,20,FALSE),"")</f>
        <v/>
      </c>
      <c r="P53" s="140" t="str">
        <f>IFERROR(VLOOKUP(B53,Calculations!$A$74:$AR$92,21,FALSE),"")</f>
        <v/>
      </c>
      <c r="Q53" s="140" t="str">
        <f>IFERROR(VLOOKUP(B53,Calculations!$A$74:$AR$92,22,FALSE),"")</f>
        <v/>
      </c>
      <c r="R53" s="140" t="str">
        <f>IFERROR(VLOOKUP(B53,Calculations!$A$74:$AR$92,23,FALSE),"")</f>
        <v/>
      </c>
      <c r="S53" s="140" t="str">
        <f>IFERROR(VLOOKUP(B53,Calculations!$A$74:$AR$92,24,FALSE),"")</f>
        <v/>
      </c>
      <c r="T53" s="140" t="str">
        <f>IFERROR(VLOOKUP(B53,Calculations!$A$74:$AR$92,25,FALSE),"")</f>
        <v/>
      </c>
      <c r="U53" s="140" t="str">
        <f>IFERROR(VLOOKUP(B53,Calculations!$A$74:$AR$92,26,FALSE),"")</f>
        <v/>
      </c>
      <c r="V53" s="140" t="str">
        <f>IFERROR(VLOOKUP(B53,Calculations!$A$74:$AR$92,27,FALSE),"")</f>
        <v/>
      </c>
      <c r="W53" s="140" t="str">
        <f>IFERROR(VLOOKUP(B53,Calculations!$A$74:$AR$92,28,FALSE),"")</f>
        <v/>
      </c>
      <c r="X53" s="141" t="str">
        <f>IFERROR(VLOOKUP(B53,Calculations!$A$74:$AR$92,29,FALSE),"")</f>
        <v/>
      </c>
      <c r="Y53" s="142" t="str">
        <f>IFERROR(VLOOKUP(B53,Calculations!$A$74:$AR$92,31,FALSE),"")</f>
        <v/>
      </c>
    </row>
    <row r="54" spans="1:26" ht="15" x14ac:dyDescent="0.3">
      <c r="A54" s="192" t="s">
        <v>72</v>
      </c>
      <c r="B54" s="35">
        <v>9</v>
      </c>
      <c r="C54" s="19" t="str">
        <f>IFERROR(VLOOKUP(B54,Calculations!$A$74:$AR$92,6,FALSE),"")</f>
        <v/>
      </c>
      <c r="D54" s="138" t="str">
        <f>IFERROR(VLOOKUP(B54,Calculations!$A$74:$AR$92,7,FALSE),"")</f>
        <v/>
      </c>
      <c r="E54" s="138" t="str">
        <f>IFERROR(VLOOKUP(B54,Calculations!$A$74:$AR$92,8,FALSE),"")</f>
        <v/>
      </c>
      <c r="F54" s="138" t="str">
        <f>IFERROR(VLOOKUP(B54,Calculations!$A$74:$AR$92,10,FALSE),"")</f>
        <v/>
      </c>
      <c r="G54" s="138" t="str">
        <f>IFERROR(VLOOKUP(B54,Calculations!$A$74:$AR$92,11,FALSE),"")</f>
        <v/>
      </c>
      <c r="H54" s="139" t="str">
        <f>IFERROR(VLOOKUP(B54,Calculations!$A$74:$AR$92,13,FALSE),"")</f>
        <v/>
      </c>
      <c r="I54" s="139" t="str">
        <f>IFERROR(VLOOKUP(B54,Calculations!$A$74:$AR$92,14,FALSE),"")</f>
        <v/>
      </c>
      <c r="J54" s="139" t="str">
        <f>IFERROR(VLOOKUP(B54,Calculations!$A$74:$AR$92,15,FALSE),"")</f>
        <v/>
      </c>
      <c r="K54" s="139" t="str">
        <f>IFERROR(VLOOKUP(B54,Calculations!$A$74:$AR$92,16,FALSE),"")</f>
        <v/>
      </c>
      <c r="L54" s="139" t="str">
        <f>IFERROR(VLOOKUP(B54,Calculations!$A$74:$AR$92,17,FALSE),"")</f>
        <v/>
      </c>
      <c r="M54" s="139" t="str">
        <f>IFERROR(VLOOKUP(B54,Calculations!$A$74:$AR$92,18,FALSE),"")</f>
        <v/>
      </c>
      <c r="N54" s="139" t="str">
        <f>IFERROR(VLOOKUP(B54,Calculations!$A$74:$AR$92,19,FALSE),"")</f>
        <v/>
      </c>
      <c r="O54" s="139" t="str">
        <f>IFERROR(VLOOKUP(B54,Calculations!$A$74:$AR$92,20,FALSE),"")</f>
        <v/>
      </c>
      <c r="P54" s="140" t="str">
        <f>IFERROR(VLOOKUP(B54,Calculations!$A$74:$AR$92,21,FALSE),"")</f>
        <v/>
      </c>
      <c r="Q54" s="140" t="str">
        <f>IFERROR(VLOOKUP(B54,Calculations!$A$74:$AR$92,22,FALSE),"")</f>
        <v/>
      </c>
      <c r="R54" s="140" t="str">
        <f>IFERROR(VLOOKUP(B54,Calculations!$A$74:$AR$92,23,FALSE),"")</f>
        <v/>
      </c>
      <c r="S54" s="140" t="str">
        <f>IFERROR(VLOOKUP(B54,Calculations!$A$74:$AR$92,24,FALSE),"")</f>
        <v/>
      </c>
      <c r="T54" s="140" t="str">
        <f>IFERROR(VLOOKUP(B54,Calculations!$A$74:$AR$92,25,FALSE),"")</f>
        <v/>
      </c>
      <c r="U54" s="140" t="str">
        <f>IFERROR(VLOOKUP(B54,Calculations!$A$74:$AR$92,26,FALSE),"")</f>
        <v/>
      </c>
      <c r="V54" s="140" t="str">
        <f>IFERROR(VLOOKUP(B54,Calculations!$A$74:$AR$92,27,FALSE),"")</f>
        <v/>
      </c>
      <c r="W54" s="140" t="str">
        <f>IFERROR(VLOOKUP(B54,Calculations!$A$74:$AR$92,28,FALSE),"")</f>
        <v/>
      </c>
      <c r="X54" s="141" t="str">
        <f>IFERROR(VLOOKUP(B54,Calculations!$A$74:$AR$92,29,FALSE),"")</f>
        <v/>
      </c>
      <c r="Y54" s="142" t="str">
        <f>IFERROR(VLOOKUP(B54,Calculations!$A$74:$AR$92,31,FALSE),"")</f>
        <v/>
      </c>
    </row>
    <row r="55" spans="1:26" ht="15" x14ac:dyDescent="0.3">
      <c r="A55" s="192" t="s">
        <v>72</v>
      </c>
      <c r="B55" s="35">
        <v>10</v>
      </c>
      <c r="C55" s="19" t="str">
        <f>IFERROR(VLOOKUP(B55,Calculations!$A$74:$AR$92,6,FALSE),"")</f>
        <v/>
      </c>
      <c r="D55" s="138" t="str">
        <f>IFERROR(VLOOKUP(B55,Calculations!$A$74:$AR$92,7,FALSE),"")</f>
        <v/>
      </c>
      <c r="E55" s="138" t="str">
        <f>IFERROR(VLOOKUP(B55,Calculations!$A$74:$AR$92,8,FALSE),"")</f>
        <v/>
      </c>
      <c r="F55" s="138" t="str">
        <f>IFERROR(VLOOKUP(B55,Calculations!$A$74:$AR$92,10,FALSE),"")</f>
        <v/>
      </c>
      <c r="G55" s="138" t="str">
        <f>IFERROR(VLOOKUP(B55,Calculations!$A$74:$AR$92,11,FALSE),"")</f>
        <v/>
      </c>
      <c r="H55" s="139" t="str">
        <f>IFERROR(VLOOKUP(B55,Calculations!$A$74:$AR$92,13,FALSE),"")</f>
        <v/>
      </c>
      <c r="I55" s="139" t="str">
        <f>IFERROR(VLOOKUP(B55,Calculations!$A$74:$AR$92,14,FALSE),"")</f>
        <v/>
      </c>
      <c r="J55" s="139" t="str">
        <f>IFERROR(VLOOKUP(B55,Calculations!$A$74:$AR$92,15,FALSE),"")</f>
        <v/>
      </c>
      <c r="K55" s="139" t="str">
        <f>IFERROR(VLOOKUP(B55,Calculations!$A$74:$AR$92,16,FALSE),"")</f>
        <v/>
      </c>
      <c r="L55" s="139" t="str">
        <f>IFERROR(VLOOKUP(B55,Calculations!$A$74:$AR$92,17,FALSE),"")</f>
        <v/>
      </c>
      <c r="M55" s="139" t="str">
        <f>IFERROR(VLOOKUP(B55,Calculations!$A$74:$AR$92,18,FALSE),"")</f>
        <v/>
      </c>
      <c r="N55" s="139" t="str">
        <f>IFERROR(VLOOKUP(B55,Calculations!$A$74:$AR$92,19,FALSE),"")</f>
        <v/>
      </c>
      <c r="O55" s="139" t="str">
        <f>IFERROR(VLOOKUP(B55,Calculations!$A$74:$AR$92,20,FALSE),"")</f>
        <v/>
      </c>
      <c r="P55" s="140" t="str">
        <f>IFERROR(VLOOKUP(B55,Calculations!$A$74:$AR$92,21,FALSE),"")</f>
        <v/>
      </c>
      <c r="Q55" s="140" t="str">
        <f>IFERROR(VLOOKUP(B55,Calculations!$A$74:$AR$92,22,FALSE),"")</f>
        <v/>
      </c>
      <c r="R55" s="140" t="str">
        <f>IFERROR(VLOOKUP(B55,Calculations!$A$74:$AR$92,23,FALSE),"")</f>
        <v/>
      </c>
      <c r="S55" s="140" t="str">
        <f>IFERROR(VLOOKUP(B55,Calculations!$A$74:$AR$92,24,FALSE),"")</f>
        <v/>
      </c>
      <c r="T55" s="140" t="str">
        <f>IFERROR(VLOOKUP(B55,Calculations!$A$74:$AR$92,25,FALSE),"")</f>
        <v/>
      </c>
      <c r="U55" s="140" t="str">
        <f>IFERROR(VLOOKUP(B55,Calculations!$A$74:$AR$92,26,FALSE),"")</f>
        <v/>
      </c>
      <c r="V55" s="140" t="str">
        <f>IFERROR(VLOOKUP(B55,Calculations!$A$74:$AR$92,27,FALSE),"")</f>
        <v/>
      </c>
      <c r="W55" s="140" t="str">
        <f>IFERROR(VLOOKUP(B55,Calculations!$A$74:$AR$92,28,FALSE),"")</f>
        <v/>
      </c>
      <c r="X55" s="141" t="str">
        <f>IFERROR(VLOOKUP(B55,Calculations!$A$74:$AR$92,29,FALSE),"")</f>
        <v/>
      </c>
      <c r="Y55" s="142" t="str">
        <f>IFERROR(VLOOKUP(B55,Calculations!$A$74:$AR$92,31,FALSE),"")</f>
        <v/>
      </c>
    </row>
    <row r="56" spans="1:26" ht="4.2" customHeight="1" x14ac:dyDescent="0.3">
      <c r="C56" s="188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89"/>
      <c r="Q56" s="143"/>
      <c r="R56" s="143"/>
      <c r="S56" s="143"/>
      <c r="T56" s="143"/>
      <c r="U56" s="143"/>
      <c r="V56" s="143"/>
      <c r="W56" s="143"/>
      <c r="X56" s="33"/>
      <c r="Y56" s="144"/>
    </row>
    <row r="57" spans="1:26" ht="4.2" customHeight="1" x14ac:dyDescent="0.3">
      <c r="A57" s="185"/>
      <c r="B57" s="187"/>
      <c r="C57" s="190"/>
      <c r="D57" s="190"/>
      <c r="E57" s="190"/>
      <c r="F57" s="190"/>
      <c r="G57" s="190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32"/>
    </row>
    <row r="58" spans="1:26" ht="15" x14ac:dyDescent="0.3">
      <c r="A58" s="192" t="s">
        <v>117</v>
      </c>
      <c r="B58" s="35">
        <v>1</v>
      </c>
      <c r="C58" s="19" t="str">
        <f>IFERROR(VLOOKUP(B58,Calculations!$A$94:$AR$104,6,FALSE),"")</f>
        <v>Kim Mulford</v>
      </c>
      <c r="D58" s="138">
        <f>IFERROR(VLOOKUP(B58,Calculations!$A$94:$AR$104,7,FALSE),"")</f>
        <v>1513</v>
      </c>
      <c r="E58" s="138" t="str">
        <f>IFERROR(VLOOKUP(B58,Calculations!$A$94:$AR$104,8,FALSE),"")</f>
        <v>P</v>
      </c>
      <c r="F58" s="138" t="str">
        <f>IFERROR(VLOOKUP(B58,Calculations!$A$94:$AR$104,10,FALSE),"")</f>
        <v>Piston</v>
      </c>
      <c r="G58" s="138" t="str">
        <f>IFERROR(VLOOKUP(B58,Calculations!$A$94:$AR$104,11,FALSE),"")</f>
        <v>Newbury</v>
      </c>
      <c r="H58" s="139">
        <f>IFERROR(VLOOKUP(B58,Calculations!$A$94:$AR$104,13,FALSE),"")</f>
        <v>25</v>
      </c>
      <c r="I58" s="139">
        <f>IFERROR(VLOOKUP(B58,Calculations!$A$94:$AR$104,14,FALSE),"")</f>
        <v>16</v>
      </c>
      <c r="J58" s="139" t="str">
        <f>IFERROR(VLOOKUP(B58,Calculations!$A$94:$AR$104,15,FALSE),"")</f>
        <v/>
      </c>
      <c r="K58" s="139" t="str">
        <f>IFERROR(VLOOKUP(B58,Calculations!$A$94:$AR$104,16,FALSE),"")</f>
        <v/>
      </c>
      <c r="L58" s="139" t="str">
        <f>IFERROR(VLOOKUP(B58,Calculations!$A$94:$AR$104,17,FALSE),"")</f>
        <v/>
      </c>
      <c r="M58" s="139" t="str">
        <f>IFERROR(VLOOKUP(B58,Calculations!$A$94:$AR$104,18,FALSE),"")</f>
        <v/>
      </c>
      <c r="N58" s="139" t="str">
        <f>IFERROR(VLOOKUP(B58,Calculations!$A$94:$AR$104,19,FALSE),"")</f>
        <v/>
      </c>
      <c r="O58" s="139" t="str">
        <f>IFERROR(VLOOKUP(B58,Calculations!$A$94:$AR$104,20,FALSE),"")</f>
        <v/>
      </c>
      <c r="P58" s="140">
        <f>IFERROR(VLOOKUP(B58,Calculations!$A$94:$AR$104,21,FALSE),"")</f>
        <v>0.64102564102564108</v>
      </c>
      <c r="Q58" s="140">
        <f>IFERROR(VLOOKUP(B58,Calculations!$A$94:$AR$104,22,FALSE),"")</f>
        <v>0.5</v>
      </c>
      <c r="R58" s="140" t="str">
        <f>IFERROR(VLOOKUP(B58,Calculations!$A$94:$AR$104,23,FALSE),"")</f>
        <v/>
      </c>
      <c r="S58" s="140" t="str">
        <f>IFERROR(VLOOKUP(B58,Calculations!$A$94:$AR$104,24,FALSE),"")</f>
        <v/>
      </c>
      <c r="T58" s="140" t="str">
        <f>IFERROR(VLOOKUP(B58,Calculations!$A$94:$AR$104,25,FALSE),"")</f>
        <v/>
      </c>
      <c r="U58" s="140" t="str">
        <f>IFERROR(VLOOKUP(B58,Calculations!$A$94:$AR$104,26,FALSE),"")</f>
        <v/>
      </c>
      <c r="V58" s="140" t="str">
        <f>IFERROR(VLOOKUP(B58,Calculations!$A$94:$AR$104,27,FALSE),"")</f>
        <v/>
      </c>
      <c r="W58" s="140" t="str">
        <f>IFERROR(VLOOKUP(B58,Calculations!$A$94:$AR$104,28,FALSE),"")</f>
        <v/>
      </c>
      <c r="X58" s="141">
        <f>IFERROR(VLOOKUP(B58,Calculations!$A$94:$AR$104,29,FALSE),"")</f>
        <v>2</v>
      </c>
      <c r="Y58" s="142">
        <f>IFERROR(VLOOKUP(B58,Calculations!$A$94:$AR$104,31,FALSE),"")</f>
        <v>0.57051282051282048</v>
      </c>
    </row>
    <row r="59" spans="1:26" ht="15" x14ac:dyDescent="0.3">
      <c r="A59" s="192" t="s">
        <v>117</v>
      </c>
      <c r="B59" s="35">
        <v>2</v>
      </c>
      <c r="C59" s="19" t="str">
        <f>IFERROR(VLOOKUP(B59,Calculations!$A$94:$AR$104,6,FALSE),"")</f>
        <v>Clive Turner</v>
      </c>
      <c r="D59" s="138">
        <f>IFERROR(VLOOKUP(B59,Calculations!$A$94:$AR$104,7,FALSE),"")</f>
        <v>451</v>
      </c>
      <c r="E59" s="138" t="str">
        <f>IFERROR(VLOOKUP(B59,Calculations!$A$94:$AR$104,8,FALSE),"")</f>
        <v>P</v>
      </c>
      <c r="F59" s="138" t="str">
        <f>IFERROR(VLOOKUP(B59,Calculations!$A$94:$AR$104,10,FALSE),"")</f>
        <v>Piston</v>
      </c>
      <c r="G59" s="138" t="str">
        <f>IFERROR(VLOOKUP(B59,Calculations!$A$94:$AR$104,11,FALSE),"")</f>
        <v>Weston Warrior</v>
      </c>
      <c r="H59" s="139" t="str">
        <f>IFERROR(VLOOKUP(B59,Calculations!$A$94:$AR$104,13,FALSE),"")</f>
        <v/>
      </c>
      <c r="I59" s="139">
        <f>IFERROR(VLOOKUP(B59,Calculations!$A$94:$AR$104,14,FALSE),"")</f>
        <v>26</v>
      </c>
      <c r="J59" s="139" t="str">
        <f>IFERROR(VLOOKUP(B59,Calculations!$A$94:$AR$104,15,FALSE),"")</f>
        <v/>
      </c>
      <c r="K59" s="139" t="str">
        <f>IFERROR(VLOOKUP(B59,Calculations!$A$94:$AR$104,16,FALSE),"")</f>
        <v/>
      </c>
      <c r="L59" s="139" t="str">
        <f>IFERROR(VLOOKUP(B59,Calculations!$A$94:$AR$104,17,FALSE),"")</f>
        <v/>
      </c>
      <c r="M59" s="139" t="str">
        <f>IFERROR(VLOOKUP(B59,Calculations!$A$94:$AR$104,18,FALSE),"")</f>
        <v/>
      </c>
      <c r="N59" s="139" t="str">
        <f>IFERROR(VLOOKUP(B59,Calculations!$A$94:$AR$104,19,FALSE),"")</f>
        <v/>
      </c>
      <c r="O59" s="139" t="str">
        <f>IFERROR(VLOOKUP(B59,Calculations!$A$94:$AR$104,20,FALSE),"")</f>
        <v/>
      </c>
      <c r="P59" s="140" t="str">
        <f>IFERROR(VLOOKUP(B59,Calculations!$A$94:$AR$104,21,FALSE),"")</f>
        <v/>
      </c>
      <c r="Q59" s="140">
        <f>IFERROR(VLOOKUP(B59,Calculations!$A$94:$AR$104,22,FALSE),"")</f>
        <v>0.8125</v>
      </c>
      <c r="R59" s="140" t="str">
        <f>IFERROR(VLOOKUP(B59,Calculations!$A$94:$AR$104,23,FALSE),"")</f>
        <v/>
      </c>
      <c r="S59" s="140" t="str">
        <f>IFERROR(VLOOKUP(B59,Calculations!$A$94:$AR$104,24,FALSE),"")</f>
        <v/>
      </c>
      <c r="T59" s="140" t="str">
        <f>IFERROR(VLOOKUP(B59,Calculations!$A$94:$AR$104,25,FALSE),"")</f>
        <v/>
      </c>
      <c r="U59" s="140" t="str">
        <f>IFERROR(VLOOKUP(B59,Calculations!$A$94:$AR$104,26,FALSE),"")</f>
        <v/>
      </c>
      <c r="V59" s="140" t="str">
        <f>IFERROR(VLOOKUP(B59,Calculations!$A$94:$AR$104,27,FALSE),"")</f>
        <v/>
      </c>
      <c r="W59" s="140" t="str">
        <f>IFERROR(VLOOKUP(B59,Calculations!$A$94:$AR$104,28,FALSE),"")</f>
        <v/>
      </c>
      <c r="X59" s="141">
        <f>IFERROR(VLOOKUP(B59,Calculations!$A$94:$AR$104,29,FALSE),"")</f>
        <v>1</v>
      </c>
      <c r="Y59" s="142">
        <f>IFERROR(VLOOKUP(B59,Calculations!$A$94:$AR$104,31,FALSE),"")</f>
        <v>0.8125</v>
      </c>
    </row>
    <row r="60" spans="1:26" ht="15" x14ac:dyDescent="0.3">
      <c r="A60" s="192" t="s">
        <v>117</v>
      </c>
      <c r="B60" s="35">
        <v>3</v>
      </c>
      <c r="C60" s="19" t="str">
        <f>IFERROR(VLOOKUP(B60,Calculations!$A$94:$AR$104,6,FALSE),"")</f>
        <v/>
      </c>
      <c r="D60" s="138" t="str">
        <f>IFERROR(VLOOKUP(B60,Calculations!$A$94:$AR$104,7,FALSE),"")</f>
        <v/>
      </c>
      <c r="E60" s="138" t="str">
        <f>IFERROR(VLOOKUP(B60,Calculations!$A$94:$AR$104,8,FALSE),"")</f>
        <v/>
      </c>
      <c r="F60" s="138" t="str">
        <f>IFERROR(VLOOKUP(B60,Calculations!$A$94:$AR$104,10,FALSE),"")</f>
        <v/>
      </c>
      <c r="G60" s="138" t="str">
        <f>IFERROR(VLOOKUP(B60,Calculations!$A$94:$AR$104,11,FALSE),"")</f>
        <v/>
      </c>
      <c r="H60" s="139" t="str">
        <f>IFERROR(VLOOKUP(B60,Calculations!$A$94:$AR$104,13,FALSE),"")</f>
        <v/>
      </c>
      <c r="I60" s="139" t="str">
        <f>IFERROR(VLOOKUP(B60,Calculations!$A$94:$AR$104,14,FALSE),"")</f>
        <v/>
      </c>
      <c r="J60" s="139" t="str">
        <f>IFERROR(VLOOKUP(B60,Calculations!$A$94:$AR$104,15,FALSE),"")</f>
        <v/>
      </c>
      <c r="K60" s="139" t="str">
        <f>IFERROR(VLOOKUP(B60,Calculations!$A$94:$AR$104,16,FALSE),"")</f>
        <v/>
      </c>
      <c r="L60" s="139" t="str">
        <f>IFERROR(VLOOKUP(B60,Calculations!$A$94:$AR$104,17,FALSE),"")</f>
        <v/>
      </c>
      <c r="M60" s="139" t="str">
        <f>IFERROR(VLOOKUP(B60,Calculations!$A$94:$AR$104,18,FALSE),"")</f>
        <v/>
      </c>
      <c r="N60" s="139" t="str">
        <f>IFERROR(VLOOKUP(B60,Calculations!$A$94:$AR$104,19,FALSE),"")</f>
        <v/>
      </c>
      <c r="O60" s="139" t="str">
        <f>IFERROR(VLOOKUP(B60,Calculations!$A$94:$AR$104,20,FALSE),"")</f>
        <v/>
      </c>
      <c r="P60" s="140" t="str">
        <f>IFERROR(VLOOKUP(B60,Calculations!$A$94:$AR$104,21,FALSE),"")</f>
        <v/>
      </c>
      <c r="Q60" s="140" t="str">
        <f>IFERROR(VLOOKUP(B60,Calculations!$A$94:$AR$104,22,FALSE),"")</f>
        <v/>
      </c>
      <c r="R60" s="140" t="str">
        <f>IFERROR(VLOOKUP(B60,Calculations!$A$94:$AR$104,23,FALSE),"")</f>
        <v/>
      </c>
      <c r="S60" s="140" t="str">
        <f>IFERROR(VLOOKUP(B60,Calculations!$A$94:$AR$104,24,FALSE),"")</f>
        <v/>
      </c>
      <c r="T60" s="140" t="str">
        <f>IFERROR(VLOOKUP(B60,Calculations!$A$94:$AR$104,25,FALSE),"")</f>
        <v/>
      </c>
      <c r="U60" s="140" t="str">
        <f>IFERROR(VLOOKUP(B60,Calculations!$A$94:$AR$104,26,FALSE),"")</f>
        <v/>
      </c>
      <c r="V60" s="140" t="str">
        <f>IFERROR(VLOOKUP(B60,Calculations!$A$94:$AR$104,27,FALSE),"")</f>
        <v/>
      </c>
      <c r="W60" s="140" t="str">
        <f>IFERROR(VLOOKUP(B60,Calculations!$A$94:$AR$104,28,FALSE),"")</f>
        <v/>
      </c>
      <c r="X60" s="141" t="str">
        <f>IFERROR(VLOOKUP(B60,Calculations!$A$94:$AR$104,29,FALSE),"")</f>
        <v/>
      </c>
      <c r="Y60" s="142" t="str">
        <f>IFERROR(VLOOKUP(B60,Calculations!$A$94:$AR$104,31,FALSE),"")</f>
        <v/>
      </c>
    </row>
    <row r="61" spans="1:26" ht="15" x14ac:dyDescent="0.3">
      <c r="A61" s="192" t="s">
        <v>117</v>
      </c>
      <c r="B61" s="35">
        <v>4</v>
      </c>
      <c r="C61" s="19" t="str">
        <f>IFERROR(VLOOKUP(B61,Calculations!$A$94:$AR$104,6,FALSE),"")</f>
        <v/>
      </c>
      <c r="D61" s="138" t="str">
        <f>IFERROR(VLOOKUP(B61,Calculations!$A$94:$AR$104,7,FALSE),"")</f>
        <v/>
      </c>
      <c r="E61" s="138" t="str">
        <f>IFERROR(VLOOKUP(B61,Calculations!$A$94:$AR$104,8,FALSE),"")</f>
        <v/>
      </c>
      <c r="F61" s="138" t="str">
        <f>IFERROR(VLOOKUP(B61,Calculations!$A$94:$AR$104,10,FALSE),"")</f>
        <v/>
      </c>
      <c r="G61" s="138" t="str">
        <f>IFERROR(VLOOKUP(B61,Calculations!$A$94:$AR$104,11,FALSE),"")</f>
        <v/>
      </c>
      <c r="H61" s="139" t="str">
        <f>IFERROR(VLOOKUP(B61,Calculations!$A$94:$AR$104,13,FALSE),"")</f>
        <v/>
      </c>
      <c r="I61" s="139" t="str">
        <f>IFERROR(VLOOKUP(B61,Calculations!$A$94:$AR$104,14,FALSE),"")</f>
        <v/>
      </c>
      <c r="J61" s="139" t="str">
        <f>IFERROR(VLOOKUP(B61,Calculations!$A$94:$AR$104,15,FALSE),"")</f>
        <v/>
      </c>
      <c r="K61" s="139" t="str">
        <f>IFERROR(VLOOKUP(B61,Calculations!$A$94:$AR$104,16,FALSE),"")</f>
        <v/>
      </c>
      <c r="L61" s="139" t="str">
        <f>IFERROR(VLOOKUP(B61,Calculations!$A$94:$AR$104,17,FALSE),"")</f>
        <v/>
      </c>
      <c r="M61" s="139" t="str">
        <f>IFERROR(VLOOKUP(B61,Calculations!$A$94:$AR$104,18,FALSE),"")</f>
        <v/>
      </c>
      <c r="N61" s="139" t="str">
        <f>IFERROR(VLOOKUP(B61,Calculations!$A$94:$AR$104,19,FALSE),"")</f>
        <v/>
      </c>
      <c r="O61" s="139" t="str">
        <f>IFERROR(VLOOKUP(B61,Calculations!$A$94:$AR$104,20,FALSE),"")</f>
        <v/>
      </c>
      <c r="P61" s="140" t="str">
        <f>IFERROR(VLOOKUP(B61,Calculations!$A$94:$AR$104,21,FALSE),"")</f>
        <v/>
      </c>
      <c r="Q61" s="140" t="str">
        <f>IFERROR(VLOOKUP(B61,Calculations!$A$94:$AR$104,22,FALSE),"")</f>
        <v/>
      </c>
      <c r="R61" s="140" t="str">
        <f>IFERROR(VLOOKUP(B61,Calculations!$A$94:$AR$104,23,FALSE),"")</f>
        <v/>
      </c>
      <c r="S61" s="140" t="str">
        <f>IFERROR(VLOOKUP(B61,Calculations!$A$94:$AR$104,24,FALSE),"")</f>
        <v/>
      </c>
      <c r="T61" s="140" t="str">
        <f>IFERROR(VLOOKUP(B61,Calculations!$A$94:$AR$104,25,FALSE),"")</f>
        <v/>
      </c>
      <c r="U61" s="140" t="str">
        <f>IFERROR(VLOOKUP(B61,Calculations!$A$94:$AR$104,26,FALSE),"")</f>
        <v/>
      </c>
      <c r="V61" s="140" t="str">
        <f>IFERROR(VLOOKUP(B61,Calculations!$A$94:$AR$104,27,FALSE),"")</f>
        <v/>
      </c>
      <c r="W61" s="140" t="str">
        <f>IFERROR(VLOOKUP(B61,Calculations!$A$94:$AR$104,28,FALSE),"")</f>
        <v/>
      </c>
      <c r="X61" s="141" t="str">
        <f>IFERROR(VLOOKUP(B61,Calculations!$A$94:$AR$104,29,FALSE),"")</f>
        <v/>
      </c>
      <c r="Y61" s="142" t="str">
        <f>IFERROR(VLOOKUP(B61,Calculations!$A$94:$AR$104,31,FALSE),"")</f>
        <v/>
      </c>
    </row>
    <row r="62" spans="1:26" ht="15" x14ac:dyDescent="0.3">
      <c r="A62" s="192" t="s">
        <v>117</v>
      </c>
      <c r="B62" s="35">
        <v>5</v>
      </c>
      <c r="C62" s="19" t="str">
        <f>IFERROR(VLOOKUP(B62,Calculations!$A$94:$AR$104,6,FALSE),"")</f>
        <v/>
      </c>
      <c r="D62" s="138" t="str">
        <f>IFERROR(VLOOKUP(B62,Calculations!$A$94:$AR$104,7,FALSE),"")</f>
        <v/>
      </c>
      <c r="E62" s="138" t="str">
        <f>IFERROR(VLOOKUP(B62,Calculations!$A$94:$AR$104,8,FALSE),"")</f>
        <v/>
      </c>
      <c r="F62" s="138" t="str">
        <f>IFERROR(VLOOKUP(B62,Calculations!$A$94:$AR$104,10,FALSE),"")</f>
        <v/>
      </c>
      <c r="G62" s="138" t="str">
        <f>IFERROR(VLOOKUP(B62,Calculations!$A$94:$AR$104,11,FALSE),"")</f>
        <v/>
      </c>
      <c r="H62" s="139" t="str">
        <f>IFERROR(VLOOKUP(B62,Calculations!$A$94:$AR$104,13,FALSE),"")</f>
        <v/>
      </c>
      <c r="I62" s="139" t="str">
        <f>IFERROR(VLOOKUP(B62,Calculations!$A$94:$AR$104,14,FALSE),"")</f>
        <v/>
      </c>
      <c r="J62" s="139" t="str">
        <f>IFERROR(VLOOKUP(B62,Calculations!$A$94:$AR$104,15,FALSE),"")</f>
        <v/>
      </c>
      <c r="K62" s="139" t="str">
        <f>IFERROR(VLOOKUP(B62,Calculations!$A$94:$AR$104,16,FALSE),"")</f>
        <v/>
      </c>
      <c r="L62" s="139" t="str">
        <f>IFERROR(VLOOKUP(B62,Calculations!$A$94:$AR$104,17,FALSE),"")</f>
        <v/>
      </c>
      <c r="M62" s="139" t="str">
        <f>IFERROR(VLOOKUP(B62,Calculations!$A$94:$AR$104,18,FALSE),"")</f>
        <v/>
      </c>
      <c r="N62" s="139" t="str">
        <f>IFERROR(VLOOKUP(B62,Calculations!$A$94:$AR$104,19,FALSE),"")</f>
        <v/>
      </c>
      <c r="O62" s="139" t="str">
        <f>IFERROR(VLOOKUP(B62,Calculations!$A$94:$AR$104,20,FALSE),"")</f>
        <v/>
      </c>
      <c r="P62" s="140" t="str">
        <f>IFERROR(VLOOKUP(B62,Calculations!$A$94:$AR$104,21,FALSE),"")</f>
        <v/>
      </c>
      <c r="Q62" s="140" t="str">
        <f>IFERROR(VLOOKUP(B62,Calculations!$A$94:$AR$104,22,FALSE),"")</f>
        <v/>
      </c>
      <c r="R62" s="140" t="str">
        <f>IFERROR(VLOOKUP(B62,Calculations!$A$94:$AR$104,23,FALSE),"")</f>
        <v/>
      </c>
      <c r="S62" s="140" t="str">
        <f>IFERROR(VLOOKUP(B62,Calculations!$A$94:$AR$104,24,FALSE),"")</f>
        <v/>
      </c>
      <c r="T62" s="140" t="str">
        <f>IFERROR(VLOOKUP(B62,Calculations!$A$94:$AR$104,25,FALSE),"")</f>
        <v/>
      </c>
      <c r="U62" s="140" t="str">
        <f>IFERROR(VLOOKUP(B62,Calculations!$A$94:$AR$104,26,FALSE),"")</f>
        <v/>
      </c>
      <c r="V62" s="140" t="str">
        <f>IFERROR(VLOOKUP(B62,Calculations!$A$94:$AR$104,27,FALSE),"")</f>
        <v/>
      </c>
      <c r="W62" s="140" t="str">
        <f>IFERROR(VLOOKUP(B62,Calculations!$A$94:$AR$104,28,FALSE),"")</f>
        <v/>
      </c>
      <c r="X62" s="141" t="str">
        <f>IFERROR(VLOOKUP(B62,Calculations!$A$94:$AR$104,29,FALSE),"")</f>
        <v/>
      </c>
      <c r="Y62" s="142" t="str">
        <f>IFERROR(VLOOKUP(B62,Calculations!$A$94:$AR$104,31,FALSE),"")</f>
        <v/>
      </c>
    </row>
    <row r="63" spans="1:26" ht="4.95" customHeight="1" x14ac:dyDescent="0.3">
      <c r="C63" s="188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89"/>
      <c r="Q63" s="143"/>
      <c r="R63" s="143"/>
      <c r="S63" s="143"/>
      <c r="T63" s="143"/>
      <c r="U63" s="143"/>
      <c r="V63" s="143"/>
      <c r="W63" s="143"/>
      <c r="X63" s="33"/>
      <c r="Y63" s="144"/>
    </row>
    <row r="64" spans="1:26" ht="4.2" customHeight="1" x14ac:dyDescent="0.3">
      <c r="A64" s="185"/>
      <c r="B64" s="187"/>
      <c r="C64" s="190"/>
      <c r="D64" s="190"/>
      <c r="E64" s="190"/>
      <c r="F64" s="190"/>
      <c r="G64" s="190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32"/>
    </row>
    <row r="65" spans="1:26" ht="15" x14ac:dyDescent="0.3">
      <c r="A65" s="192" t="s">
        <v>88</v>
      </c>
      <c r="B65" s="35">
        <v>1</v>
      </c>
      <c r="C65" s="19" t="str">
        <f>IFERROR(VLOOKUP(B65,Calculations!$A$106:$AR$135,6,FALSE),"")</f>
        <v>Terry Grant</v>
      </c>
      <c r="D65" s="138">
        <f>IFERROR(VLOOKUP(B65,Calculations!$A$106:$AR$135,7,FALSE),"")</f>
        <v>1907</v>
      </c>
      <c r="E65" s="138" t="str">
        <f>IFERROR(VLOOKUP(B65,Calculations!$A$106:$AR$135,8,FALSE),"")</f>
        <v>U/G</v>
      </c>
      <c r="F65" s="138" t="str">
        <f>IFERROR(VLOOKUP(B65,Calculations!$A$106:$AR$135,10,FALSE),"")</f>
        <v>PCP</v>
      </c>
      <c r="G65" s="138" t="str">
        <f>IFERROR(VLOOKUP(B65,Calculations!$A$106:$AR$135,11,FALSE),"")</f>
        <v>Carisbrooke</v>
      </c>
      <c r="H65" s="139">
        <f>IFERROR(VLOOKUP(B65,Calculations!$A$106:$AR$135,13,FALSE),"")</f>
        <v>33</v>
      </c>
      <c r="I65" s="139">
        <f>IFERROR(VLOOKUP(B65,Calculations!$A$106:$AR$135,14,FALSE),"")</f>
        <v>22</v>
      </c>
      <c r="J65" s="139" t="str">
        <f>IFERROR(VLOOKUP(B65,Calculations!$A$106:$AR$135,15,FALSE),"")</f>
        <v/>
      </c>
      <c r="K65" s="139" t="str">
        <f>IFERROR(VLOOKUP(B65,Calculations!$A$106:$AR$135,16,FALSE),"")</f>
        <v/>
      </c>
      <c r="L65" s="139" t="str">
        <f>IFERROR(VLOOKUP(B65,Calculations!$A$106:$AR$135,17,FALSE),"")</f>
        <v/>
      </c>
      <c r="M65" s="139" t="str">
        <f>IFERROR(VLOOKUP(B65,Calculations!$A$106:$AR$135,18,FALSE),"")</f>
        <v/>
      </c>
      <c r="N65" s="139" t="str">
        <f>IFERROR(VLOOKUP(B65,Calculations!$A$106:$AR$135,19,FALSE),"")</f>
        <v/>
      </c>
      <c r="O65" s="139" t="str">
        <f>IFERROR(VLOOKUP(B65,Calculations!$A$106:$AR$135,20,FALSE),"")</f>
        <v/>
      </c>
      <c r="P65" s="140">
        <f>IFERROR(VLOOKUP(B65,Calculations!$A$106:$AR$135,21,FALSE),"")</f>
        <v>0.84615384615384615</v>
      </c>
      <c r="Q65" s="140">
        <f>IFERROR(VLOOKUP(B65,Calculations!$A$106:$AR$135,22,FALSE),"")</f>
        <v>0.6875</v>
      </c>
      <c r="R65" s="140" t="str">
        <f>IFERROR(VLOOKUP(B65,Calculations!$A$106:$AR$135,23,FALSE),"")</f>
        <v/>
      </c>
      <c r="S65" s="140" t="str">
        <f>IFERROR(VLOOKUP(B65,Calculations!$A$106:$AR$135,24,FALSE),"")</f>
        <v/>
      </c>
      <c r="T65" s="140" t="str">
        <f>IFERROR(VLOOKUP(B65,Calculations!$A$106:$AR$135,25,FALSE),"")</f>
        <v/>
      </c>
      <c r="U65" s="140" t="str">
        <f>IFERROR(VLOOKUP(B65,Calculations!$A$106:$AR$135,26,FALSE),"")</f>
        <v/>
      </c>
      <c r="V65" s="140" t="str">
        <f>IFERROR(VLOOKUP(B65,Calculations!$A$106:$AR$135,27,FALSE),"")</f>
        <v/>
      </c>
      <c r="W65" s="140" t="str">
        <f>IFERROR(VLOOKUP(B65,Calculations!$A$106:$AR$135,28,FALSE),"")</f>
        <v/>
      </c>
      <c r="X65" s="141">
        <f>IFERROR(VLOOKUP(B65,Calculations!$A$106:$AR$135,29,FALSE),"")</f>
        <v>2</v>
      </c>
      <c r="Y65" s="142">
        <f>IFERROR(VLOOKUP(B65,Calculations!$A$106:$AR$135,31,FALSE),"")</f>
        <v>0.76682692307692313</v>
      </c>
    </row>
    <row r="66" spans="1:26" ht="15" x14ac:dyDescent="0.3">
      <c r="A66" s="192" t="s">
        <v>88</v>
      </c>
      <c r="B66" s="35">
        <v>2</v>
      </c>
      <c r="C66" s="19" t="str">
        <f>IFERROR(VLOOKUP(B66,Calculations!$A$106:$AR$135,6,FALSE),"")</f>
        <v>Josh Wood</v>
      </c>
      <c r="D66" s="138">
        <f>IFERROR(VLOOKUP(B66,Calculations!$A$106:$AR$135,7,FALSE),"")</f>
        <v>1904</v>
      </c>
      <c r="E66" s="138" t="str">
        <f>IFERROR(VLOOKUP(B66,Calculations!$A$106:$AR$135,8,FALSE),"")</f>
        <v>U/G</v>
      </c>
      <c r="F66" s="138" t="str">
        <f>IFERROR(VLOOKUP(B66,Calculations!$A$106:$AR$135,10,FALSE),"")</f>
        <v>PCP</v>
      </c>
      <c r="G66" s="138" t="str">
        <f>IFERROR(VLOOKUP(B66,Calculations!$A$106:$AR$135,11,FALSE),"")</f>
        <v>Meon</v>
      </c>
      <c r="H66" s="139">
        <f>IFERROR(VLOOKUP(B66,Calculations!$A$106:$AR$135,13,FALSE),"")</f>
        <v>32</v>
      </c>
      <c r="I66" s="139" t="str">
        <f>IFERROR(VLOOKUP(B66,Calculations!$A$106:$AR$135,14,FALSE),"")</f>
        <v/>
      </c>
      <c r="J66" s="139" t="str">
        <f>IFERROR(VLOOKUP(B66,Calculations!$A$106:$AR$135,15,FALSE),"")</f>
        <v/>
      </c>
      <c r="K66" s="139" t="str">
        <f>IFERROR(VLOOKUP(B66,Calculations!$A$106:$AR$135,16,FALSE),"")</f>
        <v/>
      </c>
      <c r="L66" s="139" t="str">
        <f>IFERROR(VLOOKUP(B66,Calculations!$A$106:$AR$135,17,FALSE),"")</f>
        <v/>
      </c>
      <c r="M66" s="139" t="str">
        <f>IFERROR(VLOOKUP(B66,Calculations!$A$106:$AR$135,18,FALSE),"")</f>
        <v/>
      </c>
      <c r="N66" s="139" t="str">
        <f>IFERROR(VLOOKUP(B66,Calculations!$A$106:$AR$135,19,FALSE),"")</f>
        <v/>
      </c>
      <c r="O66" s="139" t="str">
        <f>IFERROR(VLOOKUP(B66,Calculations!$A$106:$AR$135,20,FALSE),"")</f>
        <v/>
      </c>
      <c r="P66" s="140">
        <f>IFERROR(VLOOKUP(B66,Calculations!$A$106:$AR$135,21,FALSE),"")</f>
        <v>0.82051282051282048</v>
      </c>
      <c r="Q66" s="140" t="str">
        <f>IFERROR(VLOOKUP(B66,Calculations!$A$106:$AR$135,22,FALSE),"")</f>
        <v/>
      </c>
      <c r="R66" s="140" t="str">
        <f>IFERROR(VLOOKUP(B66,Calculations!$A$106:$AR$135,23,FALSE),"")</f>
        <v/>
      </c>
      <c r="S66" s="140" t="str">
        <f>IFERROR(VLOOKUP(B66,Calculations!$A$106:$AR$135,24,FALSE),"")</f>
        <v/>
      </c>
      <c r="T66" s="140" t="str">
        <f>IFERROR(VLOOKUP(B66,Calculations!$A$106:$AR$135,25,FALSE),"")</f>
        <v/>
      </c>
      <c r="U66" s="140" t="str">
        <f>IFERROR(VLOOKUP(B66,Calculations!$A$106:$AR$135,26,FALSE),"")</f>
        <v/>
      </c>
      <c r="V66" s="140" t="str">
        <f>IFERROR(VLOOKUP(B66,Calculations!$A$106:$AR$135,27,FALSE),"")</f>
        <v/>
      </c>
      <c r="W66" s="140" t="str">
        <f>IFERROR(VLOOKUP(B66,Calculations!$A$106:$AR$135,28,FALSE),"")</f>
        <v/>
      </c>
      <c r="X66" s="141">
        <f>IFERROR(VLOOKUP(B66,Calculations!$A$106:$AR$135,29,FALSE),"")</f>
        <v>1</v>
      </c>
      <c r="Y66" s="142">
        <f>IFERROR(VLOOKUP(B66,Calculations!$A$106:$AR$135,31,FALSE),"")</f>
        <v>0.82051282051282048</v>
      </c>
    </row>
    <row r="67" spans="1:26" ht="15" x14ac:dyDescent="0.3">
      <c r="A67" s="192" t="s">
        <v>88</v>
      </c>
      <c r="B67" s="35">
        <v>3</v>
      </c>
      <c r="C67" s="19" t="str">
        <f>IFERROR(VLOOKUP(B67,Calculations!$A$106:$AR$135,6,FALSE),"")</f>
        <v>Glynn Edwards</v>
      </c>
      <c r="D67" s="138" t="str">
        <f>IFERROR(VLOOKUP(B67,Calculations!$A$106:$AR$135,7,FALSE),"")</f>
        <v/>
      </c>
      <c r="E67" s="138" t="str">
        <f>IFERROR(VLOOKUP(B67,Calculations!$A$106:$AR$135,8,FALSE),"")</f>
        <v>U/G</v>
      </c>
      <c r="F67" s="138" t="str">
        <f>IFERROR(VLOOKUP(B67,Calculations!$A$106:$AR$135,10,FALSE),"")</f>
        <v>PCP</v>
      </c>
      <c r="G67" s="138" t="str">
        <f>IFERROR(VLOOKUP(B67,Calculations!$A$106:$AR$135,11,FALSE),"")</f>
        <v>Carisbrooke</v>
      </c>
      <c r="H67" s="139">
        <f>IFERROR(VLOOKUP(B67,Calculations!$A$106:$AR$135,13,FALSE),"")</f>
        <v>25</v>
      </c>
      <c r="I67" s="139" t="str">
        <f>IFERROR(VLOOKUP(B67,Calculations!$A$106:$AR$135,14,FALSE),"")</f>
        <v/>
      </c>
      <c r="J67" s="139" t="str">
        <f>IFERROR(VLOOKUP(B67,Calculations!$A$106:$AR$135,15,FALSE),"")</f>
        <v/>
      </c>
      <c r="K67" s="139" t="str">
        <f>IFERROR(VLOOKUP(B67,Calculations!$A$106:$AR$135,16,FALSE),"")</f>
        <v/>
      </c>
      <c r="L67" s="139" t="str">
        <f>IFERROR(VLOOKUP(B67,Calculations!$A$106:$AR$135,17,FALSE),"")</f>
        <v/>
      </c>
      <c r="M67" s="139" t="str">
        <f>IFERROR(VLOOKUP(B67,Calculations!$A$106:$AR$135,18,FALSE),"")</f>
        <v/>
      </c>
      <c r="N67" s="139" t="str">
        <f>IFERROR(VLOOKUP(B67,Calculations!$A$106:$AR$135,19,FALSE),"")</f>
        <v/>
      </c>
      <c r="O67" s="139" t="str">
        <f>IFERROR(VLOOKUP(B67,Calculations!$A$106:$AR$135,20,FALSE),"")</f>
        <v/>
      </c>
      <c r="P67" s="140">
        <f>IFERROR(VLOOKUP(B67,Calculations!$A$106:$AR$135,21,FALSE),"")</f>
        <v>0.64102564102564108</v>
      </c>
      <c r="Q67" s="140" t="str">
        <f>IFERROR(VLOOKUP(B67,Calculations!$A$106:$AR$135,22,FALSE),"")</f>
        <v/>
      </c>
      <c r="R67" s="140" t="str">
        <f>IFERROR(VLOOKUP(B67,Calculations!$A$106:$AR$135,23,FALSE),"")</f>
        <v/>
      </c>
      <c r="S67" s="140" t="str">
        <f>IFERROR(VLOOKUP(B67,Calculations!$A$106:$AR$135,24,FALSE),"")</f>
        <v/>
      </c>
      <c r="T67" s="140" t="str">
        <f>IFERROR(VLOOKUP(B67,Calculations!$A$106:$AR$135,25,FALSE),"")</f>
        <v/>
      </c>
      <c r="U67" s="140" t="str">
        <f>IFERROR(VLOOKUP(B67,Calculations!$A$106:$AR$135,26,FALSE),"")</f>
        <v/>
      </c>
      <c r="V67" s="140" t="str">
        <f>IFERROR(VLOOKUP(B67,Calculations!$A$106:$AR$135,27,FALSE),"")</f>
        <v/>
      </c>
      <c r="W67" s="140" t="str">
        <f>IFERROR(VLOOKUP(B67,Calculations!$A$106:$AR$135,28,FALSE),"")</f>
        <v/>
      </c>
      <c r="X67" s="141">
        <f>IFERROR(VLOOKUP(B67,Calculations!$A$106:$AR$135,29,FALSE),"")</f>
        <v>1</v>
      </c>
      <c r="Y67" s="142">
        <f>IFERROR(VLOOKUP(B67,Calculations!$A$106:$AR$135,31,FALSE),"")</f>
        <v>0.64102564102564108</v>
      </c>
    </row>
    <row r="68" spans="1:26" ht="15" x14ac:dyDescent="0.3">
      <c r="A68" s="192" t="s">
        <v>88</v>
      </c>
      <c r="B68" s="35">
        <v>4</v>
      </c>
      <c r="C68" s="19" t="str">
        <f>IFERROR(VLOOKUP(B68,Calculations!$A$106:$AR$135,6,FALSE),"")</f>
        <v>Jake Woodman</v>
      </c>
      <c r="D68" s="138" t="str">
        <f>IFERROR(VLOOKUP(B68,Calculations!$A$106:$AR$135,7,FALSE),"")</f>
        <v/>
      </c>
      <c r="E68" s="138" t="str">
        <f>IFERROR(VLOOKUP(B68,Calculations!$A$106:$AR$135,8,FALSE),"")</f>
        <v>U/G</v>
      </c>
      <c r="F68" s="138" t="str">
        <f>IFERROR(VLOOKUP(B68,Calculations!$A$106:$AR$135,10,FALSE),"")</f>
        <v>PCP</v>
      </c>
      <c r="G68" s="138" t="str">
        <f>IFERROR(VLOOKUP(B68,Calculations!$A$106:$AR$135,11,FALSE),"")</f>
        <v>Carisbrooke</v>
      </c>
      <c r="H68" s="139">
        <f>IFERROR(VLOOKUP(B68,Calculations!$A$106:$AR$135,13,FALSE),"")</f>
        <v>24</v>
      </c>
      <c r="I68" s="139" t="str">
        <f>IFERROR(VLOOKUP(B68,Calculations!$A$106:$AR$135,14,FALSE),"")</f>
        <v/>
      </c>
      <c r="J68" s="139" t="str">
        <f>IFERROR(VLOOKUP(B68,Calculations!$A$106:$AR$135,15,FALSE),"")</f>
        <v/>
      </c>
      <c r="K68" s="139" t="str">
        <f>IFERROR(VLOOKUP(B68,Calculations!$A$106:$AR$135,16,FALSE),"")</f>
        <v/>
      </c>
      <c r="L68" s="139" t="str">
        <f>IFERROR(VLOOKUP(B68,Calculations!$A$106:$AR$135,17,FALSE),"")</f>
        <v/>
      </c>
      <c r="M68" s="139" t="str">
        <f>IFERROR(VLOOKUP(B68,Calculations!$A$106:$AR$135,18,FALSE),"")</f>
        <v/>
      </c>
      <c r="N68" s="139" t="str">
        <f>IFERROR(VLOOKUP(B68,Calculations!$A$106:$AR$135,19,FALSE),"")</f>
        <v/>
      </c>
      <c r="O68" s="139" t="str">
        <f>IFERROR(VLOOKUP(B68,Calculations!$A$106:$AR$135,20,FALSE),"")</f>
        <v/>
      </c>
      <c r="P68" s="140">
        <f>IFERROR(VLOOKUP(B68,Calculations!$A$106:$AR$135,21,FALSE),"")</f>
        <v>0.61538461538461542</v>
      </c>
      <c r="Q68" s="140" t="str">
        <f>IFERROR(VLOOKUP(B68,Calculations!$A$106:$AR$135,22,FALSE),"")</f>
        <v/>
      </c>
      <c r="R68" s="140" t="str">
        <f>IFERROR(VLOOKUP(B68,Calculations!$A$106:$AR$135,23,FALSE),"")</f>
        <v/>
      </c>
      <c r="S68" s="140" t="str">
        <f>IFERROR(VLOOKUP(B68,Calculations!$A$106:$AR$135,24,FALSE),"")</f>
        <v/>
      </c>
      <c r="T68" s="140" t="str">
        <f>IFERROR(VLOOKUP(B68,Calculations!$A$106:$AR$135,25,FALSE),"")</f>
        <v/>
      </c>
      <c r="U68" s="140" t="str">
        <f>IFERROR(VLOOKUP(B68,Calculations!$A$106:$AR$135,26,FALSE),"")</f>
        <v/>
      </c>
      <c r="V68" s="140" t="str">
        <f>IFERROR(VLOOKUP(B68,Calculations!$A$106:$AR$135,27,FALSE),"")</f>
        <v/>
      </c>
      <c r="W68" s="140" t="str">
        <f>IFERROR(VLOOKUP(B68,Calculations!$A$106:$AR$135,28,FALSE),"")</f>
        <v/>
      </c>
      <c r="X68" s="141">
        <f>IFERROR(VLOOKUP(B68,Calculations!$A$106:$AR$135,29,FALSE),"")</f>
        <v>1</v>
      </c>
      <c r="Y68" s="142">
        <f>IFERROR(VLOOKUP(B68,Calculations!$A$106:$AR$135,31,FALSE),"")</f>
        <v>0.61538461538461542</v>
      </c>
    </row>
    <row r="69" spans="1:26" ht="15" x14ac:dyDescent="0.3">
      <c r="A69" s="192" t="s">
        <v>88</v>
      </c>
      <c r="B69" s="35">
        <v>5</v>
      </c>
      <c r="C69" s="19" t="str">
        <f>IFERROR(VLOOKUP(B69,Calculations!$A$106:$AR$135,6,FALSE),"")</f>
        <v>Adam Riffert</v>
      </c>
      <c r="D69" s="138">
        <f>IFERROR(VLOOKUP(B69,Calculations!$A$106:$AR$135,7,FALSE),"")</f>
        <v>1294</v>
      </c>
      <c r="E69" s="138" t="str">
        <f>IFERROR(VLOOKUP(B69,Calculations!$A$106:$AR$135,8,FALSE),"")</f>
        <v>U/G</v>
      </c>
      <c r="F69" s="138" t="str">
        <f>IFERROR(VLOOKUP(B69,Calculations!$A$106:$AR$135,10,FALSE),"")</f>
        <v>PCP</v>
      </c>
      <c r="G69" s="138" t="str">
        <f>IFERROR(VLOOKUP(B69,Calculations!$A$106:$AR$135,11,FALSE),"")</f>
        <v>Frobury</v>
      </c>
      <c r="H69" s="139" t="str">
        <f>IFERROR(VLOOKUP(B69,Calculations!$A$106:$AR$135,13,FALSE),"")</f>
        <v/>
      </c>
      <c r="I69" s="139">
        <f>IFERROR(VLOOKUP(B69,Calculations!$A$106:$AR$135,14,FALSE),"")</f>
        <v>19</v>
      </c>
      <c r="J69" s="139" t="str">
        <f>IFERROR(VLOOKUP(B69,Calculations!$A$106:$AR$135,15,FALSE),"")</f>
        <v/>
      </c>
      <c r="K69" s="139" t="str">
        <f>IFERROR(VLOOKUP(B69,Calculations!$A$106:$AR$135,16,FALSE),"")</f>
        <v/>
      </c>
      <c r="L69" s="139" t="str">
        <f>IFERROR(VLOOKUP(B69,Calculations!$A$106:$AR$135,17,FALSE),"")</f>
        <v/>
      </c>
      <c r="M69" s="139" t="str">
        <f>IFERROR(VLOOKUP(B69,Calculations!$A$106:$AR$135,18,FALSE),"")</f>
        <v/>
      </c>
      <c r="N69" s="139" t="str">
        <f>IFERROR(VLOOKUP(B69,Calculations!$A$106:$AR$135,19,FALSE),"")</f>
        <v/>
      </c>
      <c r="O69" s="139" t="str">
        <f>IFERROR(VLOOKUP(B69,Calculations!$A$106:$AR$135,20,FALSE),"")</f>
        <v/>
      </c>
      <c r="P69" s="140" t="str">
        <f>IFERROR(VLOOKUP(B69,Calculations!$A$106:$AR$135,21,FALSE),"")</f>
        <v/>
      </c>
      <c r="Q69" s="140">
        <f>IFERROR(VLOOKUP(B69,Calculations!$A$106:$AR$135,22,FALSE),"")</f>
        <v>0.59375</v>
      </c>
      <c r="R69" s="140" t="str">
        <f>IFERROR(VLOOKUP(B69,Calculations!$A$106:$AR$135,23,FALSE),"")</f>
        <v/>
      </c>
      <c r="S69" s="140" t="str">
        <f>IFERROR(VLOOKUP(B69,Calculations!$A$106:$AR$135,24,FALSE),"")</f>
        <v/>
      </c>
      <c r="T69" s="140" t="str">
        <f>IFERROR(VLOOKUP(B69,Calculations!$A$106:$AR$135,25,FALSE),"")</f>
        <v/>
      </c>
      <c r="U69" s="140" t="str">
        <f>IFERROR(VLOOKUP(B69,Calculations!$A$106:$AR$135,26,FALSE),"")</f>
        <v/>
      </c>
      <c r="V69" s="140" t="str">
        <f>IFERROR(VLOOKUP(B69,Calculations!$A$106:$AR$135,27,FALSE),"")</f>
        <v/>
      </c>
      <c r="W69" s="140" t="str">
        <f>IFERROR(VLOOKUP(B69,Calculations!$A$106:$AR$135,28,FALSE),"")</f>
        <v/>
      </c>
      <c r="X69" s="141">
        <f>IFERROR(VLOOKUP(B69,Calculations!$A$106:$AR$135,29,FALSE),"")</f>
        <v>1</v>
      </c>
      <c r="Y69" s="142">
        <f>IFERROR(VLOOKUP(B69,Calculations!$A$106:$AR$135,31,FALSE),"")</f>
        <v>0.59375</v>
      </c>
    </row>
    <row r="70" spans="1:26" ht="15" x14ac:dyDescent="0.3">
      <c r="A70" s="192" t="s">
        <v>88</v>
      </c>
      <c r="B70" s="35">
        <v>6</v>
      </c>
      <c r="C70" s="19" t="str">
        <f>IFERROR(VLOOKUP(B70,Calculations!$A$106:$AR$135,6,FALSE),"")</f>
        <v/>
      </c>
      <c r="D70" s="138" t="str">
        <f>IFERROR(VLOOKUP(B70,Calculations!$A$106:$AR$135,7,FALSE),"")</f>
        <v/>
      </c>
      <c r="E70" s="138" t="str">
        <f>IFERROR(VLOOKUP(B70,Calculations!$A$106:$AR$135,8,FALSE),"")</f>
        <v/>
      </c>
      <c r="F70" s="138" t="str">
        <f>IFERROR(VLOOKUP(B70,Calculations!$A$106:$AR$135,10,FALSE),"")</f>
        <v/>
      </c>
      <c r="G70" s="138" t="str">
        <f>IFERROR(VLOOKUP(B70,Calculations!$A$106:$AR$135,11,FALSE),"")</f>
        <v/>
      </c>
      <c r="H70" s="139" t="str">
        <f>IFERROR(VLOOKUP(B70,Calculations!$A$106:$AR$135,13,FALSE),"")</f>
        <v/>
      </c>
      <c r="I70" s="139" t="str">
        <f>IFERROR(VLOOKUP(B70,Calculations!$A$106:$AR$135,14,FALSE),"")</f>
        <v/>
      </c>
      <c r="J70" s="139" t="str">
        <f>IFERROR(VLOOKUP(B70,Calculations!$A$106:$AR$135,15,FALSE),"")</f>
        <v/>
      </c>
      <c r="K70" s="139" t="str">
        <f>IFERROR(VLOOKUP(B70,Calculations!$A$106:$AR$135,16,FALSE),"")</f>
        <v/>
      </c>
      <c r="L70" s="139" t="str">
        <f>IFERROR(VLOOKUP(B70,Calculations!$A$106:$AR$135,17,FALSE),"")</f>
        <v/>
      </c>
      <c r="M70" s="139" t="str">
        <f>IFERROR(VLOOKUP(B70,Calculations!$A$106:$AR$135,18,FALSE),"")</f>
        <v/>
      </c>
      <c r="N70" s="139" t="str">
        <f>IFERROR(VLOOKUP(B70,Calculations!$A$106:$AR$135,19,FALSE),"")</f>
        <v/>
      </c>
      <c r="O70" s="139" t="str">
        <f>IFERROR(VLOOKUP(B70,Calculations!$A$106:$AR$135,20,FALSE),"")</f>
        <v/>
      </c>
      <c r="P70" s="140" t="str">
        <f>IFERROR(VLOOKUP(B70,Calculations!$A$106:$AR$135,21,FALSE),"")</f>
        <v/>
      </c>
      <c r="Q70" s="140" t="str">
        <f>IFERROR(VLOOKUP(B70,Calculations!$A$106:$AR$135,22,FALSE),"")</f>
        <v/>
      </c>
      <c r="R70" s="140" t="str">
        <f>IFERROR(VLOOKUP(B70,Calculations!$A$106:$AR$135,23,FALSE),"")</f>
        <v/>
      </c>
      <c r="S70" s="140" t="str">
        <f>IFERROR(VLOOKUP(B70,Calculations!$A$106:$AR$135,24,FALSE),"")</f>
        <v/>
      </c>
      <c r="T70" s="140" t="str">
        <f>IFERROR(VLOOKUP(B70,Calculations!$A$106:$AR$135,25,FALSE),"")</f>
        <v/>
      </c>
      <c r="U70" s="140" t="str">
        <f>IFERROR(VLOOKUP(B70,Calculations!$A$106:$AR$135,26,FALSE),"")</f>
        <v/>
      </c>
      <c r="V70" s="140" t="str">
        <f>IFERROR(VLOOKUP(B70,Calculations!$A$106:$AR$135,27,FALSE),"")</f>
        <v/>
      </c>
      <c r="W70" s="140" t="str">
        <f>IFERROR(VLOOKUP(B70,Calculations!$A$106:$AR$135,28,FALSE),"")</f>
        <v/>
      </c>
      <c r="X70" s="141" t="str">
        <f>IFERROR(VLOOKUP(B70,Calculations!$A$106:$AR$135,29,FALSE),"")</f>
        <v/>
      </c>
      <c r="Y70" s="142" t="str">
        <f>IFERROR(VLOOKUP(B70,Calculations!$A$106:$AR$135,31,FALSE),"")</f>
        <v/>
      </c>
    </row>
    <row r="71" spans="1:26" ht="15" x14ac:dyDescent="0.3">
      <c r="A71" s="192" t="s">
        <v>88</v>
      </c>
      <c r="B71" s="35">
        <v>7</v>
      </c>
      <c r="C71" s="19" t="str">
        <f>IFERROR(VLOOKUP(B71,Calculations!$A$106:$AR$135,6,FALSE),"")</f>
        <v/>
      </c>
      <c r="D71" s="138" t="str">
        <f>IFERROR(VLOOKUP(B71,Calculations!$A$106:$AR$135,7,FALSE),"")</f>
        <v/>
      </c>
      <c r="E71" s="138" t="str">
        <f>IFERROR(VLOOKUP(B71,Calculations!$A$106:$AR$135,8,FALSE),"")</f>
        <v/>
      </c>
      <c r="F71" s="138" t="str">
        <f>IFERROR(VLOOKUP(B71,Calculations!$A$106:$AR$135,10,FALSE),"")</f>
        <v/>
      </c>
      <c r="G71" s="138" t="str">
        <f>IFERROR(VLOOKUP(B71,Calculations!$A$106:$AR$135,11,FALSE),"")</f>
        <v/>
      </c>
      <c r="H71" s="139" t="str">
        <f>IFERROR(VLOOKUP(B71,Calculations!$A$106:$AR$135,13,FALSE),"")</f>
        <v/>
      </c>
      <c r="I71" s="139" t="str">
        <f>IFERROR(VLOOKUP(B71,Calculations!$A$106:$AR$135,14,FALSE),"")</f>
        <v/>
      </c>
      <c r="J71" s="139" t="str">
        <f>IFERROR(VLOOKUP(B71,Calculations!$A$106:$AR$135,15,FALSE),"")</f>
        <v/>
      </c>
      <c r="K71" s="139" t="str">
        <f>IFERROR(VLOOKUP(B71,Calculations!$A$106:$AR$135,16,FALSE),"")</f>
        <v/>
      </c>
      <c r="L71" s="139" t="str">
        <f>IFERROR(VLOOKUP(B71,Calculations!$A$106:$AR$135,17,FALSE),"")</f>
        <v/>
      </c>
      <c r="M71" s="139" t="str">
        <f>IFERROR(VLOOKUP(B71,Calculations!$A$106:$AR$135,18,FALSE),"")</f>
        <v/>
      </c>
      <c r="N71" s="139" t="str">
        <f>IFERROR(VLOOKUP(B71,Calculations!$A$106:$AR$135,19,FALSE),"")</f>
        <v/>
      </c>
      <c r="O71" s="139" t="str">
        <f>IFERROR(VLOOKUP(B71,Calculations!$A$106:$AR$135,20,FALSE),"")</f>
        <v/>
      </c>
      <c r="P71" s="140" t="str">
        <f>IFERROR(VLOOKUP(B71,Calculations!$A$106:$AR$135,21,FALSE),"")</f>
        <v/>
      </c>
      <c r="Q71" s="140" t="str">
        <f>IFERROR(VLOOKUP(B71,Calculations!$A$106:$AR$135,22,FALSE),"")</f>
        <v/>
      </c>
      <c r="R71" s="140" t="str">
        <f>IFERROR(VLOOKUP(B71,Calculations!$A$106:$AR$135,23,FALSE),"")</f>
        <v/>
      </c>
      <c r="S71" s="140" t="str">
        <f>IFERROR(VLOOKUP(B71,Calculations!$A$106:$AR$135,24,FALSE),"")</f>
        <v/>
      </c>
      <c r="T71" s="140" t="str">
        <f>IFERROR(VLOOKUP(B71,Calculations!$A$106:$AR$135,25,FALSE),"")</f>
        <v/>
      </c>
      <c r="U71" s="140" t="str">
        <f>IFERROR(VLOOKUP(B71,Calculations!$A$106:$AR$135,26,FALSE),"")</f>
        <v/>
      </c>
      <c r="V71" s="140" t="str">
        <f>IFERROR(VLOOKUP(B71,Calculations!$A$106:$AR$135,27,FALSE),"")</f>
        <v/>
      </c>
      <c r="W71" s="140" t="str">
        <f>IFERROR(VLOOKUP(B71,Calculations!$A$106:$AR$135,28,FALSE),"")</f>
        <v/>
      </c>
      <c r="X71" s="141" t="str">
        <f>IFERROR(VLOOKUP(B71,Calculations!$A$106:$AR$135,29,FALSE),"")</f>
        <v/>
      </c>
      <c r="Y71" s="142" t="str">
        <f>IFERROR(VLOOKUP(B71,Calculations!$A$106:$AR$135,31,FALSE),"")</f>
        <v/>
      </c>
    </row>
    <row r="72" spans="1:26" ht="15" x14ac:dyDescent="0.3">
      <c r="A72" s="192" t="s">
        <v>88</v>
      </c>
      <c r="B72" s="35">
        <v>8</v>
      </c>
      <c r="C72" s="19" t="str">
        <f>IFERROR(VLOOKUP(B72,Calculations!$A$106:$AR$135,6,FALSE),"")</f>
        <v/>
      </c>
      <c r="D72" s="138" t="str">
        <f>IFERROR(VLOOKUP(B72,Calculations!$A$106:$AR$135,7,FALSE),"")</f>
        <v/>
      </c>
      <c r="E72" s="138" t="str">
        <f>IFERROR(VLOOKUP(B72,Calculations!$A$106:$AR$135,8,FALSE),"")</f>
        <v/>
      </c>
      <c r="F72" s="138" t="str">
        <f>IFERROR(VLOOKUP(B72,Calculations!$A$106:$AR$135,10,FALSE),"")</f>
        <v/>
      </c>
      <c r="G72" s="138" t="str">
        <f>IFERROR(VLOOKUP(B72,Calculations!$A$106:$AR$135,11,FALSE),"")</f>
        <v/>
      </c>
      <c r="H72" s="139" t="str">
        <f>IFERROR(VLOOKUP(B72,Calculations!$A$106:$AR$135,13,FALSE),"")</f>
        <v/>
      </c>
      <c r="I72" s="139" t="str">
        <f>IFERROR(VLOOKUP(B72,Calculations!$A$106:$AR$135,14,FALSE),"")</f>
        <v/>
      </c>
      <c r="J72" s="139" t="str">
        <f>IFERROR(VLOOKUP(B72,Calculations!$A$106:$AR$135,15,FALSE),"")</f>
        <v/>
      </c>
      <c r="K72" s="139" t="str">
        <f>IFERROR(VLOOKUP(B72,Calculations!$A$106:$AR$135,16,FALSE),"")</f>
        <v/>
      </c>
      <c r="L72" s="139" t="str">
        <f>IFERROR(VLOOKUP(B72,Calculations!$A$106:$AR$135,17,FALSE),"")</f>
        <v/>
      </c>
      <c r="M72" s="139" t="str">
        <f>IFERROR(VLOOKUP(B72,Calculations!$A$106:$AR$135,18,FALSE),"")</f>
        <v/>
      </c>
      <c r="N72" s="139" t="str">
        <f>IFERROR(VLOOKUP(B72,Calculations!$A$106:$AR$135,19,FALSE),"")</f>
        <v/>
      </c>
      <c r="O72" s="139" t="str">
        <f>IFERROR(VLOOKUP(B72,Calculations!$A$106:$AR$135,20,FALSE),"")</f>
        <v/>
      </c>
      <c r="P72" s="140" t="str">
        <f>IFERROR(VLOOKUP(B72,Calculations!$A$106:$AR$135,21,FALSE),"")</f>
        <v/>
      </c>
      <c r="Q72" s="140" t="str">
        <f>IFERROR(VLOOKUP(B72,Calculations!$A$106:$AR$135,22,FALSE),"")</f>
        <v/>
      </c>
      <c r="R72" s="140" t="str">
        <f>IFERROR(VLOOKUP(B72,Calculations!$A$106:$AR$135,23,FALSE),"")</f>
        <v/>
      </c>
      <c r="S72" s="140" t="str">
        <f>IFERROR(VLOOKUP(B72,Calculations!$A$106:$AR$135,24,FALSE),"")</f>
        <v/>
      </c>
      <c r="T72" s="140" t="str">
        <f>IFERROR(VLOOKUP(B72,Calculations!$A$106:$AR$135,25,FALSE),"")</f>
        <v/>
      </c>
      <c r="U72" s="140" t="str">
        <f>IFERROR(VLOOKUP(B72,Calculations!$A$106:$AR$135,26,FALSE),"")</f>
        <v/>
      </c>
      <c r="V72" s="140" t="str">
        <f>IFERROR(VLOOKUP(B72,Calculations!$A$106:$AR$135,27,FALSE),"")</f>
        <v/>
      </c>
      <c r="W72" s="140" t="str">
        <f>IFERROR(VLOOKUP(B72,Calculations!$A$106:$AR$135,28,FALSE),"")</f>
        <v/>
      </c>
      <c r="X72" s="141" t="str">
        <f>IFERROR(VLOOKUP(B72,Calculations!$A$106:$AR$135,29,FALSE),"")</f>
        <v/>
      </c>
      <c r="Y72" s="142" t="str">
        <f>IFERROR(VLOOKUP(B72,Calculations!$A$106:$AR$135,31,FALSE),"")</f>
        <v/>
      </c>
    </row>
    <row r="73" spans="1:26" ht="15" x14ac:dyDescent="0.3">
      <c r="A73" s="192" t="s">
        <v>88</v>
      </c>
      <c r="B73" s="35">
        <v>9</v>
      </c>
      <c r="C73" s="19" t="str">
        <f>IFERROR(VLOOKUP(B73,Calculations!$A$106:$AR$135,6,FALSE),"")</f>
        <v/>
      </c>
      <c r="D73" s="138" t="str">
        <f>IFERROR(VLOOKUP(B73,Calculations!$A$106:$AR$135,7,FALSE),"")</f>
        <v/>
      </c>
      <c r="E73" s="138" t="str">
        <f>IFERROR(VLOOKUP(B73,Calculations!$A$106:$AR$135,8,FALSE),"")</f>
        <v/>
      </c>
      <c r="F73" s="138" t="str">
        <f>IFERROR(VLOOKUP(B73,Calculations!$A$106:$AR$135,10,FALSE),"")</f>
        <v/>
      </c>
      <c r="G73" s="138" t="str">
        <f>IFERROR(VLOOKUP(B73,Calculations!$A$106:$AR$135,11,FALSE),"")</f>
        <v/>
      </c>
      <c r="H73" s="139" t="str">
        <f>IFERROR(VLOOKUP(B73,Calculations!$A$106:$AR$135,13,FALSE),"")</f>
        <v/>
      </c>
      <c r="I73" s="139" t="str">
        <f>IFERROR(VLOOKUP(B73,Calculations!$A$106:$AR$135,14,FALSE),"")</f>
        <v/>
      </c>
      <c r="J73" s="139" t="str">
        <f>IFERROR(VLOOKUP(B73,Calculations!$A$106:$AR$135,15,FALSE),"")</f>
        <v/>
      </c>
      <c r="K73" s="139" t="str">
        <f>IFERROR(VLOOKUP(B73,Calculations!$A$106:$AR$135,16,FALSE),"")</f>
        <v/>
      </c>
      <c r="L73" s="139" t="str">
        <f>IFERROR(VLOOKUP(B73,Calculations!$A$106:$AR$135,17,FALSE),"")</f>
        <v/>
      </c>
      <c r="M73" s="139" t="str">
        <f>IFERROR(VLOOKUP(B73,Calculations!$A$106:$AR$135,18,FALSE),"")</f>
        <v/>
      </c>
      <c r="N73" s="139" t="str">
        <f>IFERROR(VLOOKUP(B73,Calculations!$A$106:$AR$135,19,FALSE),"")</f>
        <v/>
      </c>
      <c r="O73" s="139" t="str">
        <f>IFERROR(VLOOKUP(B73,Calculations!$A$106:$AR$135,20,FALSE),"")</f>
        <v/>
      </c>
      <c r="P73" s="140" t="str">
        <f>IFERROR(VLOOKUP(B73,Calculations!$A$106:$AR$135,21,FALSE),"")</f>
        <v/>
      </c>
      <c r="Q73" s="140" t="str">
        <f>IFERROR(VLOOKUP(B73,Calculations!$A$106:$AR$135,22,FALSE),"")</f>
        <v/>
      </c>
      <c r="R73" s="140" t="str">
        <f>IFERROR(VLOOKUP(B73,Calculations!$A$106:$AR$135,23,FALSE),"")</f>
        <v/>
      </c>
      <c r="S73" s="140" t="str">
        <f>IFERROR(VLOOKUP(B73,Calculations!$A$106:$AR$135,24,FALSE),"")</f>
        <v/>
      </c>
      <c r="T73" s="140" t="str">
        <f>IFERROR(VLOOKUP(B73,Calculations!$A$106:$AR$135,25,FALSE),"")</f>
        <v/>
      </c>
      <c r="U73" s="140" t="str">
        <f>IFERROR(VLOOKUP(B73,Calculations!$A$106:$AR$135,26,FALSE),"")</f>
        <v/>
      </c>
      <c r="V73" s="140" t="str">
        <f>IFERROR(VLOOKUP(B73,Calculations!$A$106:$AR$135,27,FALSE),"")</f>
        <v/>
      </c>
      <c r="W73" s="140" t="str">
        <f>IFERROR(VLOOKUP(B73,Calculations!$A$106:$AR$135,28,FALSE),"")</f>
        <v/>
      </c>
      <c r="X73" s="141" t="str">
        <f>IFERROR(VLOOKUP(B73,Calculations!$A$106:$AR$135,29,FALSE),"")</f>
        <v/>
      </c>
      <c r="Y73" s="142" t="str">
        <f>IFERROR(VLOOKUP(B73,Calculations!$A$106:$AR$135,31,FALSE),"")</f>
        <v/>
      </c>
    </row>
    <row r="74" spans="1:26" ht="15" x14ac:dyDescent="0.3">
      <c r="A74" s="192" t="s">
        <v>88</v>
      </c>
      <c r="B74" s="35">
        <v>10</v>
      </c>
      <c r="C74" s="19" t="str">
        <f>IFERROR(VLOOKUP(B74,Calculations!$A$106:$AR$135,6,FALSE),"")</f>
        <v/>
      </c>
      <c r="D74" s="138" t="str">
        <f>IFERROR(VLOOKUP(B74,Calculations!$A$106:$AR$135,7,FALSE),"")</f>
        <v/>
      </c>
      <c r="E74" s="138" t="str">
        <f>IFERROR(VLOOKUP(B74,Calculations!$A$106:$AR$135,8,FALSE),"")</f>
        <v/>
      </c>
      <c r="F74" s="138" t="str">
        <f>IFERROR(VLOOKUP(B74,Calculations!$A$106:$AR$135,10,FALSE),"")</f>
        <v/>
      </c>
      <c r="G74" s="138" t="str">
        <f>IFERROR(VLOOKUP(B74,Calculations!$A$106:$AR$135,11,FALSE),"")</f>
        <v/>
      </c>
      <c r="H74" s="139" t="str">
        <f>IFERROR(VLOOKUP(B74,Calculations!$A$106:$AR$135,13,FALSE),"")</f>
        <v/>
      </c>
      <c r="I74" s="139" t="str">
        <f>IFERROR(VLOOKUP(B74,Calculations!$A$106:$AR$135,14,FALSE),"")</f>
        <v/>
      </c>
      <c r="J74" s="139" t="str">
        <f>IFERROR(VLOOKUP(B74,Calculations!$A$106:$AR$135,15,FALSE),"")</f>
        <v/>
      </c>
      <c r="K74" s="139" t="str">
        <f>IFERROR(VLOOKUP(B74,Calculations!$A$106:$AR$135,16,FALSE),"")</f>
        <v/>
      </c>
      <c r="L74" s="139" t="str">
        <f>IFERROR(VLOOKUP(B74,Calculations!$A$106:$AR$135,17,FALSE),"")</f>
        <v/>
      </c>
      <c r="M74" s="139" t="str">
        <f>IFERROR(VLOOKUP(B74,Calculations!$A$106:$AR$135,18,FALSE),"")</f>
        <v/>
      </c>
      <c r="N74" s="139" t="str">
        <f>IFERROR(VLOOKUP(B74,Calculations!$A$106:$AR$135,19,FALSE),"")</f>
        <v/>
      </c>
      <c r="O74" s="139" t="str">
        <f>IFERROR(VLOOKUP(B74,Calculations!$A$106:$AR$135,20,FALSE),"")</f>
        <v/>
      </c>
      <c r="P74" s="140" t="str">
        <f>IFERROR(VLOOKUP(B74,Calculations!$A$106:$AR$135,21,FALSE),"")</f>
        <v/>
      </c>
      <c r="Q74" s="140" t="str">
        <f>IFERROR(VLOOKUP(B74,Calculations!$A$106:$AR$135,22,FALSE),"")</f>
        <v/>
      </c>
      <c r="R74" s="140" t="str">
        <f>IFERROR(VLOOKUP(B74,Calculations!$A$106:$AR$135,23,FALSE),"")</f>
        <v/>
      </c>
      <c r="S74" s="140" t="str">
        <f>IFERROR(VLOOKUP(B74,Calculations!$A$106:$AR$135,24,FALSE),"")</f>
        <v/>
      </c>
      <c r="T74" s="140" t="str">
        <f>IFERROR(VLOOKUP(B74,Calculations!$A$106:$AR$135,25,FALSE),"")</f>
        <v/>
      </c>
      <c r="U74" s="140" t="str">
        <f>IFERROR(VLOOKUP(B74,Calculations!$A$106:$AR$135,26,FALSE),"")</f>
        <v/>
      </c>
      <c r="V74" s="140" t="str">
        <f>IFERROR(VLOOKUP(B74,Calculations!$A$106:$AR$135,27,FALSE),"")</f>
        <v/>
      </c>
      <c r="W74" s="140" t="str">
        <f>IFERROR(VLOOKUP(B74,Calculations!$A$106:$AR$135,28,FALSE),"")</f>
        <v/>
      </c>
      <c r="X74" s="141" t="str">
        <f>IFERROR(VLOOKUP(B74,Calculations!$A$106:$AR$135,29,FALSE),"")</f>
        <v/>
      </c>
      <c r="Y74" s="142" t="str">
        <f>IFERROR(VLOOKUP(B74,Calculations!$A$106:$AR$135,31,FALSE),"")</f>
        <v/>
      </c>
    </row>
    <row r="75" spans="1:26" ht="5.4" customHeight="1" x14ac:dyDescent="0.3">
      <c r="C75" s="188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189"/>
      <c r="Q75" s="189"/>
      <c r="R75" s="189"/>
      <c r="S75" s="189"/>
      <c r="T75" s="189"/>
      <c r="U75" s="189"/>
      <c r="V75" s="189"/>
      <c r="W75" s="189"/>
      <c r="X75" s="33"/>
      <c r="Y75" s="144"/>
    </row>
    <row r="76" spans="1:26" ht="4.2" customHeight="1" x14ac:dyDescent="0.3">
      <c r="A76" s="185"/>
      <c r="B76" s="187"/>
      <c r="C76" s="190"/>
      <c r="D76" s="190"/>
      <c r="E76" s="190"/>
      <c r="F76" s="190"/>
      <c r="G76" s="190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191"/>
      <c r="Z76" s="32"/>
    </row>
    <row r="77" spans="1:26" ht="15" x14ac:dyDescent="0.3">
      <c r="A77" s="192" t="s">
        <v>89</v>
      </c>
      <c r="B77" s="35">
        <v>1</v>
      </c>
      <c r="C77" s="19" t="str">
        <f>IFERROR(VLOOKUP(B77,Calculations!$A$137:$AR$146,6,FALSE),"")</f>
        <v>Barry Warren</v>
      </c>
      <c r="D77" s="138">
        <f>IFERROR(VLOOKUP(B77,Calculations!$A$137:$AR$146,7,FALSE),"")</f>
        <v>1616</v>
      </c>
      <c r="E77" s="138" t="str">
        <f>IFERROR(VLOOKUP(B77,Calculations!$A$137:$AR$146,8,FALSE),"")</f>
        <v>O</v>
      </c>
      <c r="F77" s="138" t="str">
        <f>IFERROR(VLOOKUP(B77,Calculations!$A$137:$AR$146,10,FALSE),"")</f>
        <v>Open</v>
      </c>
      <c r="G77" s="138" t="str">
        <f>IFERROR(VLOOKUP(B77,Calculations!$A$137:$AR$146,11,FALSE),"")</f>
        <v>Carisbrooke</v>
      </c>
      <c r="H77" s="139">
        <f>IFERROR(VLOOKUP(B77,Calculations!$A$137:$AR$146,13,FALSE),"")</f>
        <v>36</v>
      </c>
      <c r="I77" s="139">
        <f>IFERROR(VLOOKUP(B77,Calculations!$A$137:$AR$146,14,FALSE),"")</f>
        <v>24</v>
      </c>
      <c r="J77" s="139" t="str">
        <f>IFERROR(VLOOKUP(B77,Calculations!$A$137:$AR$146,15,FALSE),"")</f>
        <v/>
      </c>
      <c r="K77" s="139" t="str">
        <f>IFERROR(VLOOKUP(B77,Calculations!$A$137:$AR$146,16,FALSE),"")</f>
        <v/>
      </c>
      <c r="L77" s="139" t="str">
        <f>IFERROR(VLOOKUP(B77,Calculations!$A$137:$AR$146,17,FALSE),"")</f>
        <v/>
      </c>
      <c r="M77" s="139" t="str">
        <f>IFERROR(VLOOKUP(B77,Calculations!$A$137:$AR$146,18,FALSE),"")</f>
        <v/>
      </c>
      <c r="N77" s="139" t="str">
        <f>IFERROR(VLOOKUP(B77,Calculations!$A$137:$AR$146,19,FALSE),"")</f>
        <v/>
      </c>
      <c r="O77" s="139" t="str">
        <f>IFERROR(VLOOKUP(B77,Calculations!$A$137:$AR$146,20,FALSE),"")</f>
        <v/>
      </c>
      <c r="P77" s="140">
        <f>IFERROR(VLOOKUP(B77,Calculations!$A$137:$AR$146,21,FALSE),"")</f>
        <v>1</v>
      </c>
      <c r="Q77" s="140">
        <f>IFERROR(VLOOKUP(B77,Calculations!$A$137:$AR$146,22,FALSE),"")</f>
        <v>1</v>
      </c>
      <c r="R77" s="140" t="str">
        <f>IFERROR(VLOOKUP(B77,Calculations!$A$137:$AR$146,23,FALSE),"")</f>
        <v/>
      </c>
      <c r="S77" s="140" t="str">
        <f>IFERROR(VLOOKUP(B77,Calculations!$A$137:$AR$146,24,FALSE),"")</f>
        <v/>
      </c>
      <c r="T77" s="140" t="str">
        <f>IFERROR(VLOOKUP(B77,Calculations!$A$137:$AR$146,25,FALSE),"")</f>
        <v/>
      </c>
      <c r="U77" s="140" t="str">
        <f>IFERROR(VLOOKUP(B77,Calculations!$A$137:$AR$146,26,FALSE),"")</f>
        <v/>
      </c>
      <c r="V77" s="140" t="str">
        <f>IFERROR(VLOOKUP(B77,Calculations!$A$137:$AR$146,27,FALSE),"")</f>
        <v/>
      </c>
      <c r="W77" s="140" t="str">
        <f>IFERROR(VLOOKUP(B77,Calculations!$A$137:$AR$146,28,FALSE),"")</f>
        <v/>
      </c>
      <c r="X77" s="141">
        <f>IFERROR(VLOOKUP(B77,Calculations!$A$137:$AR$146,29,FALSE),"")</f>
        <v>2</v>
      </c>
      <c r="Y77" s="142">
        <f>IFERROR(VLOOKUP(B77,Calculations!$A$137:$AR$146,31,FALSE),"")</f>
        <v>1</v>
      </c>
    </row>
    <row r="78" spans="1:26" ht="15" x14ac:dyDescent="0.3">
      <c r="A78" s="192" t="s">
        <v>89</v>
      </c>
      <c r="B78" s="35">
        <v>2</v>
      </c>
      <c r="C78" s="19" t="str">
        <f>IFERROR(VLOOKUP(B78,Calculations!$A$137:$AR$146,6,FALSE),"")</f>
        <v>Andrew Slade</v>
      </c>
      <c r="D78" s="138">
        <f>IFERROR(VLOOKUP(B78,Calculations!$A$137:$AR$146,7,FALSE),"")</f>
        <v>402</v>
      </c>
      <c r="E78" s="138" t="str">
        <f>IFERROR(VLOOKUP(B78,Calculations!$A$137:$AR$146,8,FALSE),"")</f>
        <v>O</v>
      </c>
      <c r="F78" s="138" t="str">
        <f>IFERROR(VLOOKUP(B78,Calculations!$A$137:$AR$146,10,FALSE),"")</f>
        <v>Open</v>
      </c>
      <c r="G78" s="138" t="str">
        <f>IFERROR(VLOOKUP(B78,Calculations!$A$137:$AR$146,11,FALSE),"")</f>
        <v>Newbury</v>
      </c>
      <c r="H78" s="139">
        <f>IFERROR(VLOOKUP(B78,Calculations!$A$137:$AR$146,13,FALSE),"")</f>
        <v>33</v>
      </c>
      <c r="I78" s="139">
        <f>IFERROR(VLOOKUP(B78,Calculations!$A$137:$AR$146,14,FALSE),"")</f>
        <v>20</v>
      </c>
      <c r="J78" s="139" t="str">
        <f>IFERROR(VLOOKUP(B78,Calculations!$A$137:$AR$146,15,FALSE),"")</f>
        <v/>
      </c>
      <c r="K78" s="139" t="str">
        <f>IFERROR(VLOOKUP(B78,Calculations!$A$137:$AR$146,16,FALSE),"")</f>
        <v/>
      </c>
      <c r="L78" s="139" t="str">
        <f>IFERROR(VLOOKUP(B78,Calculations!$A$137:$AR$146,17,FALSE),"")</f>
        <v/>
      </c>
      <c r="M78" s="139" t="str">
        <f>IFERROR(VLOOKUP(B78,Calculations!$A$137:$AR$146,18,FALSE),"")</f>
        <v/>
      </c>
      <c r="N78" s="139" t="str">
        <f>IFERROR(VLOOKUP(B78,Calculations!$A$137:$AR$146,19,FALSE),"")</f>
        <v/>
      </c>
      <c r="O78" s="139" t="str">
        <f>IFERROR(VLOOKUP(B78,Calculations!$A$137:$AR$146,20,FALSE),"")</f>
        <v/>
      </c>
      <c r="P78" s="140">
        <f>IFERROR(VLOOKUP(B78,Calculations!$A$137:$AR$146,21,FALSE),"")</f>
        <v>0.91666666666666663</v>
      </c>
      <c r="Q78" s="140">
        <f>IFERROR(VLOOKUP(B78,Calculations!$A$137:$AR$146,22,FALSE),"")</f>
        <v>0.83333333333333337</v>
      </c>
      <c r="R78" s="140" t="str">
        <f>IFERROR(VLOOKUP(B78,Calculations!$A$137:$AR$146,23,FALSE),"")</f>
        <v/>
      </c>
      <c r="S78" s="140" t="str">
        <f>IFERROR(VLOOKUP(B78,Calculations!$A$137:$AR$146,24,FALSE),"")</f>
        <v/>
      </c>
      <c r="T78" s="140" t="str">
        <f>IFERROR(VLOOKUP(B78,Calculations!$A$137:$AR$146,25,FALSE),"")</f>
        <v/>
      </c>
      <c r="U78" s="140" t="str">
        <f>IFERROR(VLOOKUP(B78,Calculations!$A$137:$AR$146,26,FALSE),"")</f>
        <v/>
      </c>
      <c r="V78" s="140" t="str">
        <f>IFERROR(VLOOKUP(B78,Calculations!$A$137:$AR$146,27,FALSE),"")</f>
        <v/>
      </c>
      <c r="W78" s="140" t="str">
        <f>IFERROR(VLOOKUP(B78,Calculations!$A$137:$AR$146,28,FALSE),"")</f>
        <v/>
      </c>
      <c r="X78" s="141">
        <f>IFERROR(VLOOKUP(B78,Calculations!$A$137:$AR$146,29,FALSE),"")</f>
        <v>2</v>
      </c>
      <c r="Y78" s="142">
        <f>IFERROR(VLOOKUP(B78,Calculations!$A$137:$AR$146,31,FALSE),"")</f>
        <v>0.875</v>
      </c>
    </row>
    <row r="79" spans="1:26" ht="15" x14ac:dyDescent="0.3">
      <c r="A79" s="192" t="s">
        <v>89</v>
      </c>
      <c r="B79" s="35">
        <v>3</v>
      </c>
      <c r="C79" s="19" t="str">
        <f>IFERROR(VLOOKUP(B79,Calculations!$A$137:$AR$146,6,FALSE),"")</f>
        <v>Richard Bright</v>
      </c>
      <c r="D79" s="138">
        <f>IFERROR(VLOOKUP(B79,Calculations!$A$137:$AR$146,7,FALSE),"")</f>
        <v>1654</v>
      </c>
      <c r="E79" s="138" t="str">
        <f>IFERROR(VLOOKUP(B79,Calculations!$A$137:$AR$146,8,FALSE),"")</f>
        <v>O</v>
      </c>
      <c r="F79" s="138" t="str">
        <f>IFERROR(VLOOKUP(B79,Calculations!$A$137:$AR$146,10,FALSE),"")</f>
        <v>Open</v>
      </c>
      <c r="G79" s="138" t="str">
        <f>IFERROR(VLOOKUP(B79,Calculations!$A$137:$AR$146,11,FALSE),"")</f>
        <v>Newbury</v>
      </c>
      <c r="H79" s="139">
        <f>IFERROR(VLOOKUP(B79,Calculations!$A$137:$AR$146,13,FALSE),"")</f>
        <v>21</v>
      </c>
      <c r="I79" s="139">
        <f>IFERROR(VLOOKUP(B79,Calculations!$A$137:$AR$146,14,FALSE),"")</f>
        <v>20</v>
      </c>
      <c r="J79" s="139" t="str">
        <f>IFERROR(VLOOKUP(B79,Calculations!$A$137:$AR$146,15,FALSE),"")</f>
        <v/>
      </c>
      <c r="K79" s="139" t="str">
        <f>IFERROR(VLOOKUP(B79,Calculations!$A$137:$AR$146,16,FALSE),"")</f>
        <v/>
      </c>
      <c r="L79" s="139" t="str">
        <f>IFERROR(VLOOKUP(B79,Calculations!$A$137:$AR$146,17,FALSE),"")</f>
        <v/>
      </c>
      <c r="M79" s="139" t="str">
        <f>IFERROR(VLOOKUP(B79,Calculations!$A$137:$AR$146,18,FALSE),"")</f>
        <v/>
      </c>
      <c r="N79" s="139" t="str">
        <f>IFERROR(VLOOKUP(B79,Calculations!$A$137:$AR$146,19,FALSE),"")</f>
        <v/>
      </c>
      <c r="O79" s="139" t="str">
        <f>IFERROR(VLOOKUP(B79,Calculations!$A$137:$AR$146,20,FALSE),"")</f>
        <v/>
      </c>
      <c r="P79" s="140">
        <f>IFERROR(VLOOKUP(B79,Calculations!$A$137:$AR$146,21,FALSE),"")</f>
        <v>0.58333333333333337</v>
      </c>
      <c r="Q79" s="140">
        <f>IFERROR(VLOOKUP(B79,Calculations!$A$137:$AR$146,22,FALSE),"")</f>
        <v>0.83333333333333337</v>
      </c>
      <c r="R79" s="140" t="str">
        <f>IFERROR(VLOOKUP(B79,Calculations!$A$137:$AR$146,23,FALSE),"")</f>
        <v/>
      </c>
      <c r="S79" s="140" t="str">
        <f>IFERROR(VLOOKUP(B79,Calculations!$A$137:$AR$146,24,FALSE),"")</f>
        <v/>
      </c>
      <c r="T79" s="140" t="str">
        <f>IFERROR(VLOOKUP(B79,Calculations!$A$137:$AR$146,25,FALSE),"")</f>
        <v/>
      </c>
      <c r="U79" s="140" t="str">
        <f>IFERROR(VLOOKUP(B79,Calculations!$A$137:$AR$146,26,FALSE),"")</f>
        <v/>
      </c>
      <c r="V79" s="140" t="str">
        <f>IFERROR(VLOOKUP(B79,Calculations!$A$137:$AR$146,27,FALSE),"")</f>
        <v/>
      </c>
      <c r="W79" s="140" t="str">
        <f>IFERROR(VLOOKUP(B79,Calculations!$A$137:$AR$146,28,FALSE),"")</f>
        <v/>
      </c>
      <c r="X79" s="141">
        <f>IFERROR(VLOOKUP(B79,Calculations!$A$137:$AR$146,29,FALSE),"")</f>
        <v>2</v>
      </c>
      <c r="Y79" s="142">
        <f>IFERROR(VLOOKUP(B79,Calculations!$A$137:$AR$146,31,FALSE),"")</f>
        <v>0.70833333333333337</v>
      </c>
    </row>
    <row r="80" spans="1:26" ht="15" x14ac:dyDescent="0.3">
      <c r="A80" s="192" t="s">
        <v>89</v>
      </c>
      <c r="B80" s="35">
        <v>4</v>
      </c>
      <c r="C80" s="19" t="str">
        <f>IFERROR(VLOOKUP(B80,Calculations!$A$137:$AR$146,6,FALSE),"")</f>
        <v>Geoff Hawes</v>
      </c>
      <c r="D80" s="138">
        <f>IFERROR(VLOOKUP(B80,Calculations!$A$137:$AR$146,7,FALSE),"")</f>
        <v>448</v>
      </c>
      <c r="E80" s="138" t="str">
        <f>IFERROR(VLOOKUP(B80,Calculations!$A$137:$AR$146,8,FALSE),"")</f>
        <v>O</v>
      </c>
      <c r="F80" s="138" t="str">
        <f>IFERROR(VLOOKUP(B80,Calculations!$A$137:$AR$146,10,FALSE),"")</f>
        <v>Open</v>
      </c>
      <c r="G80" s="138" t="str">
        <f>IFERROR(VLOOKUP(B80,Calculations!$A$137:$AR$146,11,FALSE),"")</f>
        <v>Newbury</v>
      </c>
      <c r="H80" s="139">
        <f>IFERROR(VLOOKUP(B80,Calculations!$A$137:$AR$146,13,FALSE),"")</f>
        <v>20</v>
      </c>
      <c r="I80" s="139">
        <f>IFERROR(VLOOKUP(B80,Calculations!$A$137:$AR$146,14,FALSE),"")</f>
        <v>20</v>
      </c>
      <c r="J80" s="139" t="str">
        <f>IFERROR(VLOOKUP(B80,Calculations!$A$137:$AR$146,15,FALSE),"")</f>
        <v/>
      </c>
      <c r="K80" s="139" t="str">
        <f>IFERROR(VLOOKUP(B80,Calculations!$A$137:$AR$146,16,FALSE),"")</f>
        <v/>
      </c>
      <c r="L80" s="139" t="str">
        <f>IFERROR(VLOOKUP(B80,Calculations!$A$137:$AR$146,17,FALSE),"")</f>
        <v/>
      </c>
      <c r="M80" s="139" t="str">
        <f>IFERROR(VLOOKUP(B80,Calculations!$A$137:$AR$146,18,FALSE),"")</f>
        <v/>
      </c>
      <c r="N80" s="139" t="str">
        <f>IFERROR(VLOOKUP(B80,Calculations!$A$137:$AR$146,19,FALSE),"")</f>
        <v/>
      </c>
      <c r="O80" s="139" t="str">
        <f>IFERROR(VLOOKUP(B80,Calculations!$A$137:$AR$146,20,FALSE),"")</f>
        <v/>
      </c>
      <c r="P80" s="140">
        <f>IFERROR(VLOOKUP(B80,Calculations!$A$137:$AR$146,21,FALSE),"")</f>
        <v>0.55555555555555558</v>
      </c>
      <c r="Q80" s="140">
        <f>IFERROR(VLOOKUP(B80,Calculations!$A$137:$AR$146,22,FALSE),"")</f>
        <v>0.83333333333333337</v>
      </c>
      <c r="R80" s="140" t="str">
        <f>IFERROR(VLOOKUP(B80,Calculations!$A$137:$AR$146,23,FALSE),"")</f>
        <v/>
      </c>
      <c r="S80" s="140" t="str">
        <f>IFERROR(VLOOKUP(B80,Calculations!$A$137:$AR$146,24,FALSE),"")</f>
        <v/>
      </c>
      <c r="T80" s="140" t="str">
        <f>IFERROR(VLOOKUP(B80,Calculations!$A$137:$AR$146,25,FALSE),"")</f>
        <v/>
      </c>
      <c r="U80" s="140" t="str">
        <f>IFERROR(VLOOKUP(B80,Calculations!$A$137:$AR$146,26,FALSE),"")</f>
        <v/>
      </c>
      <c r="V80" s="140" t="str">
        <f>IFERROR(VLOOKUP(B80,Calculations!$A$137:$AR$146,27,FALSE),"")</f>
        <v/>
      </c>
      <c r="W80" s="140" t="str">
        <f>IFERROR(VLOOKUP(B80,Calculations!$A$137:$AR$146,28,FALSE),"")</f>
        <v/>
      </c>
      <c r="X80" s="141">
        <f>IFERROR(VLOOKUP(B80,Calculations!$A$137:$AR$146,29,FALSE),"")</f>
        <v>2</v>
      </c>
      <c r="Y80" s="142">
        <f>IFERROR(VLOOKUP(B80,Calculations!$A$137:$AR$146,31,FALSE),"")</f>
        <v>0.69444444444444442</v>
      </c>
    </row>
    <row r="81" spans="1:26" ht="15" x14ac:dyDescent="0.3">
      <c r="A81" s="192" t="s">
        <v>89</v>
      </c>
      <c r="B81" s="35">
        <v>5</v>
      </c>
      <c r="C81" s="19" t="str">
        <f>IFERROR(VLOOKUP(B81,Calculations!$A$137:$AR$146,6,FALSE),"")</f>
        <v>John Watson</v>
      </c>
      <c r="D81" s="138">
        <f>IFERROR(VLOOKUP(B81,Calculations!$A$137:$AR$146,7,FALSE),"")</f>
        <v>1559</v>
      </c>
      <c r="E81" s="138" t="str">
        <f>IFERROR(VLOOKUP(B81,Calculations!$A$137:$AR$146,8,FALSE),"")</f>
        <v>O</v>
      </c>
      <c r="F81" s="138" t="str">
        <f>IFERROR(VLOOKUP(B81,Calculations!$A$137:$AR$146,10,FALSE),"")</f>
        <v>Open</v>
      </c>
      <c r="G81" s="138" t="str">
        <f>IFERROR(VLOOKUP(B81,Calculations!$A$137:$AR$146,11,FALSE),"")</f>
        <v>Newbury</v>
      </c>
      <c r="H81" s="139">
        <f>IFERROR(VLOOKUP(B81,Calculations!$A$137:$AR$146,13,FALSE),"")</f>
        <v>23</v>
      </c>
      <c r="I81" s="139">
        <f>IFERROR(VLOOKUP(B81,Calculations!$A$137:$AR$146,14,FALSE),"")</f>
        <v>15</v>
      </c>
      <c r="J81" s="139" t="str">
        <f>IFERROR(VLOOKUP(B81,Calculations!$A$137:$AR$146,15,FALSE),"")</f>
        <v/>
      </c>
      <c r="K81" s="139" t="str">
        <f>IFERROR(VLOOKUP(B81,Calculations!$A$137:$AR$146,16,FALSE),"")</f>
        <v/>
      </c>
      <c r="L81" s="139" t="str">
        <f>IFERROR(VLOOKUP(B81,Calculations!$A$137:$AR$146,17,FALSE),"")</f>
        <v/>
      </c>
      <c r="M81" s="139" t="str">
        <f>IFERROR(VLOOKUP(B81,Calculations!$A$137:$AR$146,18,FALSE),"")</f>
        <v/>
      </c>
      <c r="N81" s="139" t="str">
        <f>IFERROR(VLOOKUP(B81,Calculations!$A$137:$AR$146,19,FALSE),"")</f>
        <v/>
      </c>
      <c r="O81" s="139" t="str">
        <f>IFERROR(VLOOKUP(B81,Calculations!$A$137:$AR$146,20,FALSE),"")</f>
        <v/>
      </c>
      <c r="P81" s="140">
        <f>IFERROR(VLOOKUP(B81,Calculations!$A$137:$AR$146,21,FALSE),"")</f>
        <v>0.63888888888888884</v>
      </c>
      <c r="Q81" s="140">
        <f>IFERROR(VLOOKUP(B81,Calculations!$A$137:$AR$146,22,FALSE),"")</f>
        <v>0.625</v>
      </c>
      <c r="R81" s="140" t="str">
        <f>IFERROR(VLOOKUP(B81,Calculations!$A$137:$AR$146,23,FALSE),"")</f>
        <v/>
      </c>
      <c r="S81" s="140" t="str">
        <f>IFERROR(VLOOKUP(B81,Calculations!$A$137:$AR$146,24,FALSE),"")</f>
        <v/>
      </c>
      <c r="T81" s="140" t="str">
        <f>IFERROR(VLOOKUP(B81,Calculations!$A$137:$AR$146,25,FALSE),"")</f>
        <v/>
      </c>
      <c r="U81" s="140" t="str">
        <f>IFERROR(VLOOKUP(B81,Calculations!$A$137:$AR$146,26,FALSE),"")</f>
        <v/>
      </c>
      <c r="V81" s="140" t="str">
        <f>IFERROR(VLOOKUP(B81,Calculations!$A$137:$AR$146,27,FALSE),"")</f>
        <v/>
      </c>
      <c r="W81" s="140" t="str">
        <f>IFERROR(VLOOKUP(B81,Calculations!$A$137:$AR$146,28,FALSE),"")</f>
        <v/>
      </c>
      <c r="X81" s="141">
        <f>IFERROR(VLOOKUP(B81,Calculations!$A$137:$AR$146,29,FALSE),"")</f>
        <v>2</v>
      </c>
      <c r="Y81" s="142">
        <f>IFERROR(VLOOKUP(B81,Calculations!$A$137:$AR$146,31,FALSE),"")</f>
        <v>0.63194444444444442</v>
      </c>
    </row>
    <row r="82" spans="1:26" ht="4.2" customHeight="1" x14ac:dyDescent="0.3">
      <c r="C82" s="188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189"/>
      <c r="Q82" s="189"/>
      <c r="R82" s="189"/>
      <c r="S82" s="189"/>
      <c r="T82" s="189"/>
      <c r="U82" s="189"/>
      <c r="V82" s="189"/>
      <c r="W82" s="189"/>
      <c r="X82" s="33"/>
      <c r="Y82" s="144"/>
    </row>
    <row r="83" spans="1:26" ht="4.2" customHeight="1" x14ac:dyDescent="0.3">
      <c r="A83" s="185"/>
      <c r="B83" s="187"/>
      <c r="C83" s="190"/>
      <c r="D83" s="190"/>
      <c r="E83" s="190"/>
      <c r="F83" s="190"/>
      <c r="G83" s="190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  <c r="Z83" s="32"/>
    </row>
    <row r="84" spans="1:26" ht="15" x14ac:dyDescent="0.3">
      <c r="A84" s="192" t="s">
        <v>119</v>
      </c>
      <c r="B84" s="35">
        <v>1</v>
      </c>
      <c r="C84" s="19" t="str">
        <f>IFERROR(VLOOKUP(B84,Calculations!$A$148:$AR$158,6,FALSE),"")</f>
        <v>Alan Renwick</v>
      </c>
      <c r="D84" s="138" t="str">
        <f>IFERROR(VLOOKUP(B84,Calculations!$A$148:$AR$158,7,FALSE),"")</f>
        <v/>
      </c>
      <c r="E84" s="138" t="str">
        <f>IFERROR(VLOOKUP(B84,Calculations!$A$148:$AR$158,8,FALSE),"")</f>
        <v>S</v>
      </c>
      <c r="F84" s="138" t="str">
        <f>IFERROR(VLOOKUP(B84,Calculations!$A$148:$AR$158,10,FALSE),"")</f>
        <v>Sticks</v>
      </c>
      <c r="G84" s="138" t="str">
        <f>IFERROR(VLOOKUP(B84,Calculations!$A$148:$AR$158,11,FALSE),"")</f>
        <v>Frobury</v>
      </c>
      <c r="H84" s="139" t="str">
        <f>IFERROR(VLOOKUP(B84,Calculations!$A$148:$AR$158,13,FALSE),"")</f>
        <v/>
      </c>
      <c r="I84" s="139">
        <f>IFERROR(VLOOKUP(B84,Calculations!$A$148:$AR$158,14,FALSE),"")</f>
        <v>21</v>
      </c>
      <c r="J84" s="139" t="str">
        <f>IFERROR(VLOOKUP(B84,Calculations!$A$148:$AR$158,15,FALSE),"")</f>
        <v/>
      </c>
      <c r="K84" s="139" t="str">
        <f>IFERROR(VLOOKUP(B84,Calculations!$A$148:$AR$158,16,FALSE),"")</f>
        <v/>
      </c>
      <c r="L84" s="139" t="str">
        <f>IFERROR(VLOOKUP(B84,Calculations!$A$148:$AR$158,17,FALSE),"")</f>
        <v/>
      </c>
      <c r="M84" s="139" t="str">
        <f>IFERROR(VLOOKUP(B84,Calculations!$A$148:$AR$158,18,FALSE),"")</f>
        <v/>
      </c>
      <c r="N84" s="139" t="str">
        <f>IFERROR(VLOOKUP(B84,Calculations!$A$148:$AR$158,19,FALSE),"")</f>
        <v/>
      </c>
      <c r="O84" s="139" t="str">
        <f>IFERROR(VLOOKUP(B84,Calculations!$A$148:$AR$158,20,FALSE),"")</f>
        <v/>
      </c>
      <c r="P84" s="140" t="str">
        <f>IFERROR(VLOOKUP(B84,Calculations!$A$148:$AR$158,21,FALSE),"")</f>
        <v/>
      </c>
      <c r="Q84" s="140">
        <f>IFERROR(VLOOKUP(B84,Calculations!$A$148:$AR$158,22,FALSE),"")</f>
        <v>1</v>
      </c>
      <c r="R84" s="140" t="str">
        <f>IFERROR(VLOOKUP(B84,Calculations!$A$148:$AR$158,23,FALSE),"")</f>
        <v/>
      </c>
      <c r="S84" s="140" t="str">
        <f>IFERROR(VLOOKUP(B84,Calculations!$A$148:$AR$158,24,FALSE),"")</f>
        <v/>
      </c>
      <c r="T84" s="140" t="str">
        <f>IFERROR(VLOOKUP(B84,Calculations!$A$148:$AR$158,25,FALSE),"")</f>
        <v/>
      </c>
      <c r="U84" s="140" t="str">
        <f>IFERROR(VLOOKUP(B84,Calculations!$A$148:$AR$158,26,FALSE),"")</f>
        <v/>
      </c>
      <c r="V84" s="140" t="str">
        <f>IFERROR(VLOOKUP(B84,Calculations!$A$148:$AR$158,27,FALSE),"")</f>
        <v/>
      </c>
      <c r="W84" s="140" t="str">
        <f>IFERROR(VLOOKUP(B84,Calculations!$A$148:$AR$158,28,FALSE),"")</f>
        <v/>
      </c>
      <c r="X84" s="141">
        <f>IFERROR(VLOOKUP(B84,Calculations!$A$148:$AR$158,29,FALSE),"")</f>
        <v>1</v>
      </c>
      <c r="Y84" s="142">
        <f>IFERROR(VLOOKUP(B84,Calculations!$A$148:$AR$158,31,FALSE),"")</f>
        <v>1</v>
      </c>
    </row>
    <row r="85" spans="1:26" ht="15" x14ac:dyDescent="0.3">
      <c r="A85" s="192" t="s">
        <v>119</v>
      </c>
      <c r="B85" s="35">
        <v>2</v>
      </c>
      <c r="C85" s="19" t="str">
        <f>IFERROR(VLOOKUP(B85,Calculations!$A$148:$AR$158,6,FALSE),"")</f>
        <v>Peter Terry</v>
      </c>
      <c r="D85" s="138">
        <f>IFERROR(VLOOKUP(B85,Calculations!$A$148:$AR$158,7,FALSE),"")</f>
        <v>1346</v>
      </c>
      <c r="E85" s="138" t="str">
        <f>IFERROR(VLOOKUP(B85,Calculations!$A$148:$AR$158,8,FALSE),"")</f>
        <v>S</v>
      </c>
      <c r="F85" s="138" t="str">
        <f>IFERROR(VLOOKUP(B85,Calculations!$A$148:$AR$158,10,FALSE),"")</f>
        <v>Sticks</v>
      </c>
      <c r="G85" s="138" t="str">
        <f>IFERROR(VLOOKUP(B85,Calculations!$A$148:$AR$158,11,FALSE),"")</f>
        <v>Newbury</v>
      </c>
      <c r="H85" s="139">
        <f>IFERROR(VLOOKUP(B85,Calculations!$A$148:$AR$158,13,FALSE),"")</f>
        <v>28</v>
      </c>
      <c r="I85" s="139" t="str">
        <f>IFERROR(VLOOKUP(B85,Calculations!$A$148:$AR$158,14,FALSE),"")</f>
        <v/>
      </c>
      <c r="J85" s="139" t="str">
        <f>IFERROR(VLOOKUP(B85,Calculations!$A$148:$AR$158,15,FALSE),"")</f>
        <v/>
      </c>
      <c r="K85" s="139" t="str">
        <f>IFERROR(VLOOKUP(B85,Calculations!$A$148:$AR$158,16,FALSE),"")</f>
        <v/>
      </c>
      <c r="L85" s="139" t="str">
        <f>IFERROR(VLOOKUP(B85,Calculations!$A$148:$AR$158,17,FALSE),"")</f>
        <v/>
      </c>
      <c r="M85" s="139" t="str">
        <f>IFERROR(VLOOKUP(B85,Calculations!$A$148:$AR$158,18,FALSE),"")</f>
        <v/>
      </c>
      <c r="N85" s="139" t="str">
        <f>IFERROR(VLOOKUP(B85,Calculations!$A$148:$AR$158,19,FALSE),"")</f>
        <v/>
      </c>
      <c r="O85" s="139" t="str">
        <f>IFERROR(VLOOKUP(B85,Calculations!$A$148:$AR$158,20,FALSE),"")</f>
        <v/>
      </c>
      <c r="P85" s="140">
        <f>IFERROR(VLOOKUP(B85,Calculations!$A$148:$AR$158,21,FALSE),"")</f>
        <v>1</v>
      </c>
      <c r="Q85" s="140" t="str">
        <f>IFERROR(VLOOKUP(B85,Calculations!$A$148:$AR$158,22,FALSE),"")</f>
        <v/>
      </c>
      <c r="R85" s="140" t="str">
        <f>IFERROR(VLOOKUP(B85,Calculations!$A$148:$AR$158,23,FALSE),"")</f>
        <v/>
      </c>
      <c r="S85" s="140" t="str">
        <f>IFERROR(VLOOKUP(B85,Calculations!$A$148:$AR$158,24,FALSE),"")</f>
        <v/>
      </c>
      <c r="T85" s="140" t="str">
        <f>IFERROR(VLOOKUP(B85,Calculations!$A$148:$AR$158,25,FALSE),"")</f>
        <v/>
      </c>
      <c r="U85" s="140" t="str">
        <f>IFERROR(VLOOKUP(B85,Calculations!$A$148:$AR$158,26,FALSE),"")</f>
        <v/>
      </c>
      <c r="V85" s="140" t="str">
        <f>IFERROR(VLOOKUP(B85,Calculations!$A$148:$AR$158,27,FALSE),"")</f>
        <v/>
      </c>
      <c r="W85" s="140" t="str">
        <f>IFERROR(VLOOKUP(B85,Calculations!$A$148:$AR$158,28,FALSE),"")</f>
        <v/>
      </c>
      <c r="X85" s="141">
        <f>IFERROR(VLOOKUP(B85,Calculations!$A$148:$AR$158,29,FALSE),"")</f>
        <v>1</v>
      </c>
      <c r="Y85" s="142">
        <f>IFERROR(VLOOKUP(B85,Calculations!$A$148:$AR$158,31,FALSE),"")</f>
        <v>1</v>
      </c>
    </row>
    <row r="86" spans="1:26" ht="15" x14ac:dyDescent="0.3">
      <c r="A86" s="192" t="s">
        <v>119</v>
      </c>
      <c r="B86" s="35">
        <v>3</v>
      </c>
      <c r="C86" s="19" t="str">
        <f>IFERROR(VLOOKUP(B86,Calculations!$A$148:$AR$158,6,FALSE),"")</f>
        <v>Robin Heath</v>
      </c>
      <c r="D86" s="138" t="str">
        <f>IFERROR(VLOOKUP(B86,Calculations!$A$148:$AR$158,7,FALSE),"")</f>
        <v/>
      </c>
      <c r="E86" s="138" t="str">
        <f>IFERROR(VLOOKUP(B86,Calculations!$A$148:$AR$158,8,FALSE),"")</f>
        <v>S</v>
      </c>
      <c r="F86" s="138" t="str">
        <f>IFERROR(VLOOKUP(B86,Calculations!$A$148:$AR$158,10,FALSE),"")</f>
        <v>Sticks</v>
      </c>
      <c r="G86" s="138" t="str">
        <f>IFERROR(VLOOKUP(B86,Calculations!$A$148:$AR$158,11,FALSE),"")</f>
        <v>Weston Warrior</v>
      </c>
      <c r="H86" s="139" t="str">
        <f>IFERROR(VLOOKUP(B86,Calculations!$A$148:$AR$158,13,FALSE),"")</f>
        <v/>
      </c>
      <c r="I86" s="139">
        <f>IFERROR(VLOOKUP(B86,Calculations!$A$148:$AR$158,14,FALSE),"")</f>
        <v>18</v>
      </c>
      <c r="J86" s="139" t="str">
        <f>IFERROR(VLOOKUP(B86,Calculations!$A$148:$AR$158,15,FALSE),"")</f>
        <v/>
      </c>
      <c r="K86" s="139" t="str">
        <f>IFERROR(VLOOKUP(B86,Calculations!$A$148:$AR$158,16,FALSE),"")</f>
        <v/>
      </c>
      <c r="L86" s="139" t="str">
        <f>IFERROR(VLOOKUP(B86,Calculations!$A$148:$AR$158,17,FALSE),"")</f>
        <v/>
      </c>
      <c r="M86" s="139" t="str">
        <f>IFERROR(VLOOKUP(B86,Calculations!$A$148:$AR$158,18,FALSE),"")</f>
        <v/>
      </c>
      <c r="N86" s="139" t="str">
        <f>IFERROR(VLOOKUP(B86,Calculations!$A$148:$AR$158,19,FALSE),"")</f>
        <v/>
      </c>
      <c r="O86" s="139" t="str">
        <f>IFERROR(VLOOKUP(B86,Calculations!$A$148:$AR$158,20,FALSE),"")</f>
        <v/>
      </c>
      <c r="P86" s="140" t="str">
        <f>IFERROR(VLOOKUP(B86,Calculations!$A$148:$AR$158,21,FALSE),"")</f>
        <v/>
      </c>
      <c r="Q86" s="140">
        <f>IFERROR(VLOOKUP(B86,Calculations!$A$148:$AR$158,22,FALSE),"")</f>
        <v>0.8571428571428571</v>
      </c>
      <c r="R86" s="140" t="str">
        <f>IFERROR(VLOOKUP(B86,Calculations!$A$148:$AR$158,23,FALSE),"")</f>
        <v/>
      </c>
      <c r="S86" s="140" t="str">
        <f>IFERROR(VLOOKUP(B86,Calculations!$A$148:$AR$158,24,FALSE),"")</f>
        <v/>
      </c>
      <c r="T86" s="140" t="str">
        <f>IFERROR(VLOOKUP(B86,Calculations!$A$148:$AR$158,25,FALSE),"")</f>
        <v/>
      </c>
      <c r="U86" s="140" t="str">
        <f>IFERROR(VLOOKUP(B86,Calculations!$A$148:$AR$158,26,FALSE),"")</f>
        <v/>
      </c>
      <c r="V86" s="140" t="str">
        <f>IFERROR(VLOOKUP(B86,Calculations!$A$148:$AR$158,27,FALSE),"")</f>
        <v/>
      </c>
      <c r="W86" s="140" t="str">
        <f>IFERROR(VLOOKUP(B86,Calculations!$A$148:$AR$158,28,FALSE),"")</f>
        <v/>
      </c>
      <c r="X86" s="141">
        <f>IFERROR(VLOOKUP(B86,Calculations!$A$148:$AR$158,29,FALSE),"")</f>
        <v>1</v>
      </c>
      <c r="Y86" s="142">
        <f>IFERROR(VLOOKUP(B86,Calculations!$A$148:$AR$158,31,FALSE),"")</f>
        <v>0.8571428571428571</v>
      </c>
    </row>
    <row r="87" spans="1:26" ht="15" x14ac:dyDescent="0.3">
      <c r="A87" s="192" t="s">
        <v>119</v>
      </c>
      <c r="B87" s="35">
        <v>4</v>
      </c>
      <c r="C87" s="19" t="str">
        <f>IFERROR(VLOOKUP(B87,Calculations!$A$148:$AR$158,6,FALSE),"")</f>
        <v/>
      </c>
      <c r="D87" s="138" t="str">
        <f>IFERROR(VLOOKUP(B87,Calculations!$A$148:$AR$158,7,FALSE),"")</f>
        <v/>
      </c>
      <c r="E87" s="138" t="str">
        <f>IFERROR(VLOOKUP(B87,Calculations!$A$148:$AR$158,8,FALSE),"")</f>
        <v/>
      </c>
      <c r="F87" s="138" t="str">
        <f>IFERROR(VLOOKUP(B87,Calculations!$A$148:$AR$158,10,FALSE),"")</f>
        <v/>
      </c>
      <c r="G87" s="138" t="str">
        <f>IFERROR(VLOOKUP(B87,Calculations!$A$148:$AR$158,11,FALSE),"")</f>
        <v/>
      </c>
      <c r="H87" s="139" t="str">
        <f>IFERROR(VLOOKUP(B87,Calculations!$A$148:$AR$158,13,FALSE),"")</f>
        <v/>
      </c>
      <c r="I87" s="139" t="str">
        <f>IFERROR(VLOOKUP(B87,Calculations!$A$148:$AR$158,14,FALSE),"")</f>
        <v/>
      </c>
      <c r="J87" s="139" t="str">
        <f>IFERROR(VLOOKUP(B87,Calculations!$A$148:$AR$158,15,FALSE),"")</f>
        <v/>
      </c>
      <c r="K87" s="139" t="str">
        <f>IFERROR(VLOOKUP(B87,Calculations!$A$148:$AR$158,16,FALSE),"")</f>
        <v/>
      </c>
      <c r="L87" s="139" t="str">
        <f>IFERROR(VLOOKUP(B87,Calculations!$A$148:$AR$158,17,FALSE),"")</f>
        <v/>
      </c>
      <c r="M87" s="139" t="str">
        <f>IFERROR(VLOOKUP(B87,Calculations!$A$148:$AR$158,18,FALSE),"")</f>
        <v/>
      </c>
      <c r="N87" s="139" t="str">
        <f>IFERROR(VLOOKUP(B87,Calculations!$A$148:$AR$158,19,FALSE),"")</f>
        <v/>
      </c>
      <c r="O87" s="139" t="str">
        <f>IFERROR(VLOOKUP(B87,Calculations!$A$148:$AR$158,20,FALSE),"")</f>
        <v/>
      </c>
      <c r="P87" s="140" t="str">
        <f>IFERROR(VLOOKUP(B87,Calculations!$A$148:$AR$158,21,FALSE),"")</f>
        <v/>
      </c>
      <c r="Q87" s="140" t="str">
        <f>IFERROR(VLOOKUP(B87,Calculations!$A$148:$AR$158,22,FALSE),"")</f>
        <v/>
      </c>
      <c r="R87" s="140" t="str">
        <f>IFERROR(VLOOKUP(B87,Calculations!$A$148:$AR$158,23,FALSE),"")</f>
        <v/>
      </c>
      <c r="S87" s="140" t="str">
        <f>IFERROR(VLOOKUP(B87,Calculations!$A$148:$AR$158,24,FALSE),"")</f>
        <v/>
      </c>
      <c r="T87" s="140" t="str">
        <f>IFERROR(VLOOKUP(B87,Calculations!$A$148:$AR$158,25,FALSE),"")</f>
        <v/>
      </c>
      <c r="U87" s="140" t="str">
        <f>IFERROR(VLOOKUP(B87,Calculations!$A$148:$AR$158,26,FALSE),"")</f>
        <v/>
      </c>
      <c r="V87" s="140" t="str">
        <f>IFERROR(VLOOKUP(B87,Calculations!$A$148:$AR$158,27,FALSE),"")</f>
        <v/>
      </c>
      <c r="W87" s="140" t="str">
        <f>IFERROR(VLOOKUP(B87,Calculations!$A$148:$AR$158,28,FALSE),"")</f>
        <v/>
      </c>
      <c r="X87" s="141" t="str">
        <f>IFERROR(VLOOKUP(B87,Calculations!$A$148:$AR$158,29,FALSE),"")</f>
        <v/>
      </c>
      <c r="Y87" s="142" t="str">
        <f>IFERROR(VLOOKUP(B87,Calculations!$A$148:$AR$158,31,FALSE),"")</f>
        <v/>
      </c>
    </row>
    <row r="88" spans="1:26" ht="15" x14ac:dyDescent="0.3">
      <c r="A88" s="192" t="s">
        <v>119</v>
      </c>
      <c r="B88" s="35">
        <v>5</v>
      </c>
      <c r="C88" s="19" t="str">
        <f>IFERROR(VLOOKUP(B88,Calculations!$A$148:$AR$158,6,FALSE),"")</f>
        <v/>
      </c>
      <c r="D88" s="138" t="str">
        <f>IFERROR(VLOOKUP(B88,Calculations!$A$148:$AR$158,7,FALSE),"")</f>
        <v/>
      </c>
      <c r="E88" s="138" t="str">
        <f>IFERROR(VLOOKUP(B88,Calculations!$A$148:$AR$158,8,FALSE),"")</f>
        <v/>
      </c>
      <c r="F88" s="138" t="str">
        <f>IFERROR(VLOOKUP(B88,Calculations!$A$148:$AR$158,10,FALSE),"")</f>
        <v/>
      </c>
      <c r="G88" s="138" t="str">
        <f>IFERROR(VLOOKUP(B88,Calculations!$A$148:$AR$158,11,FALSE),"")</f>
        <v/>
      </c>
      <c r="H88" s="139" t="str">
        <f>IFERROR(VLOOKUP(B88,Calculations!$A$148:$AR$158,13,FALSE),"")</f>
        <v/>
      </c>
      <c r="I88" s="139" t="str">
        <f>IFERROR(VLOOKUP(B88,Calculations!$A$148:$AR$158,14,FALSE),"")</f>
        <v/>
      </c>
      <c r="J88" s="139" t="str">
        <f>IFERROR(VLOOKUP(B88,Calculations!$A$148:$AR$158,15,FALSE),"")</f>
        <v/>
      </c>
      <c r="K88" s="139" t="str">
        <f>IFERROR(VLOOKUP(B88,Calculations!$A$148:$AR$158,16,FALSE),"")</f>
        <v/>
      </c>
      <c r="L88" s="139" t="str">
        <f>IFERROR(VLOOKUP(B88,Calculations!$A$148:$AR$158,17,FALSE),"")</f>
        <v/>
      </c>
      <c r="M88" s="139" t="str">
        <f>IFERROR(VLOOKUP(B88,Calculations!$A$148:$AR$158,18,FALSE),"")</f>
        <v/>
      </c>
      <c r="N88" s="139" t="str">
        <f>IFERROR(VLOOKUP(B88,Calculations!$A$148:$AR$158,19,FALSE),"")</f>
        <v/>
      </c>
      <c r="O88" s="139" t="str">
        <f>IFERROR(VLOOKUP(B88,Calculations!$A$148:$AR$158,20,FALSE),"")</f>
        <v/>
      </c>
      <c r="P88" s="140" t="str">
        <f>IFERROR(VLOOKUP(B88,Calculations!$A$148:$AR$158,21,FALSE),"")</f>
        <v/>
      </c>
      <c r="Q88" s="140" t="str">
        <f>IFERROR(VLOOKUP(B88,Calculations!$A$148:$AR$158,22,FALSE),"")</f>
        <v/>
      </c>
      <c r="R88" s="140" t="str">
        <f>IFERROR(VLOOKUP(B88,Calculations!$A$148:$AR$158,23,FALSE),"")</f>
        <v/>
      </c>
      <c r="S88" s="140" t="str">
        <f>IFERROR(VLOOKUP(B88,Calculations!$A$148:$AR$158,24,FALSE),"")</f>
        <v/>
      </c>
      <c r="T88" s="140" t="str">
        <f>IFERROR(VLOOKUP(B88,Calculations!$A$148:$AR$158,25,FALSE),"")</f>
        <v/>
      </c>
      <c r="U88" s="140" t="str">
        <f>IFERROR(VLOOKUP(B88,Calculations!$A$148:$AR$158,26,FALSE),"")</f>
        <v/>
      </c>
      <c r="V88" s="140" t="str">
        <f>IFERROR(VLOOKUP(B88,Calculations!$A$148:$AR$158,27,FALSE),"")</f>
        <v/>
      </c>
      <c r="W88" s="140" t="str">
        <f>IFERROR(VLOOKUP(B88,Calculations!$A$148:$AR$158,28,FALSE),"")</f>
        <v/>
      </c>
      <c r="X88" s="141" t="str">
        <f>IFERROR(VLOOKUP(B88,Calculations!$A$148:$AR$158,29,FALSE),"")</f>
        <v/>
      </c>
      <c r="Y88" s="142" t="str">
        <f>IFERROR(VLOOKUP(B88,Calculations!$A$148:$AR$158,31,FALSE),"")</f>
        <v/>
      </c>
    </row>
    <row r="89" spans="1:26" ht="4.95" customHeight="1" x14ac:dyDescent="0.3">
      <c r="C89" s="188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189"/>
      <c r="Q89" s="189"/>
      <c r="R89" s="189"/>
      <c r="S89" s="189"/>
      <c r="T89" s="189"/>
      <c r="U89" s="189"/>
      <c r="V89" s="189"/>
      <c r="W89" s="189"/>
      <c r="X89" s="33"/>
      <c r="Y89" s="189"/>
    </row>
    <row r="90" spans="1:26" ht="4.2" customHeight="1" x14ac:dyDescent="0.3">
      <c r="A90" s="185"/>
      <c r="B90" s="187"/>
      <c r="C90" s="190"/>
      <c r="D90" s="190"/>
      <c r="E90" s="190"/>
      <c r="F90" s="190"/>
      <c r="G90" s="190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32"/>
    </row>
    <row r="91" spans="1:26" ht="15" x14ac:dyDescent="0.3">
      <c r="B91" s="35">
        <v>1</v>
      </c>
      <c r="C91" s="19" t="str">
        <f>IFERROR(VLOOKUP(B91,Calculations!$A$160:$AR$180,6,FALSE),"")</f>
        <v>Steve Clark</v>
      </c>
      <c r="D91" s="138" t="str">
        <f>IFERROR(VLOOKUP(B91,Calculations!$A$160:$AR$180,7,FALSE),"")</f>
        <v/>
      </c>
      <c r="E91" s="138" t="str">
        <f>IFERROR(VLOOKUP(B91,Calculations!$A$160:$AR$180,8,FALSE),"")</f>
        <v>Visitor</v>
      </c>
      <c r="F91" s="138" t="str">
        <f>IFERROR(VLOOKUP(B91,Calculations!$A$160:$AR$180,10,FALSE),"")</f>
        <v>PCP</v>
      </c>
      <c r="G91" s="138">
        <f>IFERROR(VLOOKUP(B91,Calculations!$A$160:$AR$180,11,FALSE),"")</f>
        <v>0</v>
      </c>
      <c r="H91" s="139" t="str">
        <f>IFERROR(VLOOKUP(B91,Calculations!$A$160:$AR$180,13,FALSE),"")</f>
        <v/>
      </c>
      <c r="I91" s="139">
        <f>IFERROR(VLOOKUP(B91,Calculations!$A$160:$AR$180,14,FALSE),"")</f>
        <v>27</v>
      </c>
      <c r="J91" s="139" t="str">
        <f>IFERROR(VLOOKUP(B91,Calculations!$A$160:$AR$180,15,FALSE),"")</f>
        <v/>
      </c>
      <c r="K91" s="139" t="str">
        <f>IFERROR(VLOOKUP(B91,Calculations!$A$160:$AR$180,16,FALSE),"")</f>
        <v/>
      </c>
      <c r="L91" s="139" t="str">
        <f>IFERROR(VLOOKUP(B91,Calculations!$A$160:$AR$180,17,FALSE),"")</f>
        <v/>
      </c>
      <c r="M91" s="139" t="str">
        <f>IFERROR(VLOOKUP(B91,Calculations!$A$160:$AR$180,18,FALSE),"")</f>
        <v/>
      </c>
      <c r="N91" s="139" t="str">
        <f>IFERROR(VLOOKUP(B91,Calculations!$A$160:$AR$180,19,FALSE),"")</f>
        <v/>
      </c>
      <c r="O91" s="139" t="str">
        <f>IFERROR(VLOOKUP(B91,Calculations!$A$160:$AR$180,20,FALSE),"")</f>
        <v/>
      </c>
      <c r="P91" s="140" t="str">
        <f>IFERROR(VLOOKUP(B91,Calculations!$A$160:$AR$180,21,FALSE),"")</f>
        <v/>
      </c>
      <c r="Q91" s="140">
        <f>IFERROR(VLOOKUP(B91,Calculations!$A$160:$AR$180,22,FALSE),"")</f>
        <v>0.84375</v>
      </c>
      <c r="R91" s="140" t="str">
        <f>IFERROR(VLOOKUP(B91,Calculations!$A$160:$AR$180,23,FALSE),"")</f>
        <v/>
      </c>
      <c r="S91" s="140" t="str">
        <f>IFERROR(VLOOKUP(B91,Calculations!$A$160:$AR$180,24,FALSE),"")</f>
        <v/>
      </c>
      <c r="T91" s="140" t="str">
        <f>IFERROR(VLOOKUP(B91,Calculations!$A$160:$AR$180,25,FALSE),"")</f>
        <v/>
      </c>
      <c r="U91" s="140" t="str">
        <f>IFERROR(VLOOKUP(B91,Calculations!$A$160:$AR$180,26,FALSE),"")</f>
        <v/>
      </c>
      <c r="V91" s="140" t="str">
        <f>IFERROR(VLOOKUP(B91,Calculations!$A$160:$AR$180,27,FALSE),"")</f>
        <v/>
      </c>
      <c r="W91" s="140" t="str">
        <f>IFERROR(VLOOKUP(B91,Calculations!$A$160:$AR$180,28,FALSE),"")</f>
        <v/>
      </c>
      <c r="X91" s="141">
        <f>IFERROR(VLOOKUP(B91,Calculations!$A$160:$AR$180,29,FALSE),"")</f>
        <v>1</v>
      </c>
      <c r="Y91" s="142">
        <f>IFERROR(VLOOKUP(B91,Calculations!$A$160:$AR$180,31,FALSE),"")</f>
        <v>0.84375</v>
      </c>
    </row>
    <row r="92" spans="1:26" ht="15" x14ac:dyDescent="0.3">
      <c r="B92" s="35">
        <v>2</v>
      </c>
      <c r="C92" s="19" t="str">
        <f>IFERROR(VLOOKUP(B92,Calculations!$A$160:$AR$180,6,FALSE),"")</f>
        <v/>
      </c>
      <c r="D92" s="138" t="str">
        <f>IFERROR(VLOOKUP(B92,Calculations!$A$160:$AR$180,7,FALSE),"")</f>
        <v/>
      </c>
      <c r="E92" s="138" t="str">
        <f>IFERROR(VLOOKUP(B92,Calculations!$A$160:$AR$180,8,FALSE),"")</f>
        <v/>
      </c>
      <c r="F92" s="138" t="str">
        <f>IFERROR(VLOOKUP(B92,Calculations!$A$160:$AR$180,10,FALSE),"")</f>
        <v/>
      </c>
      <c r="G92" s="138" t="str">
        <f>IFERROR(VLOOKUP(B92,Calculations!$A$160:$AR$180,11,FALSE),"")</f>
        <v/>
      </c>
      <c r="H92" s="139" t="str">
        <f>IFERROR(VLOOKUP(B92,Calculations!$A$160:$AR$180,13,FALSE),"")</f>
        <v/>
      </c>
      <c r="I92" s="139" t="str">
        <f>IFERROR(VLOOKUP(B92,Calculations!$A$160:$AR$180,14,FALSE),"")</f>
        <v/>
      </c>
      <c r="J92" s="139" t="str">
        <f>IFERROR(VLOOKUP(B92,Calculations!$A$160:$AR$180,15,FALSE),"")</f>
        <v/>
      </c>
      <c r="K92" s="139" t="str">
        <f>IFERROR(VLOOKUP(B92,Calculations!$A$160:$AR$180,16,FALSE),"")</f>
        <v/>
      </c>
      <c r="L92" s="139" t="str">
        <f>IFERROR(VLOOKUP(B92,Calculations!$A$160:$AR$180,17,FALSE),"")</f>
        <v/>
      </c>
      <c r="M92" s="139" t="str">
        <f>IFERROR(VLOOKUP(B92,Calculations!$A$160:$AR$180,18,FALSE),"")</f>
        <v/>
      </c>
      <c r="N92" s="139" t="str">
        <f>IFERROR(VLOOKUP(B92,Calculations!$A$160:$AR$180,19,FALSE),"")</f>
        <v/>
      </c>
      <c r="O92" s="139" t="str">
        <f>IFERROR(VLOOKUP(B92,Calculations!$A$160:$AR$180,20,FALSE),"")</f>
        <v/>
      </c>
      <c r="P92" s="140" t="str">
        <f>IFERROR(VLOOKUP(B92,Calculations!$A$160:$AR$180,21,FALSE),"")</f>
        <v/>
      </c>
      <c r="Q92" s="140" t="str">
        <f>IFERROR(VLOOKUP(B92,Calculations!$A$160:$AR$180,22,FALSE),"")</f>
        <v/>
      </c>
      <c r="R92" s="140" t="str">
        <f>IFERROR(VLOOKUP(B92,Calculations!$A$160:$AR$180,23,FALSE),"")</f>
        <v/>
      </c>
      <c r="S92" s="140" t="str">
        <f>IFERROR(VLOOKUP(B92,Calculations!$A$160:$AR$180,24,FALSE),"")</f>
        <v/>
      </c>
      <c r="T92" s="140" t="str">
        <f>IFERROR(VLOOKUP(B92,Calculations!$A$160:$AR$180,25,FALSE),"")</f>
        <v/>
      </c>
      <c r="U92" s="140" t="str">
        <f>IFERROR(VLOOKUP(B92,Calculations!$A$160:$AR$180,26,FALSE),"")</f>
        <v/>
      </c>
      <c r="V92" s="140" t="str">
        <f>IFERROR(VLOOKUP(B92,Calculations!$A$160:$AR$180,27,FALSE),"")</f>
        <v/>
      </c>
      <c r="W92" s="140" t="str">
        <f>IFERROR(VLOOKUP(B92,Calculations!$A$160:$AR$180,28,FALSE),"")</f>
        <v/>
      </c>
      <c r="X92" s="141" t="str">
        <f>IFERROR(VLOOKUP(B92,Calculations!$A$160:$AR$180,29,FALSE),"")</f>
        <v/>
      </c>
      <c r="Y92" s="142" t="str">
        <f>IFERROR(VLOOKUP(B92,Calculations!$A$160:$AR$180,31,FALSE),"")</f>
        <v/>
      </c>
    </row>
    <row r="93" spans="1:26" ht="15" x14ac:dyDescent="0.3">
      <c r="B93" s="35">
        <v>3</v>
      </c>
      <c r="C93" s="19" t="str">
        <f>IFERROR(VLOOKUP(B93,Calculations!$A$160:$AR$180,6,FALSE),"")</f>
        <v/>
      </c>
      <c r="D93" s="138" t="str">
        <f>IFERROR(VLOOKUP(B93,Calculations!$A$160:$AR$180,7,FALSE),"")</f>
        <v/>
      </c>
      <c r="E93" s="138" t="str">
        <f>IFERROR(VLOOKUP(B93,Calculations!$A$160:$AR$180,8,FALSE),"")</f>
        <v/>
      </c>
      <c r="F93" s="138" t="str">
        <f>IFERROR(VLOOKUP(B93,Calculations!$A$160:$AR$180,10,FALSE),"")</f>
        <v/>
      </c>
      <c r="G93" s="138" t="str">
        <f>IFERROR(VLOOKUP(B93,Calculations!$A$160:$AR$180,11,FALSE),"")</f>
        <v/>
      </c>
      <c r="H93" s="139" t="str">
        <f>IFERROR(VLOOKUP(B93,Calculations!$A$160:$AR$180,13,FALSE),"")</f>
        <v/>
      </c>
      <c r="I93" s="139" t="str">
        <f>IFERROR(VLOOKUP(B93,Calculations!$A$160:$AR$180,14,FALSE),"")</f>
        <v/>
      </c>
      <c r="J93" s="139" t="str">
        <f>IFERROR(VLOOKUP(B93,Calculations!$A$160:$AR$180,15,FALSE),"")</f>
        <v/>
      </c>
      <c r="K93" s="139" t="str">
        <f>IFERROR(VLOOKUP(B93,Calculations!$A$160:$AR$180,16,FALSE),"")</f>
        <v/>
      </c>
      <c r="L93" s="139" t="str">
        <f>IFERROR(VLOOKUP(B93,Calculations!$A$160:$AR$180,17,FALSE),"")</f>
        <v/>
      </c>
      <c r="M93" s="139" t="str">
        <f>IFERROR(VLOOKUP(B93,Calculations!$A$160:$AR$180,18,FALSE),"")</f>
        <v/>
      </c>
      <c r="N93" s="139" t="str">
        <f>IFERROR(VLOOKUP(B93,Calculations!$A$160:$AR$180,19,FALSE),"")</f>
        <v/>
      </c>
      <c r="O93" s="139" t="str">
        <f>IFERROR(VLOOKUP(B93,Calculations!$A$160:$AR$180,20,FALSE),"")</f>
        <v/>
      </c>
      <c r="P93" s="140" t="str">
        <f>IFERROR(VLOOKUP(B93,Calculations!$A$160:$AR$180,21,FALSE),"")</f>
        <v/>
      </c>
      <c r="Q93" s="140" t="str">
        <f>IFERROR(VLOOKUP(B93,Calculations!$A$160:$AR$180,22,FALSE),"")</f>
        <v/>
      </c>
      <c r="R93" s="140" t="str">
        <f>IFERROR(VLOOKUP(B93,Calculations!$A$160:$AR$180,23,FALSE),"")</f>
        <v/>
      </c>
      <c r="S93" s="140" t="str">
        <f>IFERROR(VLOOKUP(B93,Calculations!$A$160:$AR$180,24,FALSE),"")</f>
        <v/>
      </c>
      <c r="T93" s="140" t="str">
        <f>IFERROR(VLOOKUP(B93,Calculations!$A$160:$AR$180,25,FALSE),"")</f>
        <v/>
      </c>
      <c r="U93" s="140" t="str">
        <f>IFERROR(VLOOKUP(B93,Calculations!$A$160:$AR$180,26,FALSE),"")</f>
        <v/>
      </c>
      <c r="V93" s="140" t="str">
        <f>IFERROR(VLOOKUP(B93,Calculations!$A$160:$AR$180,27,FALSE),"")</f>
        <v/>
      </c>
      <c r="W93" s="140" t="str">
        <f>IFERROR(VLOOKUP(B93,Calculations!$A$160:$AR$180,28,FALSE),"")</f>
        <v/>
      </c>
      <c r="X93" s="141" t="str">
        <f>IFERROR(VLOOKUP(B93,Calculations!$A$160:$AR$180,29,FALSE),"")</f>
        <v/>
      </c>
      <c r="Y93" s="142" t="str">
        <f>IFERROR(VLOOKUP(B93,Calculations!$A$160:$AR$180,31,FALSE),"")</f>
        <v/>
      </c>
    </row>
    <row r="94" spans="1:26" ht="15" x14ac:dyDescent="0.3">
      <c r="B94" s="35">
        <v>4</v>
      </c>
      <c r="C94" s="19" t="str">
        <f>IFERROR(VLOOKUP(B94,Calculations!$A$160:$AR$180,6,FALSE),"")</f>
        <v/>
      </c>
      <c r="D94" s="138" t="str">
        <f>IFERROR(VLOOKUP(B94,Calculations!$A$160:$AR$180,7,FALSE),"")</f>
        <v/>
      </c>
      <c r="E94" s="138" t="str">
        <f>IFERROR(VLOOKUP(B94,Calculations!$A$160:$AR$180,8,FALSE),"")</f>
        <v/>
      </c>
      <c r="F94" s="138" t="str">
        <f>IFERROR(VLOOKUP(B94,Calculations!$A$160:$AR$180,10,FALSE),"")</f>
        <v/>
      </c>
      <c r="G94" s="138" t="str">
        <f>IFERROR(VLOOKUP(B94,Calculations!$A$160:$AR$180,11,FALSE),"")</f>
        <v/>
      </c>
      <c r="H94" s="139" t="str">
        <f>IFERROR(VLOOKUP(B94,Calculations!$A$160:$AR$180,13,FALSE),"")</f>
        <v/>
      </c>
      <c r="I94" s="139" t="str">
        <f>IFERROR(VLOOKUP(B94,Calculations!$A$160:$AR$180,14,FALSE),"")</f>
        <v/>
      </c>
      <c r="J94" s="139" t="str">
        <f>IFERROR(VLOOKUP(B94,Calculations!$A$160:$AR$180,15,FALSE),"")</f>
        <v/>
      </c>
      <c r="K94" s="139" t="str">
        <f>IFERROR(VLOOKUP(B94,Calculations!$A$160:$AR$180,16,FALSE),"")</f>
        <v/>
      </c>
      <c r="L94" s="139" t="str">
        <f>IFERROR(VLOOKUP(B94,Calculations!$A$160:$AR$180,17,FALSE),"")</f>
        <v/>
      </c>
      <c r="M94" s="139" t="str">
        <f>IFERROR(VLOOKUP(B94,Calculations!$A$160:$AR$180,18,FALSE),"")</f>
        <v/>
      </c>
      <c r="N94" s="139" t="str">
        <f>IFERROR(VLOOKUP(B94,Calculations!$A$160:$AR$180,19,FALSE),"")</f>
        <v/>
      </c>
      <c r="O94" s="139" t="str">
        <f>IFERROR(VLOOKUP(B94,Calculations!$A$160:$AR$180,20,FALSE),"")</f>
        <v/>
      </c>
      <c r="P94" s="140" t="str">
        <f>IFERROR(VLOOKUP(B94,Calculations!$A$160:$AR$180,21,FALSE),"")</f>
        <v/>
      </c>
      <c r="Q94" s="140" t="str">
        <f>IFERROR(VLOOKUP(B94,Calculations!$A$160:$AR$180,22,FALSE),"")</f>
        <v/>
      </c>
      <c r="R94" s="140" t="str">
        <f>IFERROR(VLOOKUP(B94,Calculations!$A$160:$AR$180,23,FALSE),"")</f>
        <v/>
      </c>
      <c r="S94" s="140" t="str">
        <f>IFERROR(VLOOKUP(B94,Calculations!$A$160:$AR$180,24,FALSE),"")</f>
        <v/>
      </c>
      <c r="T94" s="140" t="str">
        <f>IFERROR(VLOOKUP(B94,Calculations!$A$160:$AR$180,25,FALSE),"")</f>
        <v/>
      </c>
      <c r="U94" s="140" t="str">
        <f>IFERROR(VLOOKUP(B94,Calculations!$A$160:$AR$180,26,FALSE),"")</f>
        <v/>
      </c>
      <c r="V94" s="140" t="str">
        <f>IFERROR(VLOOKUP(B94,Calculations!$A$160:$AR$180,27,FALSE),"")</f>
        <v/>
      </c>
      <c r="W94" s="140" t="str">
        <f>IFERROR(VLOOKUP(B94,Calculations!$A$160:$AR$180,28,FALSE),"")</f>
        <v/>
      </c>
      <c r="X94" s="141" t="str">
        <f>IFERROR(VLOOKUP(B94,Calculations!$A$160:$AR$180,29,FALSE),"")</f>
        <v/>
      </c>
      <c r="Y94" s="142" t="str">
        <f>IFERROR(VLOOKUP(B94,Calculations!$A$160:$AR$180,31,FALSE),"")</f>
        <v/>
      </c>
    </row>
    <row r="95" spans="1:26" ht="15" x14ac:dyDescent="0.3">
      <c r="B95" s="35">
        <v>5</v>
      </c>
      <c r="C95" s="19" t="str">
        <f>IFERROR(VLOOKUP(B95,Calculations!$A$160:$AR$180,6,FALSE),"")</f>
        <v/>
      </c>
      <c r="D95" s="138" t="str">
        <f>IFERROR(VLOOKUP(B95,Calculations!$A$160:$AR$180,7,FALSE),"")</f>
        <v/>
      </c>
      <c r="E95" s="138" t="str">
        <f>IFERROR(VLOOKUP(B95,Calculations!$A$160:$AR$180,8,FALSE),"")</f>
        <v/>
      </c>
      <c r="F95" s="138" t="str">
        <f>IFERROR(VLOOKUP(B95,Calculations!$A$160:$AR$180,10,FALSE),"")</f>
        <v/>
      </c>
      <c r="G95" s="138" t="str">
        <f>IFERROR(VLOOKUP(B95,Calculations!$A$160:$AR$180,11,FALSE),"")</f>
        <v/>
      </c>
      <c r="H95" s="139" t="str">
        <f>IFERROR(VLOOKUP(B95,Calculations!$A$160:$AR$180,13,FALSE),"")</f>
        <v/>
      </c>
      <c r="I95" s="139" t="str">
        <f>IFERROR(VLOOKUP(B95,Calculations!$A$160:$AR$180,14,FALSE),"")</f>
        <v/>
      </c>
      <c r="J95" s="139" t="str">
        <f>IFERROR(VLOOKUP(B95,Calculations!$A$160:$AR$180,15,FALSE),"")</f>
        <v/>
      </c>
      <c r="K95" s="139" t="str">
        <f>IFERROR(VLOOKUP(B95,Calculations!$A$160:$AR$180,16,FALSE),"")</f>
        <v/>
      </c>
      <c r="L95" s="139" t="str">
        <f>IFERROR(VLOOKUP(B95,Calculations!$A$160:$AR$180,17,FALSE),"")</f>
        <v/>
      </c>
      <c r="M95" s="139" t="str">
        <f>IFERROR(VLOOKUP(B95,Calculations!$A$160:$AR$180,18,FALSE),"")</f>
        <v/>
      </c>
      <c r="N95" s="139" t="str">
        <f>IFERROR(VLOOKUP(B95,Calculations!$A$160:$AR$180,19,FALSE),"")</f>
        <v/>
      </c>
      <c r="O95" s="139" t="str">
        <f>IFERROR(VLOOKUP(B95,Calculations!$A$160:$AR$180,20,FALSE),"")</f>
        <v/>
      </c>
      <c r="P95" s="140" t="str">
        <f>IFERROR(VLOOKUP(B95,Calculations!$A$160:$AR$180,21,FALSE),"")</f>
        <v/>
      </c>
      <c r="Q95" s="140" t="str">
        <f>IFERROR(VLOOKUP(B95,Calculations!$A$160:$AR$180,22,FALSE),"")</f>
        <v/>
      </c>
      <c r="R95" s="140" t="str">
        <f>IFERROR(VLOOKUP(B95,Calculations!$A$160:$AR$180,23,FALSE),"")</f>
        <v/>
      </c>
      <c r="S95" s="140" t="str">
        <f>IFERROR(VLOOKUP(B95,Calculations!$A$160:$AR$180,24,FALSE),"")</f>
        <v/>
      </c>
      <c r="T95" s="140" t="str">
        <f>IFERROR(VLOOKUP(B95,Calculations!$A$160:$AR$180,25,FALSE),"")</f>
        <v/>
      </c>
      <c r="U95" s="140" t="str">
        <f>IFERROR(VLOOKUP(B95,Calculations!$A$160:$AR$180,26,FALSE),"")</f>
        <v/>
      </c>
      <c r="V95" s="140" t="str">
        <f>IFERROR(VLOOKUP(B95,Calculations!$A$160:$AR$180,27,FALSE),"")</f>
        <v/>
      </c>
      <c r="W95" s="140" t="str">
        <f>IFERROR(VLOOKUP(B95,Calculations!$A$160:$AR$180,28,FALSE),"")</f>
        <v/>
      </c>
      <c r="X95" s="141" t="str">
        <f>IFERROR(VLOOKUP(B95,Calculations!$A$160:$AR$180,29,FALSE),"")</f>
        <v/>
      </c>
      <c r="Y95" s="142" t="str">
        <f>IFERROR(VLOOKUP(B95,Calculations!$A$160:$AR$180,31,FALSE),"")</f>
        <v/>
      </c>
    </row>
    <row r="96" spans="1:26" ht="15" x14ac:dyDescent="0.3">
      <c r="C96" s="19" t="str">
        <f>IFERROR(VLOOKUP(B96,Calculations!$A$160:$AR$180,6,FALSE),"")</f>
        <v/>
      </c>
      <c r="D96" s="138" t="str">
        <f>IFERROR(VLOOKUP(B96,Calculations!$A$160:$AR$180,7,FALSE),"")</f>
        <v/>
      </c>
      <c r="E96" s="138" t="str">
        <f>IFERROR(VLOOKUP(B96,Calculations!$A$160:$AR$180,8,FALSE),"")</f>
        <v/>
      </c>
      <c r="F96" s="138" t="str">
        <f>IFERROR(VLOOKUP(B96,Calculations!$A$160:$AR$180,10,FALSE),"")</f>
        <v/>
      </c>
      <c r="G96" s="138" t="str">
        <f>IFERROR(VLOOKUP(B96,Calculations!$A$160:$AR$180,11,FALSE),"")</f>
        <v/>
      </c>
      <c r="H96" s="139" t="str">
        <f>IFERROR(VLOOKUP(B96,Calculations!$A$160:$AR$180,13,FALSE),"")</f>
        <v/>
      </c>
      <c r="I96" s="139" t="str">
        <f>IFERROR(VLOOKUP(B96,Calculations!$A$160:$AR$180,14,FALSE),"")</f>
        <v/>
      </c>
      <c r="J96" s="139" t="str">
        <f>IFERROR(VLOOKUP(B96,Calculations!$A$160:$AR$180,15,FALSE),"")</f>
        <v/>
      </c>
      <c r="K96" s="139" t="str">
        <f>IFERROR(VLOOKUP(B96,Calculations!$A$160:$AR$180,16,FALSE),"")</f>
        <v/>
      </c>
      <c r="L96" s="139" t="str">
        <f>IFERROR(VLOOKUP(B96,Calculations!$A$160:$AR$180,17,FALSE),"")</f>
        <v/>
      </c>
      <c r="M96" s="139" t="str">
        <f>IFERROR(VLOOKUP(B96,Calculations!$A$160:$AR$180,18,FALSE),"")</f>
        <v/>
      </c>
      <c r="N96" s="139" t="str">
        <f>IFERROR(VLOOKUP(B96,Calculations!$A$160:$AR$180,19,FALSE),"")</f>
        <v/>
      </c>
      <c r="O96" s="139" t="str">
        <f>IFERROR(VLOOKUP(B96,Calculations!$A$160:$AR$180,20,FALSE),"")</f>
        <v/>
      </c>
      <c r="P96" s="140" t="str">
        <f>IFERROR(VLOOKUP(B96,Calculations!$A$160:$AR$180,21,FALSE),"")</f>
        <v/>
      </c>
      <c r="Q96" s="140" t="str">
        <f>IFERROR(VLOOKUP(B96,Calculations!$A$160:$AR$180,22,FALSE),"")</f>
        <v/>
      </c>
      <c r="R96" s="140" t="str">
        <f>IFERROR(VLOOKUP(B96,Calculations!$A$160:$AR$180,23,FALSE),"")</f>
        <v/>
      </c>
      <c r="S96" s="140" t="str">
        <f>IFERROR(VLOOKUP(B96,Calculations!$A$160:$AR$180,24,FALSE),"")</f>
        <v/>
      </c>
      <c r="T96" s="140" t="str">
        <f>IFERROR(VLOOKUP(B96,Calculations!$A$160:$AR$180,25,FALSE),"")</f>
        <v/>
      </c>
      <c r="U96" s="140" t="str">
        <f>IFERROR(VLOOKUP(B96,Calculations!$A$160:$AR$180,26,FALSE),"")</f>
        <v/>
      </c>
      <c r="V96" s="140" t="str">
        <f>IFERROR(VLOOKUP(B96,Calculations!$A$160:$AR$180,27,FALSE),"")</f>
        <v/>
      </c>
      <c r="W96" s="140" t="str">
        <f>IFERROR(VLOOKUP(B96,Calculations!$A$160:$AR$180,28,FALSE),"")</f>
        <v/>
      </c>
      <c r="X96" s="141" t="str">
        <f>IFERROR(VLOOKUP(B96,Calculations!$A$160:$AR$180,29,FALSE),"")</f>
        <v/>
      </c>
      <c r="Y96" s="142" t="str">
        <f>IFERROR(VLOOKUP(B96,Calculations!$A$160:$AR$180,31,FALSE),"")</f>
        <v/>
      </c>
    </row>
    <row r="97" spans="3:25" ht="15" x14ac:dyDescent="0.3">
      <c r="C97" s="19" t="str">
        <f>IFERROR(VLOOKUP(B97,Calculations!$A$160:$AR$180,6,FALSE),"")</f>
        <v/>
      </c>
      <c r="D97" s="138" t="str">
        <f>IFERROR(VLOOKUP(B97,Calculations!$A$160:$AR$180,7,FALSE),"")</f>
        <v/>
      </c>
      <c r="E97" s="138" t="str">
        <f>IFERROR(VLOOKUP(B97,Calculations!$A$160:$AR$180,8,FALSE),"")</f>
        <v/>
      </c>
      <c r="F97" s="138" t="str">
        <f>IFERROR(VLOOKUP(B97,Calculations!$A$160:$AR$180,10,FALSE),"")</f>
        <v/>
      </c>
      <c r="G97" s="138" t="str">
        <f>IFERROR(VLOOKUP(B97,Calculations!$A$160:$AR$180,11,FALSE),"")</f>
        <v/>
      </c>
      <c r="H97" s="139" t="str">
        <f>IFERROR(VLOOKUP(B97,Calculations!$A$160:$AR$180,13,FALSE),"")</f>
        <v/>
      </c>
      <c r="I97" s="139" t="str">
        <f>IFERROR(VLOOKUP(B97,Calculations!$A$160:$AR$180,14,FALSE),"")</f>
        <v/>
      </c>
      <c r="J97" s="139" t="str">
        <f>IFERROR(VLOOKUP(B97,Calculations!$A$160:$AR$180,15,FALSE),"")</f>
        <v/>
      </c>
      <c r="K97" s="139" t="str">
        <f>IFERROR(VLOOKUP(B97,Calculations!$A$160:$AR$180,16,FALSE),"")</f>
        <v/>
      </c>
      <c r="L97" s="139" t="str">
        <f>IFERROR(VLOOKUP(B97,Calculations!$A$160:$AR$180,17,FALSE),"")</f>
        <v/>
      </c>
      <c r="M97" s="139" t="str">
        <f>IFERROR(VLOOKUP(B97,Calculations!$A$160:$AR$180,18,FALSE),"")</f>
        <v/>
      </c>
      <c r="N97" s="139" t="str">
        <f>IFERROR(VLOOKUP(B97,Calculations!$A$160:$AR$180,19,FALSE),"")</f>
        <v/>
      </c>
      <c r="O97" s="139" t="str">
        <f>IFERROR(VLOOKUP(B97,Calculations!$A$160:$AR$180,20,FALSE),"")</f>
        <v/>
      </c>
      <c r="P97" s="140" t="str">
        <f>IFERROR(VLOOKUP(B97,Calculations!$A$160:$AR$180,21,FALSE),"")</f>
        <v/>
      </c>
      <c r="Q97" s="140" t="str">
        <f>IFERROR(VLOOKUP(B97,Calculations!$A$160:$AR$180,22,FALSE),"")</f>
        <v/>
      </c>
      <c r="R97" s="140" t="str">
        <f>IFERROR(VLOOKUP(B97,Calculations!$A$160:$AR$180,23,FALSE),"")</f>
        <v/>
      </c>
      <c r="S97" s="140" t="str">
        <f>IFERROR(VLOOKUP(B97,Calculations!$A$160:$AR$180,24,FALSE),"")</f>
        <v/>
      </c>
      <c r="T97" s="140" t="str">
        <f>IFERROR(VLOOKUP(B97,Calculations!$A$160:$AR$180,25,FALSE),"")</f>
        <v/>
      </c>
      <c r="U97" s="140" t="str">
        <f>IFERROR(VLOOKUP(B97,Calculations!$A$160:$AR$180,26,FALSE),"")</f>
        <v/>
      </c>
      <c r="V97" s="140" t="str">
        <f>IFERROR(VLOOKUP(B97,Calculations!$A$160:$AR$180,27,FALSE),"")</f>
        <v/>
      </c>
      <c r="W97" s="140" t="str">
        <f>IFERROR(VLOOKUP(B97,Calculations!$A$160:$AR$180,28,FALSE),"")</f>
        <v/>
      </c>
      <c r="X97" s="141" t="str">
        <f>IFERROR(VLOOKUP(B97,Calculations!$A$160:$AR$180,29,FALSE),"")</f>
        <v/>
      </c>
      <c r="Y97" s="142" t="str">
        <f>IFERROR(VLOOKUP(B97,Calculations!$A$160:$AR$180,31,FALSE),"")</f>
        <v/>
      </c>
    </row>
    <row r="98" spans="3:25" ht="15" x14ac:dyDescent="0.3">
      <c r="C98" s="19" t="str">
        <f>IFERROR(VLOOKUP(B98,Calculations!$A$160:$AR$180,6,FALSE),"")</f>
        <v/>
      </c>
      <c r="D98" s="138" t="str">
        <f>IFERROR(VLOOKUP(B98,Calculations!$A$160:$AR$180,7,FALSE),"")</f>
        <v/>
      </c>
      <c r="E98" s="138" t="str">
        <f>IFERROR(VLOOKUP(B98,Calculations!$A$160:$AR$180,8,FALSE),"")</f>
        <v/>
      </c>
      <c r="F98" s="138" t="str">
        <f>IFERROR(VLOOKUP(B98,Calculations!$A$160:$AR$180,10,FALSE),"")</f>
        <v/>
      </c>
      <c r="G98" s="138" t="str">
        <f>IFERROR(VLOOKUP(B98,Calculations!$A$160:$AR$180,11,FALSE),"")</f>
        <v/>
      </c>
      <c r="H98" s="139" t="str">
        <f>IFERROR(VLOOKUP(B98,Calculations!$A$160:$AR$180,13,FALSE),"")</f>
        <v/>
      </c>
      <c r="I98" s="139" t="str">
        <f>IFERROR(VLOOKUP(B98,Calculations!$A$160:$AR$180,14,FALSE),"")</f>
        <v/>
      </c>
      <c r="J98" s="139" t="str">
        <f>IFERROR(VLOOKUP(B98,Calculations!$A$160:$AR$180,15,FALSE),"")</f>
        <v/>
      </c>
      <c r="K98" s="139" t="str">
        <f>IFERROR(VLOOKUP(B98,Calculations!$A$160:$AR$180,16,FALSE),"")</f>
        <v/>
      </c>
      <c r="L98" s="139" t="str">
        <f>IFERROR(VLOOKUP(B98,Calculations!$A$160:$AR$180,17,FALSE),"")</f>
        <v/>
      </c>
      <c r="M98" s="139" t="str">
        <f>IFERROR(VLOOKUP(B98,Calculations!$A$160:$AR$180,18,FALSE),"")</f>
        <v/>
      </c>
      <c r="N98" s="139" t="str">
        <f>IFERROR(VLOOKUP(B98,Calculations!$A$160:$AR$180,19,FALSE),"")</f>
        <v/>
      </c>
      <c r="O98" s="139" t="str">
        <f>IFERROR(VLOOKUP(B98,Calculations!$A$160:$AR$180,20,FALSE),"")</f>
        <v/>
      </c>
      <c r="P98" s="140" t="str">
        <f>IFERROR(VLOOKUP(B98,Calculations!$A$160:$AR$180,21,FALSE),"")</f>
        <v/>
      </c>
      <c r="Q98" s="140" t="str">
        <f>IFERROR(VLOOKUP(B98,Calculations!$A$160:$AR$180,22,FALSE),"")</f>
        <v/>
      </c>
      <c r="R98" s="140" t="str">
        <f>IFERROR(VLOOKUP(B98,Calculations!$A$160:$AR$180,23,FALSE),"")</f>
        <v/>
      </c>
      <c r="S98" s="140" t="str">
        <f>IFERROR(VLOOKUP(B98,Calculations!$A$160:$AR$180,24,FALSE),"")</f>
        <v/>
      </c>
      <c r="T98" s="140" t="str">
        <f>IFERROR(VLOOKUP(B98,Calculations!$A$160:$AR$180,25,FALSE),"")</f>
        <v/>
      </c>
      <c r="U98" s="140" t="str">
        <f>IFERROR(VLOOKUP(B98,Calculations!$A$160:$AR$180,26,FALSE),"")</f>
        <v/>
      </c>
      <c r="V98" s="140" t="str">
        <f>IFERROR(VLOOKUP(B98,Calculations!$A$160:$AR$180,27,FALSE),"")</f>
        <v/>
      </c>
      <c r="W98" s="140" t="str">
        <f>IFERROR(VLOOKUP(B98,Calculations!$A$160:$AR$180,28,FALSE),"")</f>
        <v/>
      </c>
      <c r="X98" s="141" t="str">
        <f>IFERROR(VLOOKUP(B98,Calculations!$A$160:$AR$180,29,FALSE),"")</f>
        <v/>
      </c>
      <c r="Y98" s="142" t="str">
        <f>IFERROR(VLOOKUP(B98,Calculations!$A$160:$AR$180,31,FALSE),"")</f>
        <v/>
      </c>
    </row>
    <row r="99" spans="3:25" ht="15" x14ac:dyDescent="0.3">
      <c r="C99" s="19" t="str">
        <f>IFERROR(VLOOKUP(B99,Calculations!$A$160:$AR$180,6,FALSE),"")</f>
        <v/>
      </c>
      <c r="D99" s="138" t="str">
        <f>IFERROR(VLOOKUP(B99,Calculations!$A$160:$AR$180,7,FALSE),"")</f>
        <v/>
      </c>
      <c r="E99" s="138" t="str">
        <f>IFERROR(VLOOKUP(B99,Calculations!$A$160:$AR$180,8,FALSE),"")</f>
        <v/>
      </c>
      <c r="F99" s="138" t="str">
        <f>IFERROR(VLOOKUP(B99,Calculations!$A$160:$AR$180,10,FALSE),"")</f>
        <v/>
      </c>
      <c r="G99" s="138" t="str">
        <f>IFERROR(VLOOKUP(B99,Calculations!$A$160:$AR$180,11,FALSE),"")</f>
        <v/>
      </c>
      <c r="H99" s="139" t="str">
        <f>IFERROR(VLOOKUP(B99,Calculations!$A$160:$AR$180,13,FALSE),"")</f>
        <v/>
      </c>
      <c r="I99" s="139" t="str">
        <f>IFERROR(VLOOKUP(B99,Calculations!$A$160:$AR$180,14,FALSE),"")</f>
        <v/>
      </c>
      <c r="J99" s="139" t="str">
        <f>IFERROR(VLOOKUP(B99,Calculations!$A$160:$AR$180,15,FALSE),"")</f>
        <v/>
      </c>
      <c r="K99" s="139" t="str">
        <f>IFERROR(VLOOKUP(B99,Calculations!$A$160:$AR$180,16,FALSE),"")</f>
        <v/>
      </c>
      <c r="L99" s="139" t="str">
        <f>IFERROR(VLOOKUP(B99,Calculations!$A$160:$AR$180,17,FALSE),"")</f>
        <v/>
      </c>
      <c r="M99" s="139" t="str">
        <f>IFERROR(VLOOKUP(B99,Calculations!$A$160:$AR$180,18,FALSE),"")</f>
        <v/>
      </c>
      <c r="N99" s="139" t="str">
        <f>IFERROR(VLOOKUP(B99,Calculations!$A$160:$AR$180,19,FALSE),"")</f>
        <v/>
      </c>
      <c r="O99" s="139" t="str">
        <f>IFERROR(VLOOKUP(B99,Calculations!$A$160:$AR$180,20,FALSE),"")</f>
        <v/>
      </c>
      <c r="P99" s="140" t="str">
        <f>IFERROR(VLOOKUP(B99,Calculations!$A$160:$AR$180,21,FALSE),"")</f>
        <v/>
      </c>
      <c r="Q99" s="140" t="str">
        <f>IFERROR(VLOOKUP(B99,Calculations!$A$160:$AR$180,22,FALSE),"")</f>
        <v/>
      </c>
      <c r="R99" s="140" t="str">
        <f>IFERROR(VLOOKUP(B99,Calculations!$A$160:$AR$180,23,FALSE),"")</f>
        <v/>
      </c>
      <c r="S99" s="140" t="str">
        <f>IFERROR(VLOOKUP(B99,Calculations!$A$160:$AR$180,24,FALSE),"")</f>
        <v/>
      </c>
      <c r="T99" s="140" t="str">
        <f>IFERROR(VLOOKUP(B99,Calculations!$A$160:$AR$180,25,FALSE),"")</f>
        <v/>
      </c>
      <c r="U99" s="140" t="str">
        <f>IFERROR(VLOOKUP(B99,Calculations!$A$160:$AR$180,26,FALSE),"")</f>
        <v/>
      </c>
      <c r="V99" s="140" t="str">
        <f>IFERROR(VLOOKUP(B99,Calculations!$A$160:$AR$180,27,FALSE),"")</f>
        <v/>
      </c>
      <c r="W99" s="140" t="str">
        <f>IFERROR(VLOOKUP(B99,Calculations!$A$160:$AR$180,28,FALSE),"")</f>
        <v/>
      </c>
      <c r="X99" s="141" t="str">
        <f>IFERROR(VLOOKUP(B99,Calculations!$A$160:$AR$180,29,FALSE),"")</f>
        <v/>
      </c>
      <c r="Y99" s="142" t="str">
        <f>IFERROR(VLOOKUP(B99,Calculations!$A$160:$AR$180,31,FALSE),"")</f>
        <v/>
      </c>
    </row>
    <row r="100" spans="3:25" ht="15" x14ac:dyDescent="0.3">
      <c r="C100" s="19" t="str">
        <f>IFERROR(VLOOKUP(B100,Calculations!$A$160:$AR$180,6,FALSE),"")</f>
        <v/>
      </c>
      <c r="D100" s="138" t="str">
        <f>IFERROR(VLOOKUP(B100,Calculations!$A$160:$AR$180,7,FALSE),"")</f>
        <v/>
      </c>
      <c r="E100" s="138" t="str">
        <f>IFERROR(VLOOKUP(B100,Calculations!$A$160:$AR$180,8,FALSE),"")</f>
        <v/>
      </c>
      <c r="F100" s="138" t="str">
        <f>IFERROR(VLOOKUP(B100,Calculations!$A$160:$AR$180,10,FALSE),"")</f>
        <v/>
      </c>
      <c r="G100" s="138" t="str">
        <f>IFERROR(VLOOKUP(B100,Calculations!$A$160:$AR$180,11,FALSE),"")</f>
        <v/>
      </c>
      <c r="H100" s="139" t="str">
        <f>IFERROR(VLOOKUP(B100,Calculations!$A$160:$AR$180,13,FALSE),"")</f>
        <v/>
      </c>
      <c r="I100" s="139" t="str">
        <f>IFERROR(VLOOKUP(B100,Calculations!$A$160:$AR$180,14,FALSE),"")</f>
        <v/>
      </c>
      <c r="J100" s="139" t="str">
        <f>IFERROR(VLOOKUP(B100,Calculations!$A$160:$AR$180,15,FALSE),"")</f>
        <v/>
      </c>
      <c r="K100" s="139" t="str">
        <f>IFERROR(VLOOKUP(B100,Calculations!$A$160:$AR$180,16,FALSE),"")</f>
        <v/>
      </c>
      <c r="L100" s="139" t="str">
        <f>IFERROR(VLOOKUP(B100,Calculations!$A$160:$AR$180,17,FALSE),"")</f>
        <v/>
      </c>
      <c r="M100" s="139" t="str">
        <f>IFERROR(VLOOKUP(B100,Calculations!$A$160:$AR$180,18,FALSE),"")</f>
        <v/>
      </c>
      <c r="N100" s="139" t="str">
        <f>IFERROR(VLOOKUP(B100,Calculations!$A$160:$AR$180,19,FALSE),"")</f>
        <v/>
      </c>
      <c r="O100" s="139" t="str">
        <f>IFERROR(VLOOKUP(B100,Calculations!$A$160:$AR$180,20,FALSE),"")</f>
        <v/>
      </c>
      <c r="P100" s="140" t="str">
        <f>IFERROR(VLOOKUP(B100,Calculations!$A$160:$AR$180,21,FALSE),"")</f>
        <v/>
      </c>
      <c r="Q100" s="140" t="str">
        <f>IFERROR(VLOOKUP(B100,Calculations!$A$160:$AR$180,22,FALSE),"")</f>
        <v/>
      </c>
      <c r="R100" s="140" t="str">
        <f>IFERROR(VLOOKUP(B100,Calculations!$A$160:$AR$180,23,FALSE),"")</f>
        <v/>
      </c>
      <c r="S100" s="140" t="str">
        <f>IFERROR(VLOOKUP(B100,Calculations!$A$160:$AR$180,24,FALSE),"")</f>
        <v/>
      </c>
      <c r="T100" s="140" t="str">
        <f>IFERROR(VLOOKUP(B100,Calculations!$A$160:$AR$180,25,FALSE),"")</f>
        <v/>
      </c>
      <c r="U100" s="140" t="str">
        <f>IFERROR(VLOOKUP(B100,Calculations!$A$160:$AR$180,26,FALSE),"")</f>
        <v/>
      </c>
      <c r="V100" s="140" t="str">
        <f>IFERROR(VLOOKUP(B100,Calculations!$A$160:$AR$180,27,FALSE),"")</f>
        <v/>
      </c>
      <c r="W100" s="140" t="str">
        <f>IFERROR(VLOOKUP(B100,Calculations!$A$160:$AR$180,28,FALSE),"")</f>
        <v/>
      </c>
      <c r="X100" s="141" t="str">
        <f>IFERROR(VLOOKUP(B100,Calculations!$A$160:$AR$180,29,FALSE),"")</f>
        <v/>
      </c>
      <c r="Y100" s="142" t="str">
        <f>IFERROR(VLOOKUP(B100,Calculations!$A$160:$AR$180,31,FALSE),"")</f>
        <v/>
      </c>
    </row>
    <row r="101" spans="3:25" ht="15" x14ac:dyDescent="0.3">
      <c r="C101" s="19" t="str">
        <f>IFERROR(VLOOKUP(B101,Calculations!$A$160:$AR$180,6,FALSE),"")</f>
        <v/>
      </c>
      <c r="D101" s="138" t="str">
        <f>IFERROR(VLOOKUP(B101,Calculations!$A$160:$AR$180,7,FALSE),"")</f>
        <v/>
      </c>
      <c r="E101" s="138" t="str">
        <f>IFERROR(VLOOKUP(B101,Calculations!$A$160:$AR$180,8,FALSE),"")</f>
        <v/>
      </c>
      <c r="F101" s="138" t="str">
        <f>IFERROR(VLOOKUP(B101,Calculations!$A$160:$AR$180,10,FALSE),"")</f>
        <v/>
      </c>
      <c r="G101" s="138" t="str">
        <f>IFERROR(VLOOKUP(B101,Calculations!$A$160:$AR$180,11,FALSE),"")</f>
        <v/>
      </c>
      <c r="H101" s="139" t="str">
        <f>IFERROR(VLOOKUP(B101,Calculations!$A$160:$AR$180,13,FALSE),"")</f>
        <v/>
      </c>
      <c r="I101" s="139" t="str">
        <f>IFERROR(VLOOKUP(B101,Calculations!$A$160:$AR$180,14,FALSE),"")</f>
        <v/>
      </c>
      <c r="J101" s="139" t="str">
        <f>IFERROR(VLOOKUP(B101,Calculations!$A$160:$AR$180,15,FALSE),"")</f>
        <v/>
      </c>
      <c r="K101" s="139" t="str">
        <f>IFERROR(VLOOKUP(B101,Calculations!$A$160:$AR$180,16,FALSE),"")</f>
        <v/>
      </c>
      <c r="L101" s="139" t="str">
        <f>IFERROR(VLOOKUP(B101,Calculations!$A$160:$AR$180,17,FALSE),"")</f>
        <v/>
      </c>
      <c r="M101" s="139" t="str">
        <f>IFERROR(VLOOKUP(B101,Calculations!$A$160:$AR$180,18,FALSE),"")</f>
        <v/>
      </c>
      <c r="N101" s="139" t="str">
        <f>IFERROR(VLOOKUP(B101,Calculations!$A$160:$AR$180,19,FALSE),"")</f>
        <v/>
      </c>
      <c r="O101" s="139" t="str">
        <f>IFERROR(VLOOKUP(B101,Calculations!$A$160:$AR$180,20,FALSE),"")</f>
        <v/>
      </c>
      <c r="P101" s="140" t="str">
        <f>IFERROR(VLOOKUP(B101,Calculations!$A$160:$AR$180,21,FALSE),"")</f>
        <v/>
      </c>
      <c r="Q101" s="140" t="str">
        <f>IFERROR(VLOOKUP(B101,Calculations!$A$160:$AR$180,22,FALSE),"")</f>
        <v/>
      </c>
      <c r="R101" s="140" t="str">
        <f>IFERROR(VLOOKUP(B101,Calculations!$A$160:$AR$180,23,FALSE),"")</f>
        <v/>
      </c>
      <c r="S101" s="140" t="str">
        <f>IFERROR(VLOOKUP(B101,Calculations!$A$160:$AR$180,24,FALSE),"")</f>
        <v/>
      </c>
      <c r="T101" s="140" t="str">
        <f>IFERROR(VLOOKUP(B101,Calculations!$A$160:$AR$180,25,FALSE),"")</f>
        <v/>
      </c>
      <c r="U101" s="140" t="str">
        <f>IFERROR(VLOOKUP(B101,Calculations!$A$160:$AR$180,26,FALSE),"")</f>
        <v/>
      </c>
      <c r="V101" s="140" t="str">
        <f>IFERROR(VLOOKUP(B101,Calculations!$A$160:$AR$180,27,FALSE),"")</f>
        <v/>
      </c>
      <c r="W101" s="140" t="str">
        <f>IFERROR(VLOOKUP(B101,Calculations!$A$160:$AR$180,28,FALSE),"")</f>
        <v/>
      </c>
      <c r="X101" s="141" t="str">
        <f>IFERROR(VLOOKUP(B101,Calculations!$A$160:$AR$180,29,FALSE),"")</f>
        <v/>
      </c>
      <c r="Y101" s="142" t="str">
        <f>IFERROR(VLOOKUP(B101,Calculations!$A$160:$AR$180,31,FALSE),"")</f>
        <v/>
      </c>
    </row>
    <row r="102" spans="3:25" ht="15" x14ac:dyDescent="0.3">
      <c r="C102" s="19" t="str">
        <f>IFERROR(VLOOKUP(B102,Calculations!$A$160:$AR$180,6,FALSE),"")</f>
        <v/>
      </c>
      <c r="D102" s="138" t="str">
        <f>IFERROR(VLOOKUP(B102,Calculations!$A$160:$AR$180,7,FALSE),"")</f>
        <v/>
      </c>
      <c r="E102" s="138" t="str">
        <f>IFERROR(VLOOKUP(B102,Calculations!$A$160:$AR$180,8,FALSE),"")</f>
        <v/>
      </c>
      <c r="F102" s="138" t="str">
        <f>IFERROR(VLOOKUP(B102,Calculations!$A$160:$AR$180,10,FALSE),"")</f>
        <v/>
      </c>
      <c r="G102" s="138" t="str">
        <f>IFERROR(VLOOKUP(B102,Calculations!$A$160:$AR$180,11,FALSE),"")</f>
        <v/>
      </c>
      <c r="H102" s="139" t="str">
        <f>IFERROR(VLOOKUP(B102,Calculations!$A$160:$AR$180,13,FALSE),"")</f>
        <v/>
      </c>
      <c r="I102" s="139" t="str">
        <f>IFERROR(VLOOKUP(B102,Calculations!$A$160:$AR$180,14,FALSE),"")</f>
        <v/>
      </c>
      <c r="J102" s="139" t="str">
        <f>IFERROR(VLOOKUP(B102,Calculations!$A$160:$AR$180,15,FALSE),"")</f>
        <v/>
      </c>
      <c r="K102" s="139" t="str">
        <f>IFERROR(VLOOKUP(B102,Calculations!$A$160:$AR$180,16,FALSE),"")</f>
        <v/>
      </c>
      <c r="L102" s="139" t="str">
        <f>IFERROR(VLOOKUP(B102,Calculations!$A$160:$AR$180,17,FALSE),"")</f>
        <v/>
      </c>
      <c r="M102" s="139" t="str">
        <f>IFERROR(VLOOKUP(B102,Calculations!$A$160:$AR$180,18,FALSE),"")</f>
        <v/>
      </c>
      <c r="N102" s="139" t="str">
        <f>IFERROR(VLOOKUP(B102,Calculations!$A$160:$AR$180,19,FALSE),"")</f>
        <v/>
      </c>
      <c r="O102" s="139" t="str">
        <f>IFERROR(VLOOKUP(B102,Calculations!$A$160:$AR$180,20,FALSE),"")</f>
        <v/>
      </c>
      <c r="P102" s="140" t="str">
        <f>IFERROR(VLOOKUP(B102,Calculations!$A$160:$AR$180,21,FALSE),"")</f>
        <v/>
      </c>
      <c r="Q102" s="140" t="str">
        <f>IFERROR(VLOOKUP(B102,Calculations!$A$160:$AR$180,22,FALSE),"")</f>
        <v/>
      </c>
      <c r="R102" s="140" t="str">
        <f>IFERROR(VLOOKUP(B102,Calculations!$A$160:$AR$180,23,FALSE),"")</f>
        <v/>
      </c>
      <c r="S102" s="140" t="str">
        <f>IFERROR(VLOOKUP(B102,Calculations!$A$160:$AR$180,24,FALSE),"")</f>
        <v/>
      </c>
      <c r="T102" s="140" t="str">
        <f>IFERROR(VLOOKUP(B102,Calculations!$A$160:$AR$180,25,FALSE),"")</f>
        <v/>
      </c>
      <c r="U102" s="140" t="str">
        <f>IFERROR(VLOOKUP(B102,Calculations!$A$160:$AR$180,26,FALSE),"")</f>
        <v/>
      </c>
      <c r="V102" s="140" t="str">
        <f>IFERROR(VLOOKUP(B102,Calculations!$A$160:$AR$180,27,FALSE),"")</f>
        <v/>
      </c>
      <c r="W102" s="140" t="str">
        <f>IFERROR(VLOOKUP(B102,Calculations!$A$160:$AR$180,28,FALSE),"")</f>
        <v/>
      </c>
      <c r="X102" s="141" t="str">
        <f>IFERROR(VLOOKUP(B102,Calculations!$A$160:$AR$180,29,FALSE),"")</f>
        <v/>
      </c>
      <c r="Y102" s="142" t="str">
        <f>IFERROR(VLOOKUP(B102,Calculations!$A$160:$AR$180,31,FALSE),"")</f>
        <v/>
      </c>
    </row>
    <row r="103" spans="3:25" ht="15" x14ac:dyDescent="0.3">
      <c r="C103" s="19" t="str">
        <f>IFERROR(VLOOKUP(B103,Calculations!$A$160:$AR$180,6,FALSE),"")</f>
        <v/>
      </c>
      <c r="D103" s="138" t="str">
        <f>IFERROR(VLOOKUP(B103,Calculations!$A$160:$AR$180,7,FALSE),"")</f>
        <v/>
      </c>
      <c r="E103" s="138" t="str">
        <f>IFERROR(VLOOKUP(B103,Calculations!$A$160:$AR$180,8,FALSE),"")</f>
        <v/>
      </c>
      <c r="F103" s="138" t="str">
        <f>IFERROR(VLOOKUP(B103,Calculations!$A$160:$AR$180,10,FALSE),"")</f>
        <v/>
      </c>
      <c r="G103" s="138" t="str">
        <f>IFERROR(VLOOKUP(B103,Calculations!$A$160:$AR$180,11,FALSE),"")</f>
        <v/>
      </c>
      <c r="H103" s="139" t="str">
        <f>IFERROR(VLOOKUP(B103,Calculations!$A$160:$AR$180,13,FALSE),"")</f>
        <v/>
      </c>
      <c r="I103" s="139" t="str">
        <f>IFERROR(VLOOKUP(B103,Calculations!$A$160:$AR$180,14,FALSE),"")</f>
        <v/>
      </c>
      <c r="J103" s="139" t="str">
        <f>IFERROR(VLOOKUP(B103,Calculations!$A$160:$AR$180,15,FALSE),"")</f>
        <v/>
      </c>
      <c r="K103" s="139" t="str">
        <f>IFERROR(VLOOKUP(B103,Calculations!$A$160:$AR$180,16,FALSE),"")</f>
        <v/>
      </c>
      <c r="L103" s="139" t="str">
        <f>IFERROR(VLOOKUP(B103,Calculations!$A$160:$AR$180,17,FALSE),"")</f>
        <v/>
      </c>
      <c r="M103" s="139" t="str">
        <f>IFERROR(VLOOKUP(B103,Calculations!$A$160:$AR$180,18,FALSE),"")</f>
        <v/>
      </c>
      <c r="N103" s="139" t="str">
        <f>IFERROR(VLOOKUP(B103,Calculations!$A$160:$AR$180,19,FALSE),"")</f>
        <v/>
      </c>
      <c r="O103" s="139" t="str">
        <f>IFERROR(VLOOKUP(B103,Calculations!$A$160:$AR$180,20,FALSE),"")</f>
        <v/>
      </c>
      <c r="P103" s="140" t="str">
        <f>IFERROR(VLOOKUP(B103,Calculations!$A$160:$AR$180,21,FALSE),"")</f>
        <v/>
      </c>
      <c r="Q103" s="140" t="str">
        <f>IFERROR(VLOOKUP(B103,Calculations!$A$160:$AR$180,22,FALSE),"")</f>
        <v/>
      </c>
      <c r="R103" s="140" t="str">
        <f>IFERROR(VLOOKUP(B103,Calculations!$A$160:$AR$180,23,FALSE),"")</f>
        <v/>
      </c>
      <c r="S103" s="140" t="str">
        <f>IFERROR(VLOOKUP(B103,Calculations!$A$160:$AR$180,24,FALSE),"")</f>
        <v/>
      </c>
      <c r="T103" s="140" t="str">
        <f>IFERROR(VLOOKUP(B103,Calculations!$A$160:$AR$180,25,FALSE),"")</f>
        <v/>
      </c>
      <c r="U103" s="140" t="str">
        <f>IFERROR(VLOOKUP(B103,Calculations!$A$160:$AR$180,26,FALSE),"")</f>
        <v/>
      </c>
      <c r="V103" s="140" t="str">
        <f>IFERROR(VLOOKUP(B103,Calculations!$A$160:$AR$180,27,FALSE),"")</f>
        <v/>
      </c>
      <c r="W103" s="140" t="str">
        <f>IFERROR(VLOOKUP(B103,Calculations!$A$160:$AR$180,28,FALSE),"")</f>
        <v/>
      </c>
      <c r="X103" s="141" t="str">
        <f>IFERROR(VLOOKUP(B103,Calculations!$A$160:$AR$180,29,FALSE),"")</f>
        <v/>
      </c>
      <c r="Y103" s="142" t="str">
        <f>IFERROR(VLOOKUP(B103,Calculations!$A$160:$AR$180,31,FALSE),"")</f>
        <v/>
      </c>
    </row>
    <row r="104" spans="3:25" ht="15" x14ac:dyDescent="0.3">
      <c r="C104" s="19" t="str">
        <f>IFERROR(VLOOKUP(B104,Calculations!$A$160:$AR$180,6,FALSE),"")</f>
        <v/>
      </c>
      <c r="D104" s="138" t="str">
        <f>IFERROR(VLOOKUP(B104,Calculations!$A$160:$AR$180,7,FALSE),"")</f>
        <v/>
      </c>
      <c r="E104" s="138" t="str">
        <f>IFERROR(VLOOKUP(B104,Calculations!$A$160:$AR$180,8,FALSE),"")</f>
        <v/>
      </c>
      <c r="F104" s="138" t="str">
        <f>IFERROR(VLOOKUP(B104,Calculations!$A$160:$AR$180,10,FALSE),"")</f>
        <v/>
      </c>
      <c r="G104" s="138" t="str">
        <f>IFERROR(VLOOKUP(B104,Calculations!$A$160:$AR$180,11,FALSE),"")</f>
        <v/>
      </c>
      <c r="H104" s="139" t="str">
        <f>IFERROR(VLOOKUP(B104,Calculations!$A$160:$AR$180,13,FALSE),"")</f>
        <v/>
      </c>
      <c r="I104" s="139" t="str">
        <f>IFERROR(VLOOKUP(B104,Calculations!$A$160:$AR$180,14,FALSE),"")</f>
        <v/>
      </c>
      <c r="J104" s="139" t="str">
        <f>IFERROR(VLOOKUP(B104,Calculations!$A$160:$AR$180,15,FALSE),"")</f>
        <v/>
      </c>
      <c r="K104" s="139" t="str">
        <f>IFERROR(VLOOKUP(B104,Calculations!$A$160:$AR$180,16,FALSE),"")</f>
        <v/>
      </c>
      <c r="L104" s="139" t="str">
        <f>IFERROR(VLOOKUP(B104,Calculations!$A$160:$AR$180,17,FALSE),"")</f>
        <v/>
      </c>
      <c r="M104" s="139" t="str">
        <f>IFERROR(VLOOKUP(B104,Calculations!$A$160:$AR$180,18,FALSE),"")</f>
        <v/>
      </c>
      <c r="N104" s="139" t="str">
        <f>IFERROR(VLOOKUP(B104,Calculations!$A$160:$AR$180,19,FALSE),"")</f>
        <v/>
      </c>
      <c r="O104" s="139" t="str">
        <f>IFERROR(VLOOKUP(B104,Calculations!$A$160:$AR$180,20,FALSE),"")</f>
        <v/>
      </c>
      <c r="P104" s="140" t="str">
        <f>IFERROR(VLOOKUP(B104,Calculations!$A$160:$AR$180,21,FALSE),"")</f>
        <v/>
      </c>
      <c r="Q104" s="140" t="str">
        <f>IFERROR(VLOOKUP(B104,Calculations!$A$160:$AR$180,22,FALSE),"")</f>
        <v/>
      </c>
      <c r="R104" s="140" t="str">
        <f>IFERROR(VLOOKUP(B104,Calculations!$A$160:$AR$180,23,FALSE),"")</f>
        <v/>
      </c>
      <c r="S104" s="140" t="str">
        <f>IFERROR(VLOOKUP(B104,Calculations!$A$160:$AR$180,24,FALSE),"")</f>
        <v/>
      </c>
      <c r="T104" s="140" t="str">
        <f>IFERROR(VLOOKUP(B104,Calculations!$A$160:$AR$180,25,FALSE),"")</f>
        <v/>
      </c>
      <c r="U104" s="140" t="str">
        <f>IFERROR(VLOOKUP(B104,Calculations!$A$160:$AR$180,26,FALSE),"")</f>
        <v/>
      </c>
      <c r="V104" s="140" t="str">
        <f>IFERROR(VLOOKUP(B104,Calculations!$A$160:$AR$180,27,FALSE),"")</f>
        <v/>
      </c>
      <c r="W104" s="140" t="str">
        <f>IFERROR(VLOOKUP(B104,Calculations!$A$160:$AR$180,28,FALSE),"")</f>
        <v/>
      </c>
      <c r="X104" s="141" t="str">
        <f>IFERROR(VLOOKUP(B104,Calculations!$A$160:$AR$180,29,FALSE),"")</f>
        <v/>
      </c>
      <c r="Y104" s="142" t="str">
        <f>IFERROR(VLOOKUP(B104,Calculations!$A$160:$AR$180,31,FALSE),"")</f>
        <v/>
      </c>
    </row>
    <row r="105" spans="3:25" ht="15" x14ac:dyDescent="0.3">
      <c r="C105" s="19" t="str">
        <f>IFERROR(VLOOKUP(B105,Calculations!$A$160:$AR$180,6,FALSE),"")</f>
        <v/>
      </c>
      <c r="D105" s="138" t="str">
        <f>IFERROR(VLOOKUP(B105,Calculations!$A$160:$AR$180,7,FALSE),"")</f>
        <v/>
      </c>
      <c r="E105" s="138" t="str">
        <f>IFERROR(VLOOKUP(B105,Calculations!$A$160:$AR$180,8,FALSE),"")</f>
        <v/>
      </c>
      <c r="F105" s="138" t="str">
        <f>IFERROR(VLOOKUP(B105,Calculations!$A$160:$AR$180,10,FALSE),"")</f>
        <v/>
      </c>
      <c r="G105" s="138" t="str">
        <f>IFERROR(VLOOKUP(B105,Calculations!$A$160:$AR$180,11,FALSE),"")</f>
        <v/>
      </c>
      <c r="H105" s="139" t="str">
        <f>IFERROR(VLOOKUP(B105,Calculations!$A$160:$AR$180,13,FALSE),"")</f>
        <v/>
      </c>
      <c r="I105" s="139" t="str">
        <f>IFERROR(VLOOKUP(B105,Calculations!$A$160:$AR$180,14,FALSE),"")</f>
        <v/>
      </c>
      <c r="J105" s="139" t="str">
        <f>IFERROR(VLOOKUP(B105,Calculations!$A$160:$AR$180,15,FALSE),"")</f>
        <v/>
      </c>
      <c r="K105" s="139" t="str">
        <f>IFERROR(VLOOKUP(B105,Calculations!$A$160:$AR$180,16,FALSE),"")</f>
        <v/>
      </c>
      <c r="L105" s="139" t="str">
        <f>IFERROR(VLOOKUP(B105,Calculations!$A$160:$AR$180,17,FALSE),"")</f>
        <v/>
      </c>
      <c r="M105" s="139" t="str">
        <f>IFERROR(VLOOKUP(B105,Calculations!$A$160:$AR$180,18,FALSE),"")</f>
        <v/>
      </c>
      <c r="N105" s="139" t="str">
        <f>IFERROR(VLOOKUP(B105,Calculations!$A$160:$AR$180,19,FALSE),"")</f>
        <v/>
      </c>
      <c r="O105" s="139" t="str">
        <f>IFERROR(VLOOKUP(B105,Calculations!$A$160:$AR$180,20,FALSE),"")</f>
        <v/>
      </c>
      <c r="P105" s="140" t="str">
        <f>IFERROR(VLOOKUP(B105,Calculations!$A$160:$AR$180,21,FALSE),"")</f>
        <v/>
      </c>
      <c r="Q105" s="140" t="str">
        <f>IFERROR(VLOOKUP(B105,Calculations!$A$160:$AR$180,22,FALSE),"")</f>
        <v/>
      </c>
      <c r="R105" s="140" t="str">
        <f>IFERROR(VLOOKUP(B105,Calculations!$A$160:$AR$180,23,FALSE),"")</f>
        <v/>
      </c>
      <c r="S105" s="140" t="str">
        <f>IFERROR(VLOOKUP(B105,Calculations!$A$160:$AR$180,24,FALSE),"")</f>
        <v/>
      </c>
      <c r="T105" s="140" t="str">
        <f>IFERROR(VLOOKUP(B105,Calculations!$A$160:$AR$180,25,FALSE),"")</f>
        <v/>
      </c>
      <c r="U105" s="140" t="str">
        <f>IFERROR(VLOOKUP(B105,Calculations!$A$160:$AR$180,26,FALSE),"")</f>
        <v/>
      </c>
      <c r="V105" s="140" t="str">
        <f>IFERROR(VLOOKUP(B105,Calculations!$A$160:$AR$180,27,FALSE),"")</f>
        <v/>
      </c>
      <c r="W105" s="140" t="str">
        <f>IFERROR(VLOOKUP(B105,Calculations!$A$160:$AR$180,28,FALSE),"")</f>
        <v/>
      </c>
      <c r="X105" s="141" t="str">
        <f>IFERROR(VLOOKUP(B105,Calculations!$A$160:$AR$180,29,FALSE),"")</f>
        <v/>
      </c>
      <c r="Y105" s="142" t="str">
        <f>IFERROR(VLOOKUP(B105,Calculations!$A$160:$AR$180,31,FALSE),"")</f>
        <v/>
      </c>
    </row>
    <row r="106" spans="3:25" ht="15" x14ac:dyDescent="0.3">
      <c r="C106" s="19" t="str">
        <f>IFERROR(VLOOKUP(B106,Calculations!$A$160:$AR$180,6,FALSE),"")</f>
        <v/>
      </c>
      <c r="D106" s="138" t="str">
        <f>IFERROR(VLOOKUP(B106,Calculations!$A$160:$AR$180,7,FALSE),"")</f>
        <v/>
      </c>
      <c r="E106" s="138" t="str">
        <f>IFERROR(VLOOKUP(B106,Calculations!$A$160:$AR$180,8,FALSE),"")</f>
        <v/>
      </c>
      <c r="F106" s="138" t="str">
        <f>IFERROR(VLOOKUP(B106,Calculations!$A$160:$AR$180,10,FALSE),"")</f>
        <v/>
      </c>
      <c r="G106" s="138" t="str">
        <f>IFERROR(VLOOKUP(B106,Calculations!$A$160:$AR$180,11,FALSE),"")</f>
        <v/>
      </c>
      <c r="H106" s="139" t="str">
        <f>IFERROR(VLOOKUP(B106,Calculations!$A$160:$AR$180,13,FALSE),"")</f>
        <v/>
      </c>
      <c r="I106" s="139" t="str">
        <f>IFERROR(VLOOKUP(B106,Calculations!$A$160:$AR$180,14,FALSE),"")</f>
        <v/>
      </c>
      <c r="J106" s="139" t="str">
        <f>IFERROR(VLOOKUP(B106,Calculations!$A$160:$AR$180,15,FALSE),"")</f>
        <v/>
      </c>
      <c r="K106" s="139" t="str">
        <f>IFERROR(VLOOKUP(B106,Calculations!$A$160:$AR$180,16,FALSE),"")</f>
        <v/>
      </c>
      <c r="L106" s="139" t="str">
        <f>IFERROR(VLOOKUP(B106,Calculations!$A$160:$AR$180,17,FALSE),"")</f>
        <v/>
      </c>
      <c r="M106" s="139" t="str">
        <f>IFERROR(VLOOKUP(B106,Calculations!$A$160:$AR$180,18,FALSE),"")</f>
        <v/>
      </c>
      <c r="N106" s="139" t="str">
        <f>IFERROR(VLOOKUP(B106,Calculations!$A$160:$AR$180,19,FALSE),"")</f>
        <v/>
      </c>
      <c r="O106" s="139" t="str">
        <f>IFERROR(VLOOKUP(B106,Calculations!$A$160:$AR$180,20,FALSE),"")</f>
        <v/>
      </c>
      <c r="P106" s="140" t="str">
        <f>IFERROR(VLOOKUP(B106,Calculations!$A$160:$AR$180,21,FALSE),"")</f>
        <v/>
      </c>
      <c r="Q106" s="140" t="str">
        <f>IFERROR(VLOOKUP(B106,Calculations!$A$160:$AR$180,22,FALSE),"")</f>
        <v/>
      </c>
      <c r="R106" s="140" t="str">
        <f>IFERROR(VLOOKUP(B106,Calculations!$A$160:$AR$180,23,FALSE),"")</f>
        <v/>
      </c>
      <c r="S106" s="140" t="str">
        <f>IFERROR(VLOOKUP(B106,Calculations!$A$160:$AR$180,24,FALSE),"")</f>
        <v/>
      </c>
      <c r="T106" s="140" t="str">
        <f>IFERROR(VLOOKUP(B106,Calculations!$A$160:$AR$180,25,FALSE),"")</f>
        <v/>
      </c>
      <c r="U106" s="140" t="str">
        <f>IFERROR(VLOOKUP(B106,Calculations!$A$160:$AR$180,26,FALSE),"")</f>
        <v/>
      </c>
      <c r="V106" s="140" t="str">
        <f>IFERROR(VLOOKUP(B106,Calculations!$A$160:$AR$180,27,FALSE),"")</f>
        <v/>
      </c>
      <c r="W106" s="140" t="str">
        <f>IFERROR(VLOOKUP(B106,Calculations!$A$160:$AR$180,28,FALSE),"")</f>
        <v/>
      </c>
      <c r="X106" s="141" t="str">
        <f>IFERROR(VLOOKUP(B106,Calculations!$A$160:$AR$180,29,FALSE),"")</f>
        <v/>
      </c>
      <c r="Y106" s="142" t="str">
        <f>IFERROR(VLOOKUP(B106,Calculations!$A$160:$AR$180,31,FALSE),"")</f>
        <v/>
      </c>
    </row>
    <row r="107" spans="3:25" ht="15" x14ac:dyDescent="0.3">
      <c r="C107" s="19" t="str">
        <f>IFERROR(VLOOKUP(B107,Calculations!$A$160:$AR$180,6,FALSE),"")</f>
        <v/>
      </c>
      <c r="D107" s="138" t="str">
        <f>IFERROR(VLOOKUP(B107,Calculations!$A$160:$AR$180,7,FALSE),"")</f>
        <v/>
      </c>
      <c r="E107" s="138" t="str">
        <f>IFERROR(VLOOKUP(B107,Calculations!$A$160:$AR$180,8,FALSE),"")</f>
        <v/>
      </c>
      <c r="F107" s="138" t="str">
        <f>IFERROR(VLOOKUP(B107,Calculations!$A$160:$AR$180,10,FALSE),"")</f>
        <v/>
      </c>
      <c r="G107" s="138" t="str">
        <f>IFERROR(VLOOKUP(B107,Calculations!$A$160:$AR$180,11,FALSE),"")</f>
        <v/>
      </c>
      <c r="H107" s="139" t="str">
        <f>IFERROR(VLOOKUP(B107,Calculations!$A$160:$AR$180,13,FALSE),"")</f>
        <v/>
      </c>
      <c r="I107" s="139" t="str">
        <f>IFERROR(VLOOKUP(B107,Calculations!$A$160:$AR$180,14,FALSE),"")</f>
        <v/>
      </c>
      <c r="J107" s="139" t="str">
        <f>IFERROR(VLOOKUP(B107,Calculations!$A$160:$AR$180,15,FALSE),"")</f>
        <v/>
      </c>
      <c r="K107" s="139" t="str">
        <f>IFERROR(VLOOKUP(B107,Calculations!$A$160:$AR$180,16,FALSE),"")</f>
        <v/>
      </c>
      <c r="L107" s="139" t="str">
        <f>IFERROR(VLOOKUP(B107,Calculations!$A$160:$AR$180,17,FALSE),"")</f>
        <v/>
      </c>
      <c r="M107" s="139" t="str">
        <f>IFERROR(VLOOKUP(B107,Calculations!$A$160:$AR$180,18,FALSE),"")</f>
        <v/>
      </c>
      <c r="N107" s="139" t="str">
        <f>IFERROR(VLOOKUP(B107,Calculations!$A$160:$AR$180,19,FALSE),"")</f>
        <v/>
      </c>
      <c r="O107" s="139" t="str">
        <f>IFERROR(VLOOKUP(B107,Calculations!$A$160:$AR$180,20,FALSE),"")</f>
        <v/>
      </c>
      <c r="P107" s="140" t="str">
        <f>IFERROR(VLOOKUP(B107,Calculations!$A$160:$AR$180,21,FALSE),"")</f>
        <v/>
      </c>
      <c r="Q107" s="140" t="str">
        <f>IFERROR(VLOOKUP(B107,Calculations!$A$160:$AR$180,22,FALSE),"")</f>
        <v/>
      </c>
      <c r="R107" s="140" t="str">
        <f>IFERROR(VLOOKUP(B107,Calculations!$A$160:$AR$180,23,FALSE),"")</f>
        <v/>
      </c>
      <c r="S107" s="140" t="str">
        <f>IFERROR(VLOOKUP(B107,Calculations!$A$160:$AR$180,24,FALSE),"")</f>
        <v/>
      </c>
      <c r="T107" s="140" t="str">
        <f>IFERROR(VLOOKUP(B107,Calculations!$A$160:$AR$180,25,FALSE),"")</f>
        <v/>
      </c>
      <c r="U107" s="140" t="str">
        <f>IFERROR(VLOOKUP(B107,Calculations!$A$160:$AR$180,26,FALSE),"")</f>
        <v/>
      </c>
      <c r="V107" s="140" t="str">
        <f>IFERROR(VLOOKUP(B107,Calculations!$A$160:$AR$180,27,FALSE),"")</f>
        <v/>
      </c>
      <c r="W107" s="140" t="str">
        <f>IFERROR(VLOOKUP(B107,Calculations!$A$160:$AR$180,28,FALSE),"")</f>
        <v/>
      </c>
      <c r="X107" s="141" t="str">
        <f>IFERROR(VLOOKUP(B107,Calculations!$A$160:$AR$180,29,FALSE),"")</f>
        <v/>
      </c>
      <c r="Y107" s="142" t="str">
        <f>IFERROR(VLOOKUP(B107,Calculations!$A$160:$AR$180,31,FALSE),"")</f>
        <v/>
      </c>
    </row>
    <row r="108" spans="3:25" ht="15" x14ac:dyDescent="0.3">
      <c r="C108" s="19" t="str">
        <f>IFERROR(VLOOKUP(B108,Calculations!$A$160:$AR$180,6,FALSE),"")</f>
        <v/>
      </c>
      <c r="D108" s="138" t="str">
        <f>IFERROR(VLOOKUP(B108,Calculations!$A$160:$AR$180,7,FALSE),"")</f>
        <v/>
      </c>
      <c r="E108" s="138" t="str">
        <f>IFERROR(VLOOKUP(B108,Calculations!$A$160:$AR$180,8,FALSE),"")</f>
        <v/>
      </c>
      <c r="F108" s="138" t="str">
        <f>IFERROR(VLOOKUP(B108,Calculations!$A$160:$AR$180,10,FALSE),"")</f>
        <v/>
      </c>
      <c r="G108" s="138" t="str">
        <f>IFERROR(VLOOKUP(B108,Calculations!$A$160:$AR$180,11,FALSE),"")</f>
        <v/>
      </c>
      <c r="H108" s="139" t="str">
        <f>IFERROR(VLOOKUP(B108,Calculations!$A$160:$AR$180,13,FALSE),"")</f>
        <v/>
      </c>
      <c r="I108" s="139" t="str">
        <f>IFERROR(VLOOKUP(B108,Calculations!$A$160:$AR$180,14,FALSE),"")</f>
        <v/>
      </c>
      <c r="J108" s="139" t="str">
        <f>IFERROR(VLOOKUP(B108,Calculations!$A$160:$AR$180,15,FALSE),"")</f>
        <v/>
      </c>
      <c r="K108" s="139" t="str">
        <f>IFERROR(VLOOKUP(B108,Calculations!$A$160:$AR$180,16,FALSE),"")</f>
        <v/>
      </c>
      <c r="L108" s="139" t="str">
        <f>IFERROR(VLOOKUP(B108,Calculations!$A$160:$AR$180,17,FALSE),"")</f>
        <v/>
      </c>
      <c r="M108" s="139" t="str">
        <f>IFERROR(VLOOKUP(B108,Calculations!$A$160:$AR$180,18,FALSE),"")</f>
        <v/>
      </c>
      <c r="N108" s="139" t="str">
        <f>IFERROR(VLOOKUP(B108,Calculations!$A$160:$AR$180,19,FALSE),"")</f>
        <v/>
      </c>
      <c r="O108" s="139" t="str">
        <f>IFERROR(VLOOKUP(B108,Calculations!$A$160:$AR$180,20,FALSE),"")</f>
        <v/>
      </c>
      <c r="P108" s="140" t="str">
        <f>IFERROR(VLOOKUP(B108,Calculations!$A$160:$AR$180,21,FALSE),"")</f>
        <v/>
      </c>
      <c r="Q108" s="140" t="str">
        <f>IFERROR(VLOOKUP(B108,Calculations!$A$160:$AR$180,22,FALSE),"")</f>
        <v/>
      </c>
      <c r="R108" s="140" t="str">
        <f>IFERROR(VLOOKUP(B108,Calculations!$A$160:$AR$180,23,FALSE),"")</f>
        <v/>
      </c>
      <c r="S108" s="140" t="str">
        <f>IFERROR(VLOOKUP(B108,Calculations!$A$160:$AR$180,24,FALSE),"")</f>
        <v/>
      </c>
      <c r="T108" s="140" t="str">
        <f>IFERROR(VLOOKUP(B108,Calculations!$A$160:$AR$180,25,FALSE),"")</f>
        <v/>
      </c>
      <c r="U108" s="140" t="str">
        <f>IFERROR(VLOOKUP(B108,Calculations!$A$160:$AR$180,26,FALSE),"")</f>
        <v/>
      </c>
      <c r="V108" s="140" t="str">
        <f>IFERROR(VLOOKUP(B108,Calculations!$A$160:$AR$180,27,FALSE),"")</f>
        <v/>
      </c>
      <c r="W108" s="140" t="str">
        <f>IFERROR(VLOOKUP(B108,Calculations!$A$160:$AR$180,28,FALSE),"")</f>
        <v/>
      </c>
      <c r="X108" s="141" t="str">
        <f>IFERROR(VLOOKUP(B108,Calculations!$A$160:$AR$180,29,FALSE),"")</f>
        <v/>
      </c>
      <c r="Y108" s="142" t="str">
        <f>IFERROR(VLOOKUP(B108,Calculations!$A$160:$AR$180,31,FALSE),"")</f>
        <v/>
      </c>
    </row>
    <row r="109" spans="3:25" ht="15" x14ac:dyDescent="0.3">
      <c r="C109" s="19" t="str">
        <f>IFERROR(VLOOKUP(B109,Calculations!$A$160:$AR$180,6,FALSE),"")</f>
        <v/>
      </c>
      <c r="D109" s="138" t="str">
        <f>IFERROR(VLOOKUP(B109,Calculations!$A$160:$AR$180,7,FALSE),"")</f>
        <v/>
      </c>
      <c r="E109" s="138" t="str">
        <f>IFERROR(VLOOKUP(B109,Calculations!$A$160:$AR$180,8,FALSE),"")</f>
        <v/>
      </c>
      <c r="F109" s="138" t="str">
        <f>IFERROR(VLOOKUP(B109,Calculations!$A$160:$AR$180,10,FALSE),"")</f>
        <v/>
      </c>
      <c r="G109" s="138" t="str">
        <f>IFERROR(VLOOKUP(B109,Calculations!$A$160:$AR$180,11,FALSE),"")</f>
        <v/>
      </c>
      <c r="H109" s="139" t="str">
        <f>IFERROR(VLOOKUP(B109,Calculations!$A$160:$AR$180,13,FALSE),"")</f>
        <v/>
      </c>
      <c r="I109" s="139" t="str">
        <f>IFERROR(VLOOKUP(B109,Calculations!$A$160:$AR$180,14,FALSE),"")</f>
        <v/>
      </c>
      <c r="J109" s="139" t="str">
        <f>IFERROR(VLOOKUP(B109,Calculations!$A$160:$AR$180,15,FALSE),"")</f>
        <v/>
      </c>
      <c r="K109" s="139" t="str">
        <f>IFERROR(VLOOKUP(B109,Calculations!$A$160:$AR$180,16,FALSE),"")</f>
        <v/>
      </c>
      <c r="L109" s="139" t="str">
        <f>IFERROR(VLOOKUP(B109,Calculations!$A$160:$AR$180,17,FALSE),"")</f>
        <v/>
      </c>
      <c r="M109" s="139" t="str">
        <f>IFERROR(VLOOKUP(B109,Calculations!$A$160:$AR$180,18,FALSE),"")</f>
        <v/>
      </c>
      <c r="N109" s="139" t="str">
        <f>IFERROR(VLOOKUP(B109,Calculations!$A$160:$AR$180,19,FALSE),"")</f>
        <v/>
      </c>
      <c r="O109" s="139" t="str">
        <f>IFERROR(VLOOKUP(B109,Calculations!$A$160:$AR$180,20,FALSE),"")</f>
        <v/>
      </c>
      <c r="P109" s="140" t="str">
        <f>IFERROR(VLOOKUP(B109,Calculations!$A$160:$AR$180,21,FALSE),"")</f>
        <v/>
      </c>
      <c r="Q109" s="140" t="str">
        <f>IFERROR(VLOOKUP(B109,Calculations!$A$160:$AR$180,22,FALSE),"")</f>
        <v/>
      </c>
      <c r="R109" s="140" t="str">
        <f>IFERROR(VLOOKUP(B109,Calculations!$A$160:$AR$180,23,FALSE),"")</f>
        <v/>
      </c>
      <c r="S109" s="140" t="str">
        <f>IFERROR(VLOOKUP(B109,Calculations!$A$160:$AR$180,24,FALSE),"")</f>
        <v/>
      </c>
      <c r="T109" s="140" t="str">
        <f>IFERROR(VLOOKUP(B109,Calculations!$A$160:$AR$180,25,FALSE),"")</f>
        <v/>
      </c>
      <c r="U109" s="140" t="str">
        <f>IFERROR(VLOOKUP(B109,Calculations!$A$160:$AR$180,26,FALSE),"")</f>
        <v/>
      </c>
      <c r="V109" s="140" t="str">
        <f>IFERROR(VLOOKUP(B109,Calculations!$A$160:$AR$180,27,FALSE),"")</f>
        <v/>
      </c>
      <c r="W109" s="140" t="str">
        <f>IFERROR(VLOOKUP(B109,Calculations!$A$160:$AR$180,28,FALSE),"")</f>
        <v/>
      </c>
      <c r="X109" s="141" t="str">
        <f>IFERROR(VLOOKUP(B109,Calculations!$A$160:$AR$180,29,FALSE),"")</f>
        <v/>
      </c>
      <c r="Y109" s="142" t="str">
        <f>IFERROR(VLOOKUP(B109,Calculations!$A$160:$AR$180,31,FALSE),"")</f>
        <v/>
      </c>
    </row>
    <row r="110" spans="3:25" ht="15" x14ac:dyDescent="0.3">
      <c r="C110" s="19" t="str">
        <f>IFERROR(VLOOKUP(B110,Calculations!$A$160:$AR$180,6,FALSE),"")</f>
        <v/>
      </c>
      <c r="D110" s="138" t="str">
        <f>IFERROR(VLOOKUP(B110,Calculations!$A$160:$AR$180,7,FALSE),"")</f>
        <v/>
      </c>
      <c r="E110" s="138" t="str">
        <f>IFERROR(VLOOKUP(B110,Calculations!$A$160:$AR$180,8,FALSE),"")</f>
        <v/>
      </c>
      <c r="F110" s="138" t="str">
        <f>IFERROR(VLOOKUP(B110,Calculations!$A$160:$AR$180,10,FALSE),"")</f>
        <v/>
      </c>
      <c r="G110" s="138" t="str">
        <f>IFERROR(VLOOKUP(B110,Calculations!$A$160:$AR$180,11,FALSE),"")</f>
        <v/>
      </c>
      <c r="H110" s="139" t="str">
        <f>IFERROR(VLOOKUP(B110,Calculations!$A$160:$AR$180,13,FALSE),"")</f>
        <v/>
      </c>
      <c r="I110" s="139" t="str">
        <f>IFERROR(VLOOKUP(B110,Calculations!$A$160:$AR$180,14,FALSE),"")</f>
        <v/>
      </c>
      <c r="J110" s="139" t="str">
        <f>IFERROR(VLOOKUP(B110,Calculations!$A$160:$AR$180,15,FALSE),"")</f>
        <v/>
      </c>
      <c r="K110" s="139" t="str">
        <f>IFERROR(VLOOKUP(B110,Calculations!$A$160:$AR$180,16,FALSE),"")</f>
        <v/>
      </c>
      <c r="L110" s="139" t="str">
        <f>IFERROR(VLOOKUP(B110,Calculations!$A$160:$AR$180,17,FALSE),"")</f>
        <v/>
      </c>
      <c r="M110" s="139" t="str">
        <f>IFERROR(VLOOKUP(B110,Calculations!$A$160:$AR$180,18,FALSE),"")</f>
        <v/>
      </c>
      <c r="N110" s="139" t="str">
        <f>IFERROR(VLOOKUP(B110,Calculations!$A$160:$AR$180,19,FALSE),"")</f>
        <v/>
      </c>
      <c r="O110" s="139" t="str">
        <f>IFERROR(VLOOKUP(B110,Calculations!$A$160:$AR$180,20,FALSE),"")</f>
        <v/>
      </c>
      <c r="P110" s="140" t="str">
        <f>IFERROR(VLOOKUP(B110,Calculations!$A$160:$AR$180,21,FALSE),"")</f>
        <v/>
      </c>
      <c r="Q110" s="140" t="str">
        <f>IFERROR(VLOOKUP(B110,Calculations!$A$160:$AR$180,22,FALSE),"")</f>
        <v/>
      </c>
      <c r="R110" s="140" t="str">
        <f>IFERROR(VLOOKUP(B110,Calculations!$A$160:$AR$180,23,FALSE),"")</f>
        <v/>
      </c>
      <c r="S110" s="140" t="str">
        <f>IFERROR(VLOOKUP(B110,Calculations!$A$160:$AR$180,24,FALSE),"")</f>
        <v/>
      </c>
      <c r="T110" s="140" t="str">
        <f>IFERROR(VLOOKUP(B110,Calculations!$A$160:$AR$180,25,FALSE),"")</f>
        <v/>
      </c>
      <c r="U110" s="140" t="str">
        <f>IFERROR(VLOOKUP(B110,Calculations!$A$160:$AR$180,26,FALSE),"")</f>
        <v/>
      </c>
      <c r="V110" s="140" t="str">
        <f>IFERROR(VLOOKUP(B110,Calculations!$A$160:$AR$180,27,FALSE),"")</f>
        <v/>
      </c>
      <c r="W110" s="140" t="str">
        <f>IFERROR(VLOOKUP(B110,Calculations!$A$160:$AR$180,28,FALSE),"")</f>
        <v/>
      </c>
      <c r="X110" s="141" t="str">
        <f>IFERROR(VLOOKUP(B110,Calculations!$A$160:$AR$180,29,FALSE),"")</f>
        <v/>
      </c>
      <c r="Y110" s="142" t="str">
        <f>IFERROR(VLOOKUP(B110,Calculations!$A$160:$AR$180,31,FALSE),"")</f>
        <v/>
      </c>
    </row>
    <row r="111" spans="3:25" ht="15" x14ac:dyDescent="0.3">
      <c r="C111" s="19" t="str">
        <f>IFERROR(VLOOKUP(B111,Calculations!$A$160:$AR$180,6,FALSE),"")</f>
        <v/>
      </c>
      <c r="D111" s="138" t="str">
        <f>IFERROR(VLOOKUP(B111,Calculations!$A$160:$AR$180,7,FALSE),"")</f>
        <v/>
      </c>
      <c r="E111" s="138" t="str">
        <f>IFERROR(VLOOKUP(B111,Calculations!$A$160:$AR$180,8,FALSE),"")</f>
        <v/>
      </c>
      <c r="F111" s="138" t="str">
        <f>IFERROR(VLOOKUP(B111,Calculations!$A$160:$AR$180,10,FALSE),"")</f>
        <v/>
      </c>
      <c r="G111" s="138" t="str">
        <f>IFERROR(VLOOKUP(B111,Calculations!$A$160:$AR$180,11,FALSE),"")</f>
        <v/>
      </c>
      <c r="H111" s="139" t="str">
        <f>IFERROR(VLOOKUP(B111,Calculations!$A$160:$AR$180,13,FALSE),"")</f>
        <v/>
      </c>
      <c r="I111" s="139" t="str">
        <f>IFERROR(VLOOKUP(B111,Calculations!$A$160:$AR$180,14,FALSE),"")</f>
        <v/>
      </c>
      <c r="J111" s="139" t="str">
        <f>IFERROR(VLOOKUP(B111,Calculations!$A$160:$AR$180,15,FALSE),"")</f>
        <v/>
      </c>
      <c r="K111" s="139" t="str">
        <f>IFERROR(VLOOKUP(B111,Calculations!$A$160:$AR$180,16,FALSE),"")</f>
        <v/>
      </c>
      <c r="L111" s="139" t="str">
        <f>IFERROR(VLOOKUP(B111,Calculations!$A$160:$AR$180,17,FALSE),"")</f>
        <v/>
      </c>
      <c r="M111" s="139" t="str">
        <f>IFERROR(VLOOKUP(B111,Calculations!$A$160:$AR$180,18,FALSE),"")</f>
        <v/>
      </c>
      <c r="N111" s="139" t="str">
        <f>IFERROR(VLOOKUP(B111,Calculations!$A$160:$AR$180,19,FALSE),"")</f>
        <v/>
      </c>
      <c r="O111" s="139" t="str">
        <f>IFERROR(VLOOKUP(B111,Calculations!$A$160:$AR$180,20,FALSE),"")</f>
        <v/>
      </c>
      <c r="P111" s="140" t="str">
        <f>IFERROR(VLOOKUP(B111,Calculations!$A$160:$AR$180,21,FALSE),"")</f>
        <v/>
      </c>
      <c r="Q111" s="140" t="str">
        <f>IFERROR(VLOOKUP(B111,Calculations!$A$160:$AR$180,22,FALSE),"")</f>
        <v/>
      </c>
      <c r="R111" s="140" t="str">
        <f>IFERROR(VLOOKUP(B111,Calculations!$A$160:$AR$180,23,FALSE),"")</f>
        <v/>
      </c>
      <c r="S111" s="140" t="str">
        <f>IFERROR(VLOOKUP(B111,Calculations!$A$160:$AR$180,24,FALSE),"")</f>
        <v/>
      </c>
      <c r="T111" s="140" t="str">
        <f>IFERROR(VLOOKUP(B111,Calculations!$A$160:$AR$180,25,FALSE),"")</f>
        <v/>
      </c>
      <c r="U111" s="140" t="str">
        <f>IFERROR(VLOOKUP(B111,Calculations!$A$160:$AR$180,26,FALSE),"")</f>
        <v/>
      </c>
      <c r="V111" s="140" t="str">
        <f>IFERROR(VLOOKUP(B111,Calculations!$A$160:$AR$180,27,FALSE),"")</f>
        <v/>
      </c>
      <c r="W111" s="140" t="str">
        <f>IFERROR(VLOOKUP(B111,Calculations!$A$160:$AR$180,28,FALSE),"")</f>
        <v/>
      </c>
      <c r="X111" s="141" t="str">
        <f>IFERROR(VLOOKUP(B111,Calculations!$A$160:$AR$180,29,FALSE),"")</f>
        <v/>
      </c>
      <c r="Y111" s="142" t="str">
        <f>IFERROR(VLOOKUP(B111,Calculations!$A$160:$AR$180,31,FALSE),"")</f>
        <v/>
      </c>
    </row>
    <row r="112" spans="3:25" ht="15" x14ac:dyDescent="0.3">
      <c r="C112" s="19" t="str">
        <f>IFERROR(VLOOKUP(B112,Calculations!$A$160:$AR$180,6,FALSE),"")</f>
        <v/>
      </c>
      <c r="D112" s="138" t="str">
        <f>IFERROR(VLOOKUP(B112,Calculations!$A$160:$AR$180,7,FALSE),"")</f>
        <v/>
      </c>
      <c r="E112" s="138" t="str">
        <f>IFERROR(VLOOKUP(B112,Calculations!$A$160:$AR$180,8,FALSE),"")</f>
        <v/>
      </c>
      <c r="F112" s="138" t="str">
        <f>IFERROR(VLOOKUP(B112,Calculations!$A$160:$AR$180,10,FALSE),"")</f>
        <v/>
      </c>
      <c r="G112" s="138" t="str">
        <f>IFERROR(VLOOKUP(B112,Calculations!$A$160:$AR$180,11,FALSE),"")</f>
        <v/>
      </c>
      <c r="H112" s="139" t="str">
        <f>IFERROR(VLOOKUP(B112,Calculations!$A$160:$AR$180,13,FALSE),"")</f>
        <v/>
      </c>
      <c r="I112" s="139" t="str">
        <f>IFERROR(VLOOKUP(B112,Calculations!$A$160:$AR$180,14,FALSE),"")</f>
        <v/>
      </c>
      <c r="J112" s="139" t="str">
        <f>IFERROR(VLOOKUP(B112,Calculations!$A$160:$AR$180,15,FALSE),"")</f>
        <v/>
      </c>
      <c r="K112" s="139" t="str">
        <f>IFERROR(VLOOKUP(B112,Calculations!$A$160:$AR$180,16,FALSE),"")</f>
        <v/>
      </c>
      <c r="L112" s="139" t="str">
        <f>IFERROR(VLOOKUP(B112,Calculations!$A$160:$AR$180,17,FALSE),"")</f>
        <v/>
      </c>
      <c r="M112" s="139" t="str">
        <f>IFERROR(VLOOKUP(B112,Calculations!$A$160:$AR$180,18,FALSE),"")</f>
        <v/>
      </c>
      <c r="N112" s="139" t="str">
        <f>IFERROR(VLOOKUP(B112,Calculations!$A$160:$AR$180,19,FALSE),"")</f>
        <v/>
      </c>
      <c r="O112" s="139" t="str">
        <f>IFERROR(VLOOKUP(B112,Calculations!$A$160:$AR$180,20,FALSE),"")</f>
        <v/>
      </c>
      <c r="P112" s="140" t="str">
        <f>IFERROR(VLOOKUP(B112,Calculations!$A$160:$AR$180,21,FALSE),"")</f>
        <v/>
      </c>
      <c r="Q112" s="140" t="str">
        <f>IFERROR(VLOOKUP(B112,Calculations!$A$160:$AR$180,22,FALSE),"")</f>
        <v/>
      </c>
      <c r="R112" s="140" t="str">
        <f>IFERROR(VLOOKUP(B112,Calculations!$A$160:$AR$180,23,FALSE),"")</f>
        <v/>
      </c>
      <c r="S112" s="140" t="str">
        <f>IFERROR(VLOOKUP(B112,Calculations!$A$160:$AR$180,24,FALSE),"")</f>
        <v/>
      </c>
      <c r="T112" s="140" t="str">
        <f>IFERROR(VLOOKUP(B112,Calculations!$A$160:$AR$180,25,FALSE),"")</f>
        <v/>
      </c>
      <c r="U112" s="140" t="str">
        <f>IFERROR(VLOOKUP(B112,Calculations!$A$160:$AR$180,26,FALSE),"")</f>
        <v/>
      </c>
      <c r="V112" s="140" t="str">
        <f>IFERROR(VLOOKUP(B112,Calculations!$A$160:$AR$180,27,FALSE),"")</f>
        <v/>
      </c>
      <c r="W112" s="140" t="str">
        <f>IFERROR(VLOOKUP(B112,Calculations!$A$160:$AR$180,28,FALSE),"")</f>
        <v/>
      </c>
      <c r="X112" s="141" t="str">
        <f>IFERROR(VLOOKUP(B112,Calculations!$A$160:$AR$180,29,FALSE),"")</f>
        <v/>
      </c>
      <c r="Y112" s="142" t="str">
        <f>IFERROR(VLOOKUP(B112,Calculations!$A$160:$AR$180,31,FALSE),"")</f>
        <v/>
      </c>
    </row>
    <row r="115" spans="1:1" x14ac:dyDescent="0.3">
      <c r="A115" s="192" t="s">
        <v>212</v>
      </c>
    </row>
  </sheetData>
  <pageMargins left="0.25" right="0.25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DA140-F103-47E9-8F2F-2FB039525D79}">
  <dimension ref="A1:BL200"/>
  <sheetViews>
    <sheetView topLeftCell="A84" workbookViewId="0">
      <selection activeCell="C54" sqref="C54"/>
    </sheetView>
  </sheetViews>
  <sheetFormatPr defaultColWidth="0" defaultRowHeight="14.4" zeroHeight="1" x14ac:dyDescent="0.3"/>
  <cols>
    <col min="1" max="4" width="7.44140625" customWidth="1"/>
    <col min="5" max="5" width="9.88671875" customWidth="1"/>
    <col min="6" max="6" width="24.109375" customWidth="1"/>
    <col min="7" max="7" width="7.6640625" style="33" customWidth="1"/>
    <col min="8" max="8" width="6.6640625" style="33" customWidth="1"/>
    <col min="9" max="9" width="8" style="33" customWidth="1"/>
    <col min="10" max="10" width="7.88671875" style="33" customWidth="1"/>
    <col min="11" max="11" width="14.33203125" style="33" customWidth="1"/>
    <col min="12" max="12" width="18.109375" style="33" customWidth="1"/>
    <col min="13" max="20" width="6.5546875" style="33" customWidth="1"/>
    <col min="21" max="21" width="8.109375" style="33" customWidth="1"/>
    <col min="22" max="22" width="8" style="33" customWidth="1"/>
    <col min="23" max="23" width="8.109375" style="33" customWidth="1"/>
    <col min="24" max="24" width="8.33203125" style="33" customWidth="1"/>
    <col min="25" max="32" width="9.109375" style="33" customWidth="1"/>
    <col min="33" max="33" width="9.109375" customWidth="1"/>
    <col min="34" max="34" width="10.33203125" customWidth="1"/>
    <col min="35" max="36" width="10.88671875" customWidth="1"/>
    <col min="37" max="37" width="10.88671875" style="35" customWidth="1"/>
    <col min="38" max="48" width="8.5546875" customWidth="1"/>
    <col min="49" max="49" width="10.88671875" style="35" customWidth="1"/>
    <col min="50" max="61" width="10.88671875" customWidth="1"/>
    <col min="62" max="64" width="9.109375" customWidth="1"/>
    <col min="65" max="16384" width="9.109375" hidden="1"/>
  </cols>
  <sheetData>
    <row r="1" spans="1:61" x14ac:dyDescent="0.3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11</v>
      </c>
      <c r="K1">
        <v>12</v>
      </c>
      <c r="L1">
        <v>13</v>
      </c>
      <c r="M1">
        <v>14</v>
      </c>
      <c r="N1">
        <v>15</v>
      </c>
      <c r="O1">
        <v>16</v>
      </c>
      <c r="P1">
        <v>17</v>
      </c>
      <c r="Q1">
        <v>18</v>
      </c>
      <c r="R1">
        <v>19</v>
      </c>
      <c r="S1">
        <v>20</v>
      </c>
      <c r="T1">
        <v>21</v>
      </c>
      <c r="U1">
        <v>22</v>
      </c>
      <c r="V1">
        <v>23</v>
      </c>
      <c r="W1">
        <v>24</v>
      </c>
      <c r="X1">
        <v>25</v>
      </c>
      <c r="Y1">
        <v>26</v>
      </c>
      <c r="Z1">
        <v>27</v>
      </c>
      <c r="AA1">
        <v>28</v>
      </c>
      <c r="AB1">
        <v>29</v>
      </c>
      <c r="AC1">
        <v>30</v>
      </c>
      <c r="AD1">
        <v>31</v>
      </c>
      <c r="AE1">
        <v>32</v>
      </c>
      <c r="AF1">
        <v>33</v>
      </c>
      <c r="AG1">
        <v>34</v>
      </c>
      <c r="AH1" s="33"/>
      <c r="AI1" s="33"/>
      <c r="AJ1" s="33" t="s">
        <v>69</v>
      </c>
      <c r="AK1" s="33"/>
      <c r="AL1" s="33">
        <f>MAX(AL11:AL25)</f>
        <v>0</v>
      </c>
      <c r="AM1" s="33">
        <f t="shared" ref="AM1:AO1" si="0">MAX(AM11:AM25)</f>
        <v>0</v>
      </c>
      <c r="AN1" s="33">
        <f t="shared" si="0"/>
        <v>7</v>
      </c>
      <c r="AO1" s="33">
        <f t="shared" si="0"/>
        <v>10</v>
      </c>
      <c r="AQ1" s="34"/>
      <c r="AR1" s="34"/>
      <c r="AS1" s="34"/>
      <c r="AT1" s="34"/>
      <c r="AU1" s="34"/>
      <c r="AW1" s="33"/>
      <c r="AX1" s="33"/>
      <c r="AY1" s="33"/>
      <c r="AZ1" s="33"/>
      <c r="BA1" s="33"/>
      <c r="BC1" s="34"/>
      <c r="BD1" s="34"/>
      <c r="BE1" s="34"/>
      <c r="BF1" s="34"/>
      <c r="BG1" s="34"/>
    </row>
    <row r="2" spans="1:61" x14ac:dyDescent="0.3"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 s="33"/>
      <c r="AH2" s="33"/>
      <c r="AI2" s="33"/>
      <c r="AJ2" s="33" t="s">
        <v>78</v>
      </c>
      <c r="AK2" s="33"/>
      <c r="AL2" s="33">
        <f>MAX(AL27:AL42)</f>
        <v>0</v>
      </c>
      <c r="AM2" s="33">
        <f t="shared" ref="AM2:AO2" si="1">MAX(AM27:AM42)</f>
        <v>0</v>
      </c>
      <c r="AN2" s="33">
        <f t="shared" si="1"/>
        <v>4</v>
      </c>
      <c r="AO2" s="33">
        <f t="shared" si="1"/>
        <v>5</v>
      </c>
      <c r="AP2" s="35"/>
      <c r="AQ2" s="34"/>
      <c r="AR2" s="34"/>
      <c r="AS2" s="34"/>
      <c r="AT2" s="34"/>
      <c r="AU2" s="34"/>
      <c r="AW2" s="33"/>
      <c r="AX2" s="33"/>
      <c r="AY2" s="33"/>
      <c r="AZ2" s="33"/>
      <c r="BA2" s="33"/>
      <c r="BB2" s="35"/>
      <c r="BC2" s="34"/>
      <c r="BD2" s="34"/>
      <c r="BE2" s="34"/>
      <c r="BF2" s="34"/>
      <c r="BG2" s="34"/>
    </row>
    <row r="3" spans="1:61" x14ac:dyDescent="0.3"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 s="33"/>
      <c r="AH3" s="33"/>
      <c r="AI3" s="33"/>
      <c r="AJ3" s="33" t="s">
        <v>77</v>
      </c>
      <c r="AK3" s="33"/>
      <c r="AL3" s="33">
        <f>MAX(AL44:AL72)</f>
        <v>0</v>
      </c>
      <c r="AM3" s="33">
        <f t="shared" ref="AM3:AO3" si="2">MAX(AM44:AM72)</f>
        <v>0</v>
      </c>
      <c r="AN3" s="33">
        <f t="shared" si="2"/>
        <v>6</v>
      </c>
      <c r="AO3" s="33">
        <f t="shared" si="2"/>
        <v>10</v>
      </c>
      <c r="AP3" s="35"/>
      <c r="AQ3" s="34"/>
      <c r="AR3" s="34"/>
      <c r="AS3" s="34"/>
      <c r="AT3" s="34"/>
      <c r="AU3" s="34"/>
      <c r="AW3" s="33"/>
      <c r="AX3" s="33"/>
      <c r="AY3" s="33"/>
      <c r="AZ3" s="33"/>
      <c r="BA3" s="33"/>
      <c r="BB3" s="35"/>
      <c r="BC3" s="34"/>
      <c r="BD3" s="34"/>
      <c r="BE3" s="34"/>
      <c r="BF3" s="34"/>
      <c r="BG3" s="34"/>
    </row>
    <row r="4" spans="1:61" x14ac:dyDescent="0.3"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 s="33"/>
      <c r="AH4" s="33"/>
      <c r="AI4" s="33"/>
      <c r="AJ4" s="33" t="s">
        <v>72</v>
      </c>
      <c r="AK4" s="33"/>
      <c r="AL4" s="33">
        <f>MAX(AL74:AL92)</f>
        <v>0</v>
      </c>
      <c r="AM4" s="33">
        <f t="shared" ref="AM4:AO4" si="3">MAX(AM74:AM92)</f>
        <v>0</v>
      </c>
      <c r="AN4" s="33">
        <f t="shared" si="3"/>
        <v>1</v>
      </c>
      <c r="AO4" s="33">
        <f t="shared" si="3"/>
        <v>0</v>
      </c>
      <c r="AP4" s="35"/>
      <c r="AQ4" s="34"/>
      <c r="AR4" s="34"/>
      <c r="AS4" s="34"/>
      <c r="AT4" s="34"/>
      <c r="AU4" s="34"/>
      <c r="AW4" s="33"/>
      <c r="AX4" s="33"/>
      <c r="AY4" s="33"/>
      <c r="AZ4" s="33"/>
      <c r="BA4" s="33"/>
      <c r="BB4" s="35"/>
      <c r="BC4" s="34"/>
      <c r="BD4" s="34"/>
      <c r="BE4" s="34"/>
      <c r="BF4" s="34"/>
      <c r="BG4" s="34"/>
    </row>
    <row r="5" spans="1:61" x14ac:dyDescent="0.3">
      <c r="AJ5" s="33" t="s">
        <v>117</v>
      </c>
      <c r="AL5" s="35">
        <f>MAX(AL94:AL104)</f>
        <v>0</v>
      </c>
      <c r="AM5" s="35">
        <f t="shared" ref="AM5:AO5" si="4">MAX(AM94:AM104)</f>
        <v>0</v>
      </c>
      <c r="AN5" s="35">
        <f t="shared" si="4"/>
        <v>1</v>
      </c>
      <c r="AO5" s="35">
        <f t="shared" si="4"/>
        <v>2</v>
      </c>
      <c r="AP5" s="35"/>
      <c r="AQ5" s="34"/>
      <c r="AR5" s="34"/>
      <c r="AS5" s="34"/>
      <c r="AT5" s="34"/>
      <c r="AU5" s="34"/>
      <c r="AX5" s="35"/>
      <c r="AY5" s="35"/>
      <c r="AZ5" s="35"/>
      <c r="BA5" s="35"/>
      <c r="BB5" s="35"/>
      <c r="BC5" s="34"/>
      <c r="BD5" s="34"/>
      <c r="BE5" s="34"/>
      <c r="BF5" s="34"/>
      <c r="BG5" s="34"/>
    </row>
    <row r="6" spans="1:61" x14ac:dyDescent="0.3">
      <c r="AJ6" s="33" t="s">
        <v>88</v>
      </c>
      <c r="AL6" s="35">
        <f>MAX(AL106:AL135)</f>
        <v>0</v>
      </c>
      <c r="AM6" s="35">
        <f t="shared" ref="AM6:AO6" si="5">MAX(AM106:AM135)</f>
        <v>0</v>
      </c>
      <c r="AN6" s="35">
        <f t="shared" si="5"/>
        <v>1</v>
      </c>
      <c r="AO6" s="35">
        <f t="shared" si="5"/>
        <v>5</v>
      </c>
      <c r="AP6" s="35"/>
      <c r="AQ6" s="34"/>
      <c r="AR6" s="34"/>
      <c r="AS6" s="34"/>
      <c r="AT6" s="34"/>
      <c r="AU6" s="34"/>
      <c r="AX6" s="35"/>
      <c r="AY6" s="35"/>
      <c r="AZ6" s="35"/>
      <c r="BA6" s="35"/>
      <c r="BB6" s="35"/>
      <c r="BC6" s="34"/>
      <c r="BD6" s="34"/>
      <c r="BE6" s="34"/>
      <c r="BF6" s="34"/>
      <c r="BG6" s="34"/>
    </row>
    <row r="7" spans="1:61" x14ac:dyDescent="0.3">
      <c r="AJ7" s="33" t="s">
        <v>89</v>
      </c>
      <c r="AL7" s="35">
        <f>MAX(AL137:AL147)</f>
        <v>0</v>
      </c>
      <c r="AM7" s="35">
        <f t="shared" ref="AM7:AO7" si="6">MAX(AM137:AM147)</f>
        <v>0</v>
      </c>
      <c r="AN7" s="35">
        <f t="shared" si="6"/>
        <v>5</v>
      </c>
      <c r="AO7" s="35">
        <f t="shared" si="6"/>
        <v>0</v>
      </c>
      <c r="AP7" s="35"/>
      <c r="AQ7" s="34"/>
      <c r="AR7" s="34"/>
      <c r="AS7" s="34"/>
      <c r="AT7" s="34"/>
      <c r="AU7" s="34"/>
      <c r="AX7" s="35"/>
      <c r="AY7" s="35"/>
      <c r="AZ7" s="35"/>
      <c r="BA7" s="35"/>
      <c r="BB7" s="35"/>
      <c r="BC7" s="34"/>
      <c r="BD7" s="34"/>
      <c r="BE7" s="34"/>
      <c r="BF7" s="34"/>
      <c r="BG7" s="34"/>
    </row>
    <row r="8" spans="1:61" x14ac:dyDescent="0.3">
      <c r="B8" t="s">
        <v>163</v>
      </c>
      <c r="L8" s="33" t="s">
        <v>164</v>
      </c>
      <c r="M8" s="33">
        <f t="shared" ref="M8:T8" si="7">MAX(M11:M180)</f>
        <v>39</v>
      </c>
      <c r="N8" s="33">
        <f t="shared" si="7"/>
        <v>32</v>
      </c>
      <c r="O8" s="33">
        <f t="shared" si="7"/>
        <v>0</v>
      </c>
      <c r="P8" s="33">
        <f t="shared" si="7"/>
        <v>0</v>
      </c>
      <c r="Q8" s="33">
        <f t="shared" si="7"/>
        <v>0</v>
      </c>
      <c r="R8" s="33">
        <f t="shared" si="7"/>
        <v>0</v>
      </c>
      <c r="S8" s="33">
        <f t="shared" si="7"/>
        <v>0</v>
      </c>
      <c r="T8" s="33">
        <f t="shared" si="7"/>
        <v>0</v>
      </c>
      <c r="AC8" s="33">
        <f>MAX(AC11:AC180)</f>
        <v>2</v>
      </c>
      <c r="AJ8" s="33" t="s">
        <v>119</v>
      </c>
      <c r="AL8" s="35">
        <f>MAX(AL148:AL158)</f>
        <v>0</v>
      </c>
      <c r="AM8" s="35">
        <f t="shared" ref="AM8:AO8" si="8">MAX(AM148:AM158)</f>
        <v>0</v>
      </c>
      <c r="AN8" s="35">
        <f t="shared" si="8"/>
        <v>0</v>
      </c>
      <c r="AO8" s="35">
        <f t="shared" si="8"/>
        <v>3</v>
      </c>
      <c r="AP8" s="35"/>
      <c r="AQ8" s="34"/>
      <c r="AR8" s="34"/>
      <c r="AS8" s="34"/>
      <c r="AT8" s="34"/>
      <c r="AU8" s="34"/>
      <c r="AX8" s="35"/>
      <c r="AY8" s="35"/>
      <c r="AZ8" s="35"/>
      <c r="BA8" s="35"/>
      <c r="BB8" s="35"/>
      <c r="BC8" s="34"/>
      <c r="BD8" s="34"/>
      <c r="BE8" s="34"/>
      <c r="BF8" s="34"/>
      <c r="BG8" s="34"/>
    </row>
    <row r="9" spans="1:61" ht="15" thickBot="1" x14ac:dyDescent="0.35">
      <c r="L9" s="33" t="s">
        <v>165</v>
      </c>
      <c r="M9" s="33">
        <f>COUNT(M11:M180)</f>
        <v>33</v>
      </c>
      <c r="N9" s="33">
        <f>COUNT(N11:N180)</f>
        <v>34</v>
      </c>
      <c r="O9" s="33">
        <f>COUNT(O11:O180)</f>
        <v>0</v>
      </c>
      <c r="P9" s="33">
        <f t="shared" ref="P9:R9" si="9">COUNT(P11:P180)</f>
        <v>0</v>
      </c>
      <c r="Q9" s="33">
        <f t="shared" si="9"/>
        <v>0</v>
      </c>
      <c r="R9" s="33">
        <f t="shared" si="9"/>
        <v>0</v>
      </c>
      <c r="AJ9" s="33" t="s">
        <v>92</v>
      </c>
      <c r="AL9" s="35">
        <f>MAX(AL160:AL180)</f>
        <v>0</v>
      </c>
      <c r="AM9" s="35">
        <f t="shared" ref="AM9:AO9" si="10">MAX(AM160:AM180)</f>
        <v>0</v>
      </c>
      <c r="AN9" s="35">
        <f t="shared" si="10"/>
        <v>0</v>
      </c>
      <c r="AO9" s="35">
        <f t="shared" si="10"/>
        <v>1</v>
      </c>
      <c r="AP9" s="35"/>
      <c r="AQ9" s="34"/>
      <c r="AR9" s="34"/>
      <c r="AS9" s="34"/>
      <c r="AT9" s="34"/>
      <c r="AU9" s="34"/>
      <c r="AX9" s="35"/>
      <c r="AY9" s="35"/>
      <c r="AZ9" s="35"/>
      <c r="BA9" s="35"/>
      <c r="BB9" s="35"/>
      <c r="BC9" s="34"/>
      <c r="BD9" s="34"/>
      <c r="BE9" s="34"/>
      <c r="BF9" s="34"/>
      <c r="BG9" s="34"/>
    </row>
    <row r="10" spans="1:61" ht="29.4" thickBot="1" x14ac:dyDescent="0.35">
      <c r="A10" s="36" t="s">
        <v>166</v>
      </c>
      <c r="B10" s="37" t="s">
        <v>167</v>
      </c>
      <c r="C10" s="37" t="s">
        <v>168</v>
      </c>
      <c r="D10" s="37" t="s">
        <v>169</v>
      </c>
      <c r="E10" s="37" t="s">
        <v>170</v>
      </c>
      <c r="F10" s="38" t="s">
        <v>0</v>
      </c>
      <c r="G10" s="39" t="s">
        <v>62</v>
      </c>
      <c r="H10" s="39" t="s">
        <v>63</v>
      </c>
      <c r="I10" s="39" t="s">
        <v>171</v>
      </c>
      <c r="J10" s="39" t="s">
        <v>64</v>
      </c>
      <c r="K10" s="39" t="s">
        <v>65</v>
      </c>
      <c r="L10" s="39" t="s">
        <v>66</v>
      </c>
      <c r="M10" s="40" t="s">
        <v>1</v>
      </c>
      <c r="N10" s="41" t="s">
        <v>2</v>
      </c>
      <c r="O10" s="41" t="s">
        <v>3</v>
      </c>
      <c r="P10" s="41" t="s">
        <v>4</v>
      </c>
      <c r="Q10" s="41" t="s">
        <v>5</v>
      </c>
      <c r="R10" s="41" t="s">
        <v>6</v>
      </c>
      <c r="S10" s="41" t="s">
        <v>7</v>
      </c>
      <c r="T10" s="42" t="s">
        <v>8</v>
      </c>
      <c r="U10" s="43" t="s">
        <v>1</v>
      </c>
      <c r="V10" s="44" t="s">
        <v>2</v>
      </c>
      <c r="W10" s="44" t="s">
        <v>3</v>
      </c>
      <c r="X10" s="44" t="s">
        <v>4</v>
      </c>
      <c r="Y10" s="44" t="s">
        <v>5</v>
      </c>
      <c r="Z10" s="44" t="s">
        <v>6</v>
      </c>
      <c r="AA10" s="44" t="s">
        <v>7</v>
      </c>
      <c r="AB10" s="45" t="s">
        <v>8</v>
      </c>
      <c r="AC10" s="46" t="s">
        <v>172</v>
      </c>
      <c r="AD10" s="47" t="s">
        <v>173</v>
      </c>
      <c r="AE10" s="47" t="s">
        <v>174</v>
      </c>
      <c r="AF10" s="48" t="s">
        <v>175</v>
      </c>
      <c r="AG10" s="37" t="s">
        <v>176</v>
      </c>
      <c r="AH10" s="37" t="s">
        <v>177</v>
      </c>
      <c r="AI10" s="37"/>
      <c r="AJ10" s="37"/>
      <c r="AK10" s="37" t="s">
        <v>178</v>
      </c>
      <c r="AL10" s="37">
        <f>MAX(AL11:AL25)</f>
        <v>0</v>
      </c>
      <c r="AM10" s="37">
        <f>IF(MAX(AM11:AM25)=0,AL10,MAX(AM11:AM25))</f>
        <v>0</v>
      </c>
      <c r="AN10" s="37">
        <f t="shared" ref="AN10:AO10" si="11">IF(MAX(AN11:AN25)=0,AM10,MAX(AN11:AN25))</f>
        <v>7</v>
      </c>
      <c r="AO10" s="37">
        <f t="shared" si="11"/>
        <v>10</v>
      </c>
      <c r="AP10" s="37"/>
      <c r="AQ10" s="37">
        <f>Lookups!$I$6</f>
        <v>4</v>
      </c>
      <c r="AR10" s="37">
        <f>Lookups!$I$6-1</f>
        <v>3</v>
      </c>
      <c r="AS10" s="37">
        <f>Lookups!$I$6-2</f>
        <v>2</v>
      </c>
      <c r="AT10" s="37">
        <f>Lookups!$I$6-3</f>
        <v>1</v>
      </c>
      <c r="AU10" s="37">
        <f>Lookups!$I$6-4</f>
        <v>0</v>
      </c>
      <c r="AV10" s="37"/>
      <c r="AW10" s="37" t="s">
        <v>179</v>
      </c>
      <c r="AX10" s="37">
        <f>MAX(AX11:AX158)</f>
        <v>0</v>
      </c>
      <c r="AY10" s="37">
        <f>MAX(AY11:AY158)</f>
        <v>0</v>
      </c>
      <c r="AZ10" s="37">
        <f>MAX(AZ11:AZ158)</f>
        <v>25</v>
      </c>
      <c r="BA10" s="37">
        <f>MAX(BA11:BA158)</f>
        <v>41</v>
      </c>
      <c r="BB10" s="37"/>
      <c r="BC10" s="37">
        <f>Lookups!$I$6</f>
        <v>4</v>
      </c>
      <c r="BD10" s="37">
        <f>Lookups!$I$6-1</f>
        <v>3</v>
      </c>
      <c r="BE10" s="37">
        <f>Lookups!$I$6-2</f>
        <v>2</v>
      </c>
      <c r="BF10" s="37">
        <f>Lookups!$I$6-3</f>
        <v>1</v>
      </c>
      <c r="BG10" s="49">
        <f>Lookups!$I$6-4</f>
        <v>0</v>
      </c>
      <c r="BH10" s="50"/>
      <c r="BI10" s="50"/>
    </row>
    <row r="11" spans="1:61" ht="15" x14ac:dyDescent="0.3">
      <c r="A11">
        <f>AK11</f>
        <v>4</v>
      </c>
      <c r="B11">
        <f>IF(OR(AC11=0,AC11=""),"",IF(COUNTIFS($AE$11:$AE$158,"&gt;"&amp;AE11)+COUNTIFS(AE$11:AE11,"="&amp;AE11)=0,"",COUNTIFS($AE$11:$AE$158,"&gt;"&amp;AE11)+COUNTIFS(AE$11:AE11,"="&amp;AE11)))</f>
        <v>11</v>
      </c>
      <c r="C11">
        <f>AW11</f>
        <v>6</v>
      </c>
      <c r="D11">
        <f>IF(OR(AC11=0,AC11=""),"",IF(COUNTIFS($AF$11:$AF$135,"&gt;"&amp;AF11)+COUNTIFS(AF$11:AF11,"="&amp;AF11)=0,"",COUNTIFS($AF$11:$AF$135,"&gt;"&amp;AF11)+COUNTIFS(AF$11:AF11,"="&amp;AF11)))</f>
        <v>4</v>
      </c>
      <c r="E11">
        <f>IF(AC11="","",COUNTIFS($H$11:$H$158,H11,$AE$11:$AE$158,"&gt;"&amp;AE11)+COUNTIFS(H11:$H$158,H11,AE11:$AE$158,AE11))</f>
        <v>7</v>
      </c>
      <c r="F11" s="19" t="s">
        <v>11</v>
      </c>
      <c r="G11" s="51">
        <f>IFERROR(IF(VLOOKUP(F11,Lookups!$A$2:$F$118,2,FALSE)="","",VLOOKUP(F11,Lookups!$A$2:$F$118,2,FALSE)),"")</f>
        <v>1748</v>
      </c>
      <c r="H11" s="51" t="str">
        <f>IFERROR(IF(VLOOKUP(F11,Lookups!$A$2:$F$118,3,FALSE)="","",VLOOKUP(F11,Lookups!$A$2:$F$118,3,FALSE)),"")</f>
        <v>AA</v>
      </c>
      <c r="I11" s="51" t="str">
        <f>IFERROR(IF(AE11=0,"",VLOOKUP(AD11,Lookups!$K$3:$L$7,2,TRUE)),"")</f>
        <v>A</v>
      </c>
      <c r="J11" s="51" t="str">
        <f>IFERROR(IF(VLOOKUP(F11,Lookups!$A$2:$F$118,4,FALSE)="","",VLOOKUP(F11,Lookups!$A$2:$F$118,4,FALSE)),"")</f>
        <v>PCP</v>
      </c>
      <c r="K11" s="51" t="str">
        <f>IFERROR(IF(VLOOKUP(F11,Lookups!$A$2:$F$118,5,FALSE)="","",VLOOKUP(F11,Lookups!$A$2:$F$118,5,FALSE)),"")</f>
        <v>Carisbrooke</v>
      </c>
      <c r="L11" s="52" t="str">
        <f>IFERROR(IF(VLOOKUP(F11,Lookups!$A$2:$F$118,6,FALSE)="","",VLOOKUP(F11,Lookups!$A$2:$F$118,6,FALSE)),"")</f>
        <v>Carisbrooke A</v>
      </c>
      <c r="M11" s="53">
        <f>IFERROR(IF(VLOOKUP(F11,Scores!$A$5:$K$102,2,FALSE)="","",VLOOKUP(F11,Scores!$A$4:$K$102,2,FALSE)),"")</f>
        <v>36</v>
      </c>
      <c r="N11" s="54">
        <f>IFERROR(IF(VLOOKUP(F11,Scores!$A$5:$K$102,3,FALSE)="","",VLOOKUP(F11,Scores!$A$5:$K$102,3,FALSE)),"")</f>
        <v>26</v>
      </c>
      <c r="O11" s="54" t="str">
        <f>IFERROR(IF(VLOOKUP(F11,Scores!$A$5:$K$102,4,FALSE)="","",VLOOKUP(F11,Scores!$A$5:$K$102,4,FALSE)),"")</f>
        <v/>
      </c>
      <c r="P11" s="54" t="str">
        <f>IFERROR(IF(VLOOKUP(F11,Scores!$A$5:$K$102,5,FALSE)="","",VLOOKUP(F11,Scores!$A$5:$K$102,5,FALSE)),"")</f>
        <v/>
      </c>
      <c r="Q11" s="54" t="str">
        <f>IFERROR(IF(VLOOKUP(F11,Scores!$A$5:$K$102,6,FALSE)="","",VLOOKUP(F11,Scores!$A$5:$K$102,6,FALSE)),"")</f>
        <v/>
      </c>
      <c r="R11" s="54" t="str">
        <f>IFERROR(IF(VLOOKUP(F11,Scores!$A$5:$K$102,7,FALSE)="","",VLOOKUP(F11,Scores!$A$5:$K$102,7,FALSE)),"")</f>
        <v/>
      </c>
      <c r="S11" s="54" t="str">
        <f>IFERROR(IF(VLOOKUP(F11,Scores!$A$5:$K$102,8,FALSE)="","",VLOOKUP(F11,Scores!$A$5:$K$102,8,FALSE)),"")</f>
        <v/>
      </c>
      <c r="T11" s="55" t="str">
        <f>IFERROR(IF(VLOOKUP(F11,Scores!$A$5:$K$102,9,FALSE)="","",VLOOKUP(F11,Scores!$A$5:$K$102,9,FALSE)),"")</f>
        <v/>
      </c>
      <c r="U11" s="56">
        <f t="shared" ref="U11" si="12">IFERROR(IF(F11="","",M11/$M$8),"")</f>
        <v>0.92307692307692313</v>
      </c>
      <c r="V11" s="57">
        <f t="shared" ref="V11" si="13">IFERROR(IF(F11="","",N11/$N$8),"")</f>
        <v>0.8125</v>
      </c>
      <c r="W11" s="57" t="str">
        <f t="shared" ref="W11" si="14">IFERROR(IF(F11="","",O11/$O$8),"")</f>
        <v/>
      </c>
      <c r="X11" s="57" t="str">
        <f t="shared" ref="X11" si="15">IFERROR(IF(F11="","",P11/$P$8),"")</f>
        <v/>
      </c>
      <c r="Y11" s="57" t="str">
        <f t="shared" ref="Y11" si="16">IFERROR(IF(F11="","",Q11/$Q$8),"")</f>
        <v/>
      </c>
      <c r="Z11" s="57" t="str">
        <f t="shared" ref="Z11" si="17">IFERROR(IF(F11="","",R11/$R$8),"")</f>
        <v/>
      </c>
      <c r="AA11" s="57" t="str">
        <f t="shared" ref="AA11" si="18">IFERROR(IF(F11="","",S11/$S$8),"")</f>
        <v/>
      </c>
      <c r="AB11" s="58" t="str">
        <f t="shared" ref="AB11" si="19">IFERROR(IF(F11="","",T11/$T$8),"")</f>
        <v/>
      </c>
      <c r="AC11" s="53">
        <f>IF(COUNT(M11:T11)=0,"",COUNT(M11:T11))</f>
        <v>2</v>
      </c>
      <c r="AD11" s="57">
        <f>IFERROR(AVERAGE(U11:AB11),"")</f>
        <v>0.86778846153846156</v>
      </c>
      <c r="AE11" s="57" cm="1">
        <f t="array" ref="AE11">IFERROR(IF(AC11&gt;Lookups!$I$6-1,AVERAGE(LARGE(U11:AB11,_xlfn.SEQUENCE(Lookups!$I$6))),AVERAGE(LARGE(U11:AB11,_xlfn.SEQUENCE(AC11)))),"")</f>
        <v>0.86778846153846156</v>
      </c>
      <c r="AF11" s="55">
        <f>IF(SUM(M11:T11)=0,"",SUM(M11:T11))</f>
        <v>62</v>
      </c>
      <c r="AG11" s="59" t="str">
        <f>IF(AC11=Lookups!$I$6+1,LARGE(U11:AB11,5),"")</f>
        <v/>
      </c>
      <c r="AH11" s="59" t="str">
        <f>IF(AC11=Lookups!$I$6+2,LARGE(U11:AB11,6),"")</f>
        <v/>
      </c>
      <c r="AI11" s="59"/>
      <c r="AJ11" s="59"/>
      <c r="AK11" s="60">
        <f>IF(SUM(AL11:AO11)=0,"",SUM(AL11:AO11))</f>
        <v>4</v>
      </c>
      <c r="AL11" s="34" t="str">
        <f>IF(OR(AC11=0,AC11=""),"",IF(COUNTIFS($AQ$11:$AQ$25,"&gt;"&amp;AQ11)+COUNTIFS(AQ$11:AQ11,"="&amp;AQ11)=0,"",COUNTIFS($AQ$11:$AQ$25,"&gt;"&amp;AQ11)+COUNTIFS(AQ$11:AQ11,"="&amp;AQ11)))</f>
        <v/>
      </c>
      <c r="AM11" s="34" t="str">
        <f>IFERROR(IF(OR(AC11=0,AC11=""),"",IF(COUNTIFS($AR$11:$AR$25,"&gt;"&amp;AR11)+COUNTIFS(AR$11:AR11,"="&amp;AR11)=0,"",COUNTIFS($AR$11:$AR$25,"&gt;"&amp;AR11)+COUNTIFS(AR$11:AR11,"="&amp;AR11)+$AL$10)),"")</f>
        <v/>
      </c>
      <c r="AN11" s="34">
        <f>IFERROR(IF(OR(AC11=0,AC11=""),"",IF(COUNTIFS($AS$11:$AS$25,"&gt;"&amp;AS11)+COUNTIFS(AS$11:AS11,"="&amp;AS11)=0,"",COUNTIFS($AS$11:$AS$25,"&gt;"&amp;AS11)+COUNTIFS(AS$11:AS11,"="&amp;AS11)+$AM$10)),"")</f>
        <v>4</v>
      </c>
      <c r="AO11" s="34" t="str">
        <f>IFERROR(IF(OR(AC11=0,AC11=""),"",IF(COUNTIFS($AT$11:$AT$25,"&gt;"&amp;AT11)+COUNTIFS(AT$11:AT11,"="&amp;AT11)=0,"",COUNTIFS($AT$11:$AT$25,"&gt;"&amp;AT11)+COUNTIFS(AT$11:AT11,"="&amp;AT11)+$AN$10)),"")</f>
        <v/>
      </c>
      <c r="AP11" s="34" t="str">
        <f>IFERROR(IF(OR(AC11=0,AC11=""),"",IF(COUNTIFS($AU$11:$AU$216,"&gt;"&amp;AU11)+COUNTIFS(AU$11:AU11,"="&amp;AU11)=0,"",COUNTIFS($AU$11:$AU$216,"&gt;"&amp;AU11)+COUNTIFS(AU$11:AU11,"="&amp;AU11)+$AO$10)),"")</f>
        <v/>
      </c>
      <c r="AQ11" s="59" t="str">
        <f>IF(AC11&gt;=$AQ$10,AE11,"")</f>
        <v/>
      </c>
      <c r="AR11" s="59" t="str">
        <f>IF(AC11=$AR$10,AE11,"")</f>
        <v/>
      </c>
      <c r="AS11" s="59">
        <f>IF(AC11=$AS$10,AE11,"")</f>
        <v>0.86778846153846156</v>
      </c>
      <c r="AT11" s="59" t="str">
        <f>IF(AC11=$AT$10,AE11,"")</f>
        <v/>
      </c>
      <c r="AU11" s="59" t="str">
        <f>IF(AC11=$AU$10,AE11,"")</f>
        <v/>
      </c>
      <c r="AW11" s="60">
        <f>IF(SUM(AX11:BB11)=0,"",SUM(AX11:BB11))</f>
        <v>6</v>
      </c>
      <c r="AX11" s="34" t="str">
        <f>IF(OR(BC11=0,BC11=""),"",IF(COUNTIFS($BC$11:$BC$158,"&gt;"&amp;BC11)+COUNTIFS(BC$11:BC11,"="&amp;BC11)=0,"",COUNTIFS($BC$11:$BC$158,"&gt;"&amp;BC11)+COUNTIFS(BC$11:BC11,"="&amp;BC11)))</f>
        <v/>
      </c>
      <c r="AY11" s="34" t="str">
        <f>IFERROR(IF(OR(BD11=0,BD11=""),"",IF(COUNTIFS($BD$11:$BD$158,"&gt;"&amp;BD11)+COUNTIFS(BD$11:BD11,"="&amp;BD11)=0,"",COUNTIFS($BD$11:$BD$158,"&gt;"&amp;BD11)+COUNTIFS(BD$11:BD11,"="&amp;BD11)+$AX$10)),"")</f>
        <v/>
      </c>
      <c r="AZ11" s="34">
        <f>IFERROR(IF(OR(BE11=0,BE11=""),"",IF(COUNTIFS($BE$11:$BE$158,"&gt;"&amp;BE11)+COUNTIFS(BE$11:BE11,"="&amp;BE11)=0,"",COUNTIFS($BE$11:$BE$158,"&gt;"&amp;BE11)+COUNTIFS(BE$11:BE11,"="&amp;BE11)+$AY$10)),"")</f>
        <v>6</v>
      </c>
      <c r="BA11" s="34" t="str">
        <f>IFERROR(IF(OR(BF11=0,BF11=""),"",IF(COUNTIFS($BF$11:$BF$158,"&gt;"&amp;BF11)+COUNTIFS(BF$11:BF11,"="&amp;BF11)=0,"",COUNTIFS($BF$11:$BF$158,"&gt;"&amp;BF11)+COUNTIFS(BF$11:BF11,"="&amp;BF11)+$AZ$10)),"")</f>
        <v/>
      </c>
      <c r="BB11" s="34" t="str">
        <f>IFERROR(IF(OR(BG11=0,BG11=""),"",IF(COUNTIFS($BG$11:$BG$158,"&gt;"&amp;BG11)+COUNTIFS(BG$11:BG11,"="&amp;BG11)=0,"",COUNTIFS($BG$11:$BG$158,"&gt;"&amp;BG11)+COUNTIFS(BG$11:BG11,"="&amp;BG11)+$BA$10)),"")</f>
        <v/>
      </c>
      <c r="BC11" s="59" t="str">
        <f>IF(AC11&gt;=$BC$10,AE11,"")</f>
        <v/>
      </c>
      <c r="BD11" s="59" t="str">
        <f>IF(AC11=$BD$10,AE11,"")</f>
        <v/>
      </c>
      <c r="BE11" s="59">
        <f>IF(AC11=$BE$10,AE11,"")</f>
        <v>0.86778846153846156</v>
      </c>
      <c r="BF11" s="59" t="str">
        <f>IF(AC11=$BF$10,AE11,"")</f>
        <v/>
      </c>
      <c r="BG11" s="59" t="str">
        <f>IF(AC11=$BG$10,AE11,"")</f>
        <v/>
      </c>
    </row>
    <row r="12" spans="1:61" ht="15" x14ac:dyDescent="0.3">
      <c r="A12">
        <f t="shared" ref="A12:A25" si="20">AK12</f>
        <v>7</v>
      </c>
      <c r="B12">
        <f>IF(OR(AC12=0,AC12=""),"",IF(COUNTIFS($AE$11:$AE$158,"&gt;"&amp;AE12)+COUNTIFS(AE$11:AE12,"="&amp;AE12)=0,"",COUNTIFS($AE$11:$AE$158,"&gt;"&amp;AE12)+COUNTIFS(AE$11:AE12,"="&amp;AE12)))</f>
        <v>18</v>
      </c>
      <c r="C12">
        <f t="shared" ref="C12:C25" si="21">AW12</f>
        <v>10</v>
      </c>
      <c r="D12">
        <f>IF(OR(AC12=0,AC12=""),"",IF(COUNTIFS($AF$11:$AF$135,"&gt;"&amp;AF12)+COUNTIFS(AF$11:AF12,"="&amp;AF12)=0,"",COUNTIFS($AF$11:$AF$135,"&gt;"&amp;AF12)+COUNTIFS(AF$11:AF12,"="&amp;AF12)))</f>
        <v>5</v>
      </c>
      <c r="E12">
        <f>IF(AC12="","",COUNTIFS($H$11:$H$158,H12,$AE$11:$AE$158,"&gt;"&amp;AE12)+COUNTIFS(H12:$H$158,H12,AE12:$AE$158,AE12))</f>
        <v>10</v>
      </c>
      <c r="F12" s="6" t="s">
        <v>15</v>
      </c>
      <c r="G12" s="51">
        <f>IFERROR(IF(VLOOKUP(F12,Lookups!$A$2:$F$118,2,FALSE)="","",VLOOKUP(F12,Lookups!$A$2:$F$118,2,FALSE)),"")</f>
        <v>968</v>
      </c>
      <c r="H12" s="51" t="str">
        <f>IFERROR(IF(VLOOKUP(F12,Lookups!$A$2:$F$118,3,FALSE)="","",VLOOKUP(F12,Lookups!$A$2:$F$118,3,FALSE)),"")</f>
        <v>AA</v>
      </c>
      <c r="I12" s="51" t="str">
        <f>IFERROR(IF(AE12=0,"",VLOOKUP(AD12,Lookups!$K$3:$L$7,2,TRUE)),"")</f>
        <v>A</v>
      </c>
      <c r="J12" s="51" t="str">
        <f>IFERROR(IF(VLOOKUP(F12,Lookups!$A$2:$F$118,4,FALSE)="","",VLOOKUP(F12,Lookups!$A$2:$F$118,4,FALSE)),"")</f>
        <v>PCP</v>
      </c>
      <c r="K12" s="51" t="str">
        <f>IFERROR(IF(VLOOKUP(F12,Lookups!$A$2:$F$118,5,FALSE)="","",VLOOKUP(F12,Lookups!$A$2:$F$118,5,FALSE)),"")</f>
        <v>Weston Warrior</v>
      </c>
      <c r="L12" s="52" t="str">
        <f>IFERROR(IF(VLOOKUP(F12,Lookups!$A$2:$F$118,6,FALSE)="","",VLOOKUP(F12,Lookups!$A$2:$F$118,6,FALSE)),"")</f>
        <v/>
      </c>
      <c r="M12" s="53">
        <f>IFERROR(IF(VLOOKUP(F12,Scores!$A$5:$K$102,2,FALSE)="","",VLOOKUP(F12,Scores!$A$4:$K$102,2,FALSE)),"")</f>
        <v>36</v>
      </c>
      <c r="N12" s="54">
        <f>IFERROR(IF(VLOOKUP(F12,Scores!$A$5:$K$102,3,FALSE)="","",VLOOKUP(F12,Scores!$A$5:$K$102,3,FALSE)),"")</f>
        <v>20</v>
      </c>
      <c r="O12" s="54" t="str">
        <f>IFERROR(IF(VLOOKUP(F12,Scores!$A$5:$K$102,4,FALSE)="","",VLOOKUP(F12,Scores!$A$5:$K$102,4,FALSE)),"")</f>
        <v/>
      </c>
      <c r="P12" s="54" t="str">
        <f>IFERROR(IF(VLOOKUP(F12,Scores!$A$5:$K$102,5,FALSE)="","",VLOOKUP(F12,Scores!$A$5:$K$102,5,FALSE)),"")</f>
        <v/>
      </c>
      <c r="Q12" s="54" t="str">
        <f>IFERROR(IF(VLOOKUP(F12,Scores!$A$5:$K$102,6,FALSE)="","",VLOOKUP(F12,Scores!$A$5:$K$102,6,FALSE)),"")</f>
        <v/>
      </c>
      <c r="R12" s="54" t="str">
        <f>IFERROR(IF(VLOOKUP(F12,Scores!$A$5:$K$102,7,FALSE)="","",VLOOKUP(F12,Scores!$A$5:$K$102,7,FALSE)),"")</f>
        <v/>
      </c>
      <c r="S12" s="54" t="str">
        <f>IFERROR(IF(VLOOKUP(F12,Scores!$A$5:$K$102,8,FALSE)="","",VLOOKUP(F12,Scores!$A$5:$K$102,8,FALSE)),"")</f>
        <v/>
      </c>
      <c r="T12" s="55" t="str">
        <f>IFERROR(IF(VLOOKUP(F12,Scores!$A$5:$K$102,9,FALSE)="","",VLOOKUP(F12,Scores!$A$5:$K$102,9,FALSE)),"")</f>
        <v/>
      </c>
      <c r="U12" s="56">
        <f t="shared" ref="U12:U25" si="22">IFERROR(IF(F12="","",M12/$M$8),"")</f>
        <v>0.92307692307692313</v>
      </c>
      <c r="V12" s="57">
        <f t="shared" ref="V12:V25" si="23">IFERROR(IF(F12="","",N12/$N$8),"")</f>
        <v>0.625</v>
      </c>
      <c r="W12" s="57" t="str">
        <f t="shared" ref="W12:W25" si="24">IFERROR(IF(F12="","",O12/$O$8),"")</f>
        <v/>
      </c>
      <c r="X12" s="57" t="str">
        <f t="shared" ref="X12:X25" si="25">IFERROR(IF(F12="","",P12/$P$8),"")</f>
        <v/>
      </c>
      <c r="Y12" s="57" t="str">
        <f t="shared" ref="Y12:Y25" si="26">IFERROR(IF(F12="","",Q12/$Q$8),"")</f>
        <v/>
      </c>
      <c r="Z12" s="57" t="str">
        <f t="shared" ref="Z12:Z25" si="27">IFERROR(IF(F12="","",R12/$R$8),"")</f>
        <v/>
      </c>
      <c r="AA12" s="57" t="str">
        <f t="shared" ref="AA12:AA25" si="28">IFERROR(IF(F12="","",S12/$S$8),"")</f>
        <v/>
      </c>
      <c r="AB12" s="58" t="str">
        <f t="shared" ref="AB12:AB25" si="29">IFERROR(IF(F12="","",T12/$T$8),"")</f>
        <v/>
      </c>
      <c r="AC12" s="53">
        <f t="shared" ref="AC12:AC25" si="30">IF(COUNT(M12:T12)=0,"",COUNT(M12:T12))</f>
        <v>2</v>
      </c>
      <c r="AD12" s="57">
        <f t="shared" ref="AD12:AD25" si="31">IFERROR(AVERAGE(U12:AB12),"")</f>
        <v>0.77403846153846156</v>
      </c>
      <c r="AE12" s="57" cm="1">
        <f t="array" ref="AE12">IFERROR(IF(AC12&gt;Lookups!$I$6-1,AVERAGE(LARGE(U12:AB12,_xlfn.SEQUENCE(Lookups!$I$6))),AVERAGE(LARGE(U12:AB12,_xlfn.SEQUENCE(AC12)))),"")</f>
        <v>0.77403846153846156</v>
      </c>
      <c r="AF12" s="55">
        <f t="shared" ref="AF12:AF25" si="32">IF(SUM(M12:T12)=0,"",SUM(M12:T12))</f>
        <v>56</v>
      </c>
      <c r="AG12" s="59" t="str">
        <f>IF(AC12=Lookups!$I$6+1,LARGE(U12:AB12,5),"")</f>
        <v/>
      </c>
      <c r="AH12" s="59" t="str">
        <f>IF(AC12=Lookups!$I$6+2,LARGE(U12:AB12,6),"")</f>
        <v/>
      </c>
      <c r="AI12" s="59"/>
      <c r="AJ12" s="59"/>
      <c r="AK12" s="60">
        <f t="shared" ref="AK12:AK25" si="33">IF(SUM(AL12:AO12)=0,"",SUM(AL12:AO12))</f>
        <v>7</v>
      </c>
      <c r="AL12" s="34" t="str">
        <f>IF(OR(AC12=0,AC12=""),"",IF(COUNTIFS($AQ$11:$AQ$25,"&gt;"&amp;AQ12)+COUNTIFS(AQ$11:AQ12,"="&amp;AQ12)=0,"",COUNTIFS($AQ$11:$AQ$25,"&gt;"&amp;AQ12)+COUNTIFS(AQ$11:AQ12,"="&amp;AQ12)))</f>
        <v/>
      </c>
      <c r="AM12" s="34" t="str">
        <f>IFERROR(IF(OR(AC12=0,AC12=""),"",IF(COUNTIFS($AR$11:$AR$25,"&gt;"&amp;AR12)+COUNTIFS(AR$11:AR12,"="&amp;AR12)=0,"",COUNTIFS($AR$11:$AR$25,"&gt;"&amp;AR12)+COUNTIFS(AR$11:AR12,"="&amp;AR12)+$AL$10)),"")</f>
        <v/>
      </c>
      <c r="AN12" s="34">
        <f>IFERROR(IF(OR(AC12=0,AC12=""),"",IF(COUNTIFS($AS$11:$AS$25,"&gt;"&amp;AS12)+COUNTIFS(AS$11:AS12,"="&amp;AS12)=0,"",COUNTIFS($AS$11:$AS$25,"&gt;"&amp;AS12)+COUNTIFS(AS$11:AS12,"="&amp;AS12)+$AM$10)),"")</f>
        <v>7</v>
      </c>
      <c r="AO12" s="34" t="str">
        <f>IFERROR(IF(OR(AC12=0,AC12=""),"",IF(COUNTIFS($AT$11:$AT$25,"&gt;"&amp;AT12)+COUNTIFS(AT$11:AT12,"="&amp;AT12)=0,"",COUNTIFS($AT$11:$AT$25,"&gt;"&amp;AT12)+COUNTIFS(AT$11:AT12,"="&amp;AT12)+$AN$10)),"")</f>
        <v/>
      </c>
      <c r="AP12" s="34" t="str">
        <f>IFERROR(IF(OR(AC12=0,AC12=""),"",IF(COUNTIFS($AU$11:$AU$216,"&gt;"&amp;AU12)+COUNTIFS(AU$11:AU12,"="&amp;AU12)=0,"",COUNTIFS($AU$11:$AU$216,"&gt;"&amp;AU12)+COUNTIFS(AU$11:AU12,"="&amp;AU12)+$AO$10)),"")</f>
        <v/>
      </c>
      <c r="AQ12" s="59" t="str">
        <f t="shared" ref="AQ12:AQ24" si="34">IF(AC12&gt;=$AQ$10,AE12,"")</f>
        <v/>
      </c>
      <c r="AR12" s="59" t="str">
        <f t="shared" ref="AR12:AR24" si="35">IF(AC12=$AR$10,AE12,"")</f>
        <v/>
      </c>
      <c r="AS12" s="59">
        <f t="shared" ref="AS12:AS24" si="36">IF(AC12=$AS$10,AE12,"")</f>
        <v>0.77403846153846156</v>
      </c>
      <c r="AT12" s="59" t="str">
        <f t="shared" ref="AT12:AT24" si="37">IF(AC12=$AT$10,AE12,"")</f>
        <v/>
      </c>
      <c r="AU12" s="59" t="str">
        <f t="shared" ref="AU12:AU24" si="38">IF(AC12=$AU$10,AE12,"")</f>
        <v/>
      </c>
      <c r="AW12" s="60">
        <f t="shared" ref="AW12:AW25" si="39">IF(SUM(AX12:BB12)=0,"",SUM(AX12:BB12))</f>
        <v>10</v>
      </c>
      <c r="AX12" s="34" t="str">
        <f>IF(OR(BC12=0,BC12=""),"",IF(COUNTIFS($BC$11:$BC$158,"&gt;"&amp;BC12)+COUNTIFS(BC$11:BC12,"="&amp;BC12)=0,"",COUNTIFS($BC$11:$BC$158,"&gt;"&amp;BC12)+COUNTIFS(BC$11:BC12,"="&amp;BC12)))</f>
        <v/>
      </c>
      <c r="AY12" s="34" t="str">
        <f>IFERROR(IF(OR(BD12=0,BD12=""),"",IF(COUNTIFS($BD$11:$BD$158,"&gt;"&amp;BD12)+COUNTIFS(BD$11:BD12,"="&amp;BD12)=0,"",COUNTIFS($BD$11:$BD$158,"&gt;"&amp;BD12)+COUNTIFS(BD$11:BD12,"="&amp;BD12)+$AX$10)),"")</f>
        <v/>
      </c>
      <c r="AZ12" s="34">
        <f>IFERROR(IF(OR(BE12=0,BE12=""),"",IF(COUNTIFS($BE$11:$BE$158,"&gt;"&amp;BE12)+COUNTIFS(BE$11:BE12,"="&amp;BE12)=0,"",COUNTIFS($BE$11:$BE$158,"&gt;"&amp;BE12)+COUNTIFS(BE$11:BE12,"="&amp;BE12)+$AY$10)),"")</f>
        <v>10</v>
      </c>
      <c r="BA12" s="34" t="str">
        <f>IFERROR(IF(OR(BF12=0,BF12=""),"",IF(COUNTIFS($BF$11:$BF$158,"&gt;"&amp;BF12)+COUNTIFS(BF$11:BF12,"="&amp;BF12)=0,"",COUNTIFS($BF$11:$BF$158,"&gt;"&amp;BF12)+COUNTIFS(BF$11:BF12,"="&amp;BF12)+$AZ$10)),"")</f>
        <v/>
      </c>
      <c r="BB12" s="34" t="str">
        <f>IFERROR(IF(OR(BG12=0,BG12=""),"",IF(COUNTIFS($BG$11:$BG$158,"&gt;"&amp;BG12)+COUNTIFS(BG$11:BG12,"="&amp;BG12)=0,"",COUNTIFS($BG$11:$BG$158,"&gt;"&amp;BG12)+COUNTIFS(BG$11:BG12,"="&amp;BG12)+$BA$10)),"")</f>
        <v/>
      </c>
      <c r="BC12" s="59" t="str">
        <f t="shared" ref="BC12:BC25" si="40">IF(AC12&gt;=$BC$10,AE12,"")</f>
        <v/>
      </c>
      <c r="BD12" s="59" t="str">
        <f t="shared" ref="BD12:BD25" si="41">IF(AC12=$BD$10,AE12,"")</f>
        <v/>
      </c>
      <c r="BE12" s="59">
        <f t="shared" ref="BE12:BE25" si="42">IF(AC12=$BE$10,AE12,"")</f>
        <v>0.77403846153846156</v>
      </c>
      <c r="BF12" s="59" t="str">
        <f t="shared" ref="BF12:BF25" si="43">IF(AC12=$BF$10,AE12,"")</f>
        <v/>
      </c>
      <c r="BG12" s="59" t="str">
        <f t="shared" ref="BG12:BG25" si="44">IF(AC12=$BG$10,AE12,"")</f>
        <v/>
      </c>
    </row>
    <row r="13" spans="1:61" ht="15" x14ac:dyDescent="0.3">
      <c r="A13">
        <f t="shared" si="20"/>
        <v>10</v>
      </c>
      <c r="B13">
        <f>IF(OR(AC13=0,AC13=""),"",IF(COUNTIFS($AE$11:$AE$158,"&gt;"&amp;AE13)+COUNTIFS(AE$11:AE13,"="&amp;AE13)=0,"",COUNTIFS($AE$11:$AE$158,"&gt;"&amp;AE13)+COUNTIFS(AE$11:AE13,"="&amp;AE13)))</f>
        <v>10</v>
      </c>
      <c r="C13">
        <f t="shared" si="21"/>
        <v>30</v>
      </c>
      <c r="D13">
        <f>IF(OR(AC13=0,AC13=""),"",IF(COUNTIFS($AF$11:$AF$135,"&gt;"&amp;AF13)+COUNTIFS(AF$11:AF13,"="&amp;AF13)=0,"",COUNTIFS($AF$11:$AF$135,"&gt;"&amp;AF13)+COUNTIFS(AF$11:AF13,"="&amp;AF13)))</f>
        <v>20</v>
      </c>
      <c r="E13">
        <f>IF(AC13="","",COUNTIFS($H$11:$H$158,H13,$AE$11:$AE$158,"&gt;"&amp;AE13)+COUNTIFS(H13:$H$158,H13,AE13:$AE$158,AE13))</f>
        <v>6</v>
      </c>
      <c r="F13" s="6" t="s">
        <v>55</v>
      </c>
      <c r="G13" s="51">
        <f>IFERROR(IF(VLOOKUP(F13,Lookups!$A$2:$F$118,2,FALSE)="","",VLOOKUP(F13,Lookups!$A$2:$F$118,2,FALSE)),"")</f>
        <v>880</v>
      </c>
      <c r="H13" s="51" t="str">
        <f>IFERROR(IF(VLOOKUP(F13,Lookups!$A$2:$F$118,3,FALSE)="","",VLOOKUP(F13,Lookups!$A$2:$F$118,3,FALSE)),"")</f>
        <v>AA</v>
      </c>
      <c r="I13" s="51" t="str">
        <f>IFERROR(IF(AE13=0,"",VLOOKUP(AD13,Lookups!$K$3:$L$7,2,TRUE)),"")</f>
        <v>AA</v>
      </c>
      <c r="J13" s="51" t="str">
        <f>IFERROR(IF(VLOOKUP(F13,Lookups!$A$2:$F$118,4,FALSE)="","",VLOOKUP(F13,Lookups!$A$2:$F$118,4,FALSE)),"")</f>
        <v>PCP</v>
      </c>
      <c r="K13" s="51" t="str">
        <f>IFERROR(IF(VLOOKUP(F13,Lookups!$A$2:$F$118,5,FALSE)="","",VLOOKUP(F13,Lookups!$A$2:$F$118,5,FALSE)),"")</f>
        <v>Buccaneers</v>
      </c>
      <c r="L13" s="52" t="str">
        <f>IFERROR(IF(VLOOKUP(F13,Lookups!$A$2:$F$118,6,FALSE)="","",VLOOKUP(F13,Lookups!$A$2:$F$118,6,FALSE)),"")</f>
        <v>Buccaneers</v>
      </c>
      <c r="M13" s="53">
        <f>IFERROR(IF(VLOOKUP(F13,Scores!$A$5:$K$102,2,FALSE)="","",VLOOKUP(F13,Scores!$A$4:$K$102,2,FALSE)),"")</f>
        <v>34</v>
      </c>
      <c r="N13" s="54" t="str">
        <f>IFERROR(IF(VLOOKUP(F13,Scores!$A$5:$K$102,3,FALSE)="","",VLOOKUP(F13,Scores!$A$5:$K$102,3,FALSE)),"")</f>
        <v/>
      </c>
      <c r="O13" s="54" t="str">
        <f>IFERROR(IF(VLOOKUP(F13,Scores!$A$5:$K$102,4,FALSE)="","",VLOOKUP(F13,Scores!$A$5:$K$102,4,FALSE)),"")</f>
        <v/>
      </c>
      <c r="P13" s="54" t="str">
        <f>IFERROR(IF(VLOOKUP(F13,Scores!$A$5:$K$102,5,FALSE)="","",VLOOKUP(F13,Scores!$A$5:$K$102,5,FALSE)),"")</f>
        <v/>
      </c>
      <c r="Q13" s="54" t="str">
        <f>IFERROR(IF(VLOOKUP(F13,Scores!$A$5:$K$102,6,FALSE)="","",VLOOKUP(F13,Scores!$A$5:$K$102,6,FALSE)),"")</f>
        <v/>
      </c>
      <c r="R13" s="54" t="str">
        <f>IFERROR(IF(VLOOKUP(F13,Scores!$A$5:$K$102,7,FALSE)="","",VLOOKUP(F13,Scores!$A$5:$K$102,7,FALSE)),"")</f>
        <v/>
      </c>
      <c r="S13" s="54" t="str">
        <f>IFERROR(IF(VLOOKUP(F13,Scores!$A$5:$K$102,8,FALSE)="","",VLOOKUP(F13,Scores!$A$5:$K$102,8,FALSE)),"")</f>
        <v/>
      </c>
      <c r="T13" s="55" t="str">
        <f>IFERROR(IF(VLOOKUP(F13,Scores!$A$5:$K$102,9,FALSE)="","",VLOOKUP(F13,Scores!$A$5:$K$102,9,FALSE)),"")</f>
        <v/>
      </c>
      <c r="U13" s="56">
        <f t="shared" si="22"/>
        <v>0.87179487179487181</v>
      </c>
      <c r="V13" s="57" t="str">
        <f t="shared" si="23"/>
        <v/>
      </c>
      <c r="W13" s="57" t="str">
        <f t="shared" si="24"/>
        <v/>
      </c>
      <c r="X13" s="57" t="str">
        <f t="shared" si="25"/>
        <v/>
      </c>
      <c r="Y13" s="57" t="str">
        <f t="shared" si="26"/>
        <v/>
      </c>
      <c r="Z13" s="57" t="str">
        <f t="shared" si="27"/>
        <v/>
      </c>
      <c r="AA13" s="57" t="str">
        <f t="shared" si="28"/>
        <v/>
      </c>
      <c r="AB13" s="58" t="str">
        <f t="shared" si="29"/>
        <v/>
      </c>
      <c r="AC13" s="53">
        <f t="shared" si="30"/>
        <v>1</v>
      </c>
      <c r="AD13" s="57">
        <f t="shared" si="31"/>
        <v>0.87179487179487181</v>
      </c>
      <c r="AE13" s="57" cm="1">
        <f t="array" ref="AE13">IFERROR(IF(AC13&gt;Lookups!$I$6-1,AVERAGE(LARGE(U13:AB13,_xlfn.SEQUENCE(Lookups!$I$6))),AVERAGE(LARGE(U13:AB13,_xlfn.SEQUENCE(AC13)))),"")</f>
        <v>0.87179487179487181</v>
      </c>
      <c r="AF13" s="55">
        <f t="shared" si="32"/>
        <v>34</v>
      </c>
      <c r="AG13" s="59" t="str">
        <f>IF(AC13=Lookups!$I$6+1,LARGE(U13:AB13,5),"")</f>
        <v/>
      </c>
      <c r="AH13" s="59" t="str">
        <f>IF(AC13=Lookups!$I$6+2,LARGE(U13:AB13,6),"")</f>
        <v/>
      </c>
      <c r="AI13" s="59"/>
      <c r="AJ13" s="59"/>
      <c r="AK13" s="60">
        <f t="shared" si="33"/>
        <v>10</v>
      </c>
      <c r="AL13" s="34" t="str">
        <f>IF(OR(AC13=0,AC13=""),"",IF(COUNTIFS($AQ$11:$AQ$25,"&gt;"&amp;AQ13)+COUNTIFS(AQ$11:AQ13,"="&amp;AQ13)=0,"",COUNTIFS($AQ$11:$AQ$25,"&gt;"&amp;AQ13)+COUNTIFS(AQ$11:AQ13,"="&amp;AQ13)))</f>
        <v/>
      </c>
      <c r="AM13" s="34" t="str">
        <f>IFERROR(IF(OR(AC13=0,AC13=""),"",IF(COUNTIFS($AR$11:$AR$25,"&gt;"&amp;AR13)+COUNTIFS(AR$11:AR13,"="&amp;AR13)=0,"",COUNTIFS($AR$11:$AR$25,"&gt;"&amp;AR13)+COUNTIFS(AR$11:AR13,"="&amp;AR13)+$AL$10)),"")</f>
        <v/>
      </c>
      <c r="AN13" s="34" t="str">
        <f>IFERROR(IF(OR(AC13=0,AC13=""),"",IF(COUNTIFS($AS$11:$AS$25,"&gt;"&amp;AS13)+COUNTIFS(AS$11:AS13,"="&amp;AS13)=0,"",COUNTIFS($AS$11:$AS$25,"&gt;"&amp;AS13)+COUNTIFS(AS$11:AS13,"="&amp;AS13)+$AM$10)),"")</f>
        <v/>
      </c>
      <c r="AO13" s="34">
        <f>IFERROR(IF(OR(AC13=0,AC13=""),"",IF(COUNTIFS($AT$11:$AT$25,"&gt;"&amp;AT13)+COUNTIFS(AT$11:AT13,"="&amp;AT13)=0,"",COUNTIFS($AT$11:$AT$25,"&gt;"&amp;AT13)+COUNTIFS(AT$11:AT13,"="&amp;AT13)+$AN$10)),"")</f>
        <v>10</v>
      </c>
      <c r="AP13" s="34" t="str">
        <f>IFERROR(IF(OR(AC13=0,AC13=""),"",IF(COUNTIFS($AU$11:$AU$216,"&gt;"&amp;AU13)+COUNTIFS(AU$11:AU13,"="&amp;AU13)=0,"",COUNTIFS($AU$11:$AU$216,"&gt;"&amp;AU13)+COUNTIFS(AU$11:AU13,"="&amp;AU13)+$AO$10)),"")</f>
        <v/>
      </c>
      <c r="AQ13" s="59" t="str">
        <f t="shared" si="34"/>
        <v/>
      </c>
      <c r="AR13" s="59" t="str">
        <f t="shared" si="35"/>
        <v/>
      </c>
      <c r="AS13" s="59" t="str">
        <f t="shared" si="36"/>
        <v/>
      </c>
      <c r="AT13" s="59">
        <f t="shared" si="37"/>
        <v>0.87179487179487181</v>
      </c>
      <c r="AU13" s="59" t="str">
        <f t="shared" si="38"/>
        <v/>
      </c>
      <c r="AW13" s="60">
        <f t="shared" si="39"/>
        <v>30</v>
      </c>
      <c r="AX13" s="34" t="str">
        <f>IF(OR(BC13=0,BC13=""),"",IF(COUNTIFS($BC$11:$BC$158,"&gt;"&amp;BC13)+COUNTIFS(BC$11:BC13,"="&amp;BC13)=0,"",COUNTIFS($BC$11:$BC$158,"&gt;"&amp;BC13)+COUNTIFS(BC$11:BC13,"="&amp;BC13)))</f>
        <v/>
      </c>
      <c r="AY13" s="34" t="str">
        <f>IFERROR(IF(OR(BD13=0,BD13=""),"",IF(COUNTIFS($BD$11:$BD$158,"&gt;"&amp;BD13)+COUNTIFS(BD$11:BD13,"="&amp;BD13)=0,"",COUNTIFS($BD$11:$BD$158,"&gt;"&amp;BD13)+COUNTIFS(BD$11:BD13,"="&amp;BD13)+$AX$10)),"")</f>
        <v/>
      </c>
      <c r="AZ13" s="34" t="str">
        <f>IFERROR(IF(OR(BE13=0,BE13=""),"",IF(COUNTIFS($BE$11:$BE$158,"&gt;"&amp;BE13)+COUNTIFS(BE$11:BE13,"="&amp;BE13)=0,"",COUNTIFS($BE$11:$BE$158,"&gt;"&amp;BE13)+COUNTIFS(BE$11:BE13,"="&amp;BE13)+$AY$10)),"")</f>
        <v/>
      </c>
      <c r="BA13" s="34">
        <f>IFERROR(IF(OR(BF13=0,BF13=""),"",IF(COUNTIFS($BF$11:$BF$158,"&gt;"&amp;BF13)+COUNTIFS(BF$11:BF13,"="&amp;BF13)=0,"",COUNTIFS($BF$11:$BF$158,"&gt;"&amp;BF13)+COUNTIFS(BF$11:BF13,"="&amp;BF13)+$AZ$10)),"")</f>
        <v>30</v>
      </c>
      <c r="BB13" s="34" t="str">
        <f>IFERROR(IF(OR(BG13=0,BG13=""),"",IF(COUNTIFS($BG$11:$BG$158,"&gt;"&amp;BG13)+COUNTIFS(BG$11:BG13,"="&amp;BG13)=0,"",COUNTIFS($BG$11:$BG$158,"&gt;"&amp;BG13)+COUNTIFS(BG$11:BG13,"="&amp;BG13)+$BA$10)),"")</f>
        <v/>
      </c>
      <c r="BC13" s="59" t="str">
        <f t="shared" si="40"/>
        <v/>
      </c>
      <c r="BD13" s="59" t="str">
        <f t="shared" si="41"/>
        <v/>
      </c>
      <c r="BE13" s="59" t="str">
        <f t="shared" si="42"/>
        <v/>
      </c>
      <c r="BF13" s="59">
        <f t="shared" si="43"/>
        <v>0.87179487179487181</v>
      </c>
      <c r="BG13" s="59" t="str">
        <f t="shared" si="44"/>
        <v/>
      </c>
    </row>
    <row r="14" spans="1:61" ht="15" x14ac:dyDescent="0.3">
      <c r="A14">
        <f t="shared" si="20"/>
        <v>9</v>
      </c>
      <c r="B14">
        <f>IF(OR(AC14=0,AC14=""),"",IF(COUNTIFS($AE$11:$AE$158,"&gt;"&amp;AE14)+COUNTIFS(AE$11:AE14,"="&amp;AE14)=0,"",COUNTIFS($AE$11:$AE$158,"&gt;"&amp;AE14)+COUNTIFS(AE$11:AE14,"="&amp;AE14)))</f>
        <v>7</v>
      </c>
      <c r="C14">
        <f t="shared" si="21"/>
        <v>29</v>
      </c>
      <c r="D14">
        <f>IF(OR(AC14=0,AC14=""),"",IF(COUNTIFS($AF$11:$AF$135,"&gt;"&amp;AF14)+COUNTIFS(AF$11:AF14,"="&amp;AF14)=0,"",COUNTIFS($AF$11:$AF$135,"&gt;"&amp;AF14)+COUNTIFS(AF$11:AF14,"="&amp;AF14)))</f>
        <v>23</v>
      </c>
      <c r="E14">
        <f>IF(AC14="","",COUNTIFS($H$11:$H$158,H14,$AE$11:$AE$158,"&gt;"&amp;AE14)+COUNTIFS(H14:$H$158,H14,AE14:$AE$158,AE14))</f>
        <v>4</v>
      </c>
      <c r="F14" s="6" t="s">
        <v>22</v>
      </c>
      <c r="G14" s="51">
        <f>IFERROR(IF(VLOOKUP(F14,Lookups!$A$2:$F$118,2,FALSE)="","",VLOOKUP(F14,Lookups!$A$2:$F$118,2,FALSE)),"")</f>
        <v>1399</v>
      </c>
      <c r="H14" s="51" t="str">
        <f>IFERROR(IF(VLOOKUP(F14,Lookups!$A$2:$F$118,3,FALSE)="","",VLOOKUP(F14,Lookups!$A$2:$F$118,3,FALSE)),"")</f>
        <v>AA</v>
      </c>
      <c r="I14" s="51" t="str">
        <f>IFERROR(IF(AE14=0,"",VLOOKUP(AD14,Lookups!$K$3:$L$7,2,TRUE)),"")</f>
        <v>AA</v>
      </c>
      <c r="J14" s="51" t="str">
        <f>IFERROR(IF(VLOOKUP(F14,Lookups!$A$2:$F$118,4,FALSE)="","",VLOOKUP(F14,Lookups!$A$2:$F$118,4,FALSE)),"")</f>
        <v>PCP</v>
      </c>
      <c r="K14" s="51" t="str">
        <f>IFERROR(IF(VLOOKUP(F14,Lookups!$A$2:$F$118,5,FALSE)="","",VLOOKUP(F14,Lookups!$A$2:$F$118,5,FALSE)),"")</f>
        <v>Weston Warrior</v>
      </c>
      <c r="L14" s="52" t="str">
        <f>IFERROR(IF(VLOOKUP(F14,Lookups!$A$2:$F$118,6,FALSE)="","",VLOOKUP(F14,Lookups!$A$2:$F$118,6,FALSE)),"")</f>
        <v/>
      </c>
      <c r="M14" s="53" t="str">
        <f>IFERROR(IF(VLOOKUP(F14,Scores!$A$5:$K$102,2,FALSE)="","",VLOOKUP(F14,Scores!$A$4:$K$102,2,FALSE)),"")</f>
        <v/>
      </c>
      <c r="N14" s="54">
        <f>IFERROR(IF(VLOOKUP(F14,Scores!$A$5:$K$102,3,FALSE)="","",VLOOKUP(F14,Scores!$A$5:$K$102,3,FALSE)),"")</f>
        <v>29</v>
      </c>
      <c r="O14" s="54" t="str">
        <f>IFERROR(IF(VLOOKUP(F14,Scores!$A$5:$K$102,4,FALSE)="","",VLOOKUP(F14,Scores!$A$5:$K$102,4,FALSE)),"")</f>
        <v/>
      </c>
      <c r="P14" s="54" t="str">
        <f>IFERROR(IF(VLOOKUP(F14,Scores!$A$5:$K$102,5,FALSE)="","",VLOOKUP(F14,Scores!$A$5:$K$102,5,FALSE)),"")</f>
        <v/>
      </c>
      <c r="Q14" s="54" t="str">
        <f>IFERROR(IF(VLOOKUP(F14,Scores!$A$5:$K$102,6,FALSE)="","",VLOOKUP(F14,Scores!$A$5:$K$102,6,FALSE)),"")</f>
        <v/>
      </c>
      <c r="R14" s="54" t="str">
        <f>IFERROR(IF(VLOOKUP(F14,Scores!$A$5:$K$102,7,FALSE)="","",VLOOKUP(F14,Scores!$A$5:$K$102,7,FALSE)),"")</f>
        <v/>
      </c>
      <c r="S14" s="54" t="str">
        <f>IFERROR(IF(VLOOKUP(F14,Scores!$A$5:$K$102,8,FALSE)="","",VLOOKUP(F14,Scores!$A$5:$K$102,8,FALSE)),"")</f>
        <v/>
      </c>
      <c r="T14" s="55" t="str">
        <f>IFERROR(IF(VLOOKUP(F14,Scores!$A$5:$K$102,9,FALSE)="","",VLOOKUP(F14,Scores!$A$5:$K$102,9,FALSE)),"")</f>
        <v/>
      </c>
      <c r="U14" s="56" t="str">
        <f t="shared" si="22"/>
        <v/>
      </c>
      <c r="V14" s="57">
        <f t="shared" si="23"/>
        <v>0.90625</v>
      </c>
      <c r="W14" s="57" t="str">
        <f t="shared" si="24"/>
        <v/>
      </c>
      <c r="X14" s="57" t="str">
        <f t="shared" si="25"/>
        <v/>
      </c>
      <c r="Y14" s="57" t="str">
        <f t="shared" si="26"/>
        <v/>
      </c>
      <c r="Z14" s="57" t="str">
        <f t="shared" si="27"/>
        <v/>
      </c>
      <c r="AA14" s="57" t="str">
        <f t="shared" si="28"/>
        <v/>
      </c>
      <c r="AB14" s="58" t="str">
        <f t="shared" si="29"/>
        <v/>
      </c>
      <c r="AC14" s="53">
        <f t="shared" si="30"/>
        <v>1</v>
      </c>
      <c r="AD14" s="57">
        <f t="shared" si="31"/>
        <v>0.90625</v>
      </c>
      <c r="AE14" s="57" cm="1">
        <f t="array" ref="AE14">IFERROR(IF(AC14&gt;Lookups!$I$6-1,AVERAGE(LARGE(U14:AB14,_xlfn.SEQUENCE(Lookups!$I$6))),AVERAGE(LARGE(U14:AB14,_xlfn.SEQUENCE(AC14)))),"")</f>
        <v>0.90625</v>
      </c>
      <c r="AF14" s="55">
        <f t="shared" si="32"/>
        <v>29</v>
      </c>
      <c r="AG14" s="59" t="str">
        <f>IF(AC14=Lookups!$I$6+1,LARGE(U14:AB14,5),"")</f>
        <v/>
      </c>
      <c r="AH14" s="59" t="str">
        <f>IF(AC14=Lookups!$I$6+2,LARGE(U14:AB14,6),"")</f>
        <v/>
      </c>
      <c r="AI14" s="59"/>
      <c r="AJ14" s="59"/>
      <c r="AK14" s="60">
        <f t="shared" si="33"/>
        <v>9</v>
      </c>
      <c r="AL14" s="34" t="str">
        <f>IF(OR(AC14=0,AC14=""),"",IF(COUNTIFS($AQ$11:$AQ$25,"&gt;"&amp;AQ14)+COUNTIFS(AQ$11:AQ14,"="&amp;AQ14)=0,"",COUNTIFS($AQ$11:$AQ$25,"&gt;"&amp;AQ14)+COUNTIFS(AQ$11:AQ14,"="&amp;AQ14)))</f>
        <v/>
      </c>
      <c r="AM14" s="34" t="str">
        <f>IFERROR(IF(OR(AC14=0,AC14=""),"",IF(COUNTIFS($AR$11:$AR$25,"&gt;"&amp;AR14)+COUNTIFS(AR$11:AR14,"="&amp;AR14)=0,"",COUNTIFS($AR$11:$AR$25,"&gt;"&amp;AR14)+COUNTIFS(AR$11:AR14,"="&amp;AR14)+$AL$10)),"")</f>
        <v/>
      </c>
      <c r="AN14" s="34" t="str">
        <f>IFERROR(IF(OR(AC14=0,AC14=""),"",IF(COUNTIFS($AS$11:$AS$25,"&gt;"&amp;AS14)+COUNTIFS(AS$11:AS14,"="&amp;AS14)=0,"",COUNTIFS($AS$11:$AS$25,"&gt;"&amp;AS14)+COUNTIFS(AS$11:AS14,"="&amp;AS14)+$AM$10)),"")</f>
        <v/>
      </c>
      <c r="AO14" s="34">
        <f>IFERROR(IF(OR(AC14=0,AC14=""),"",IF(COUNTIFS($AT$11:$AT$25,"&gt;"&amp;AT14)+COUNTIFS(AT$11:AT14,"="&amp;AT14)=0,"",COUNTIFS($AT$11:$AT$25,"&gt;"&amp;AT14)+COUNTIFS(AT$11:AT14,"="&amp;AT14)+$AN$10)),"")</f>
        <v>9</v>
      </c>
      <c r="AP14" s="34" t="str">
        <f>IFERROR(IF(OR(AC14=0,AC14=""),"",IF(COUNTIFS($AU$11:$AU$216,"&gt;"&amp;AU14)+COUNTIFS(AU$11:AU14,"="&amp;AU14)=0,"",COUNTIFS($AU$11:$AU$216,"&gt;"&amp;AU14)+COUNTIFS(AU$11:AU14,"="&amp;AU14)+$AO$10)),"")</f>
        <v/>
      </c>
      <c r="AQ14" s="59" t="str">
        <f t="shared" si="34"/>
        <v/>
      </c>
      <c r="AR14" s="59" t="str">
        <f t="shared" si="35"/>
        <v/>
      </c>
      <c r="AS14" s="59" t="str">
        <f t="shared" si="36"/>
        <v/>
      </c>
      <c r="AT14" s="59">
        <f t="shared" si="37"/>
        <v>0.90625</v>
      </c>
      <c r="AU14" s="59" t="str">
        <f t="shared" si="38"/>
        <v/>
      </c>
      <c r="AW14" s="60">
        <f t="shared" si="39"/>
        <v>29</v>
      </c>
      <c r="AX14" s="34" t="str">
        <f>IF(OR(BC14=0,BC14=""),"",IF(COUNTIFS($BC$11:$BC$158,"&gt;"&amp;BC14)+COUNTIFS(BC$11:BC14,"="&amp;BC14)=0,"",COUNTIFS($BC$11:$BC$158,"&gt;"&amp;BC14)+COUNTIFS(BC$11:BC14,"="&amp;BC14)))</f>
        <v/>
      </c>
      <c r="AY14" s="34" t="str">
        <f>IFERROR(IF(OR(BD14=0,BD14=""),"",IF(COUNTIFS($BD$11:$BD$158,"&gt;"&amp;BD14)+COUNTIFS(BD$11:BD14,"="&amp;BD14)=0,"",COUNTIFS($BD$11:$BD$158,"&gt;"&amp;BD14)+COUNTIFS(BD$11:BD14,"="&amp;BD14)+$AX$10)),"")</f>
        <v/>
      </c>
      <c r="AZ14" s="34" t="str">
        <f>IFERROR(IF(OR(BE14=0,BE14=""),"",IF(COUNTIFS($BE$11:$BE$158,"&gt;"&amp;BE14)+COUNTIFS(BE$11:BE14,"="&amp;BE14)=0,"",COUNTIFS($BE$11:$BE$158,"&gt;"&amp;BE14)+COUNTIFS(BE$11:BE14,"="&amp;BE14)+$AY$10)),"")</f>
        <v/>
      </c>
      <c r="BA14" s="34">
        <f>IFERROR(IF(OR(BF14=0,BF14=""),"",IF(COUNTIFS($BF$11:$BF$158,"&gt;"&amp;BF14)+COUNTIFS(BF$11:BF14,"="&amp;BF14)=0,"",COUNTIFS($BF$11:$BF$158,"&gt;"&amp;BF14)+COUNTIFS(BF$11:BF14,"="&amp;BF14)+$AZ$10)),"")</f>
        <v>29</v>
      </c>
      <c r="BB14" s="34" t="str">
        <f>IFERROR(IF(OR(BG14=0,BG14=""),"",IF(COUNTIFS($BG$11:$BG$158,"&gt;"&amp;BG14)+COUNTIFS(BG$11:BG14,"="&amp;BG14)=0,"",COUNTIFS($BG$11:$BG$158,"&gt;"&amp;BG14)+COUNTIFS(BG$11:BG14,"="&amp;BG14)+$BA$10)),"")</f>
        <v/>
      </c>
      <c r="BC14" s="59" t="str">
        <f t="shared" si="40"/>
        <v/>
      </c>
      <c r="BD14" s="59" t="str">
        <f t="shared" si="41"/>
        <v/>
      </c>
      <c r="BE14" s="59" t="str">
        <f t="shared" si="42"/>
        <v/>
      </c>
      <c r="BF14" s="59">
        <f t="shared" si="43"/>
        <v>0.90625</v>
      </c>
      <c r="BG14" s="59" t="str">
        <f t="shared" si="44"/>
        <v/>
      </c>
    </row>
    <row r="15" spans="1:61" ht="15" x14ac:dyDescent="0.3">
      <c r="A15">
        <f t="shared" si="20"/>
        <v>8</v>
      </c>
      <c r="B15">
        <f>IF(OR(AC15=0,AC15=""),"",IF(COUNTIFS($AE$11:$AE$158,"&gt;"&amp;AE15)+COUNTIFS(AE$11:AE15,"="&amp;AE15)=0,"",COUNTIFS($AE$11:$AE$158,"&gt;"&amp;AE15)+COUNTIFS(AE$11:AE15,"="&amp;AE15)))</f>
        <v>6</v>
      </c>
      <c r="C15">
        <f t="shared" si="21"/>
        <v>28</v>
      </c>
      <c r="D15">
        <f>IF(OR(AC15=0,AC15=""),"",IF(COUNTIFS($AF$11:$AF$135,"&gt;"&amp;AF15)+COUNTIFS(AF$11:AF15,"="&amp;AF15)=0,"",COUNTIFS($AF$11:$AF$135,"&gt;"&amp;AF15)+COUNTIFS(AF$11:AF15,"="&amp;AF15)))</f>
        <v>22</v>
      </c>
      <c r="E15">
        <f>IF(AC15="","",COUNTIFS($H$11:$H$158,H15,$AE$11:$AE$158,"&gt;"&amp;AE15)+COUNTIFS(H15:$H$158,H15,AE15:$AE$158,AE15))</f>
        <v>3</v>
      </c>
      <c r="F15" s="19" t="s">
        <v>28</v>
      </c>
      <c r="G15" s="51">
        <f>IFERROR(IF(VLOOKUP(F15,Lookups!$A$2:$F$118,2,FALSE)="","",VLOOKUP(F15,Lookups!$A$2:$F$118,2,FALSE)),"")</f>
        <v>834</v>
      </c>
      <c r="H15" s="51" t="str">
        <f>IFERROR(IF(VLOOKUP(F15,Lookups!$A$2:$F$118,3,FALSE)="","",VLOOKUP(F15,Lookups!$A$2:$F$118,3,FALSE)),"")</f>
        <v>AA</v>
      </c>
      <c r="I15" s="51" t="str">
        <f>IFERROR(IF(AE15=0,"",VLOOKUP(AD15,Lookups!$K$3:$L$7,2,TRUE)),"")</f>
        <v>AA</v>
      </c>
      <c r="J15" s="51" t="str">
        <f>IFERROR(IF(VLOOKUP(F15,Lookups!$A$2:$F$118,4,FALSE)="","",VLOOKUP(F15,Lookups!$A$2:$F$118,4,FALSE)),"")</f>
        <v>PCP</v>
      </c>
      <c r="K15" s="51" t="str">
        <f>IFERROR(IF(VLOOKUP(F15,Lookups!$A$2:$F$118,5,FALSE)="","",VLOOKUP(F15,Lookups!$A$2:$F$118,5,FALSE)),"")</f>
        <v>Weston Warrior</v>
      </c>
      <c r="L15" s="52" t="str">
        <f>IFERROR(IF(VLOOKUP(F15,Lookups!$A$2:$F$118,6,FALSE)="","",VLOOKUP(F15,Lookups!$A$2:$F$118,6,FALSE)),"")</f>
        <v/>
      </c>
      <c r="M15" s="53" t="str">
        <f>IFERROR(IF(VLOOKUP(F15,Scores!$A$5:$K$102,2,FALSE)="","",VLOOKUP(F15,Scores!$A$4:$K$102,2,FALSE)),"")</f>
        <v/>
      </c>
      <c r="N15" s="54">
        <f>IFERROR(IF(VLOOKUP(F15,Scores!$A$5:$K$102,3,FALSE)="","",VLOOKUP(F15,Scores!$A$5:$K$102,3,FALSE)),"")</f>
        <v>30</v>
      </c>
      <c r="O15" s="54" t="str">
        <f>IFERROR(IF(VLOOKUP(F15,Scores!$A$5:$K$102,4,FALSE)="","",VLOOKUP(F15,Scores!$A$5:$K$102,4,FALSE)),"")</f>
        <v/>
      </c>
      <c r="P15" s="54" t="str">
        <f>IFERROR(IF(VLOOKUP(F15,Scores!$A$5:$K$102,5,FALSE)="","",VLOOKUP(F15,Scores!$A$5:$K$102,5,FALSE)),"")</f>
        <v/>
      </c>
      <c r="Q15" s="54" t="str">
        <f>IFERROR(IF(VLOOKUP(F15,Scores!$A$5:$K$102,6,FALSE)="","",VLOOKUP(F15,Scores!$A$5:$K$102,6,FALSE)),"")</f>
        <v/>
      </c>
      <c r="R15" s="54" t="str">
        <f>IFERROR(IF(VLOOKUP(F15,Scores!$A$5:$K$102,7,FALSE)="","",VLOOKUP(F15,Scores!$A$5:$K$102,7,FALSE)),"")</f>
        <v/>
      </c>
      <c r="S15" s="54" t="str">
        <f>IFERROR(IF(VLOOKUP(F15,Scores!$A$5:$K$102,8,FALSE)="","",VLOOKUP(F15,Scores!$A$5:$K$102,8,FALSE)),"")</f>
        <v/>
      </c>
      <c r="T15" s="55" t="str">
        <f>IFERROR(IF(VLOOKUP(F15,Scores!$A$5:$K$102,9,FALSE)="","",VLOOKUP(F15,Scores!$A$5:$K$102,9,FALSE)),"")</f>
        <v/>
      </c>
      <c r="U15" s="56" t="str">
        <f t="shared" si="22"/>
        <v/>
      </c>
      <c r="V15" s="57">
        <f t="shared" si="23"/>
        <v>0.9375</v>
      </c>
      <c r="W15" s="57" t="str">
        <f t="shared" si="24"/>
        <v/>
      </c>
      <c r="X15" s="57" t="str">
        <f t="shared" si="25"/>
        <v/>
      </c>
      <c r="Y15" s="57" t="str">
        <f t="shared" si="26"/>
        <v/>
      </c>
      <c r="Z15" s="57" t="str">
        <f t="shared" si="27"/>
        <v/>
      </c>
      <c r="AA15" s="57" t="str">
        <f t="shared" si="28"/>
        <v/>
      </c>
      <c r="AB15" s="58" t="str">
        <f t="shared" si="29"/>
        <v/>
      </c>
      <c r="AC15" s="53">
        <f t="shared" si="30"/>
        <v>1</v>
      </c>
      <c r="AD15" s="57">
        <f t="shared" si="31"/>
        <v>0.9375</v>
      </c>
      <c r="AE15" s="57" cm="1">
        <f t="array" ref="AE15">IFERROR(IF(AC15&gt;Lookups!$I$6-1,AVERAGE(LARGE(U15:AB15,_xlfn.SEQUENCE(Lookups!$I$6))),AVERAGE(LARGE(U15:AB15,_xlfn.SEQUENCE(AC15)))),"")</f>
        <v>0.9375</v>
      </c>
      <c r="AF15" s="55">
        <f t="shared" si="32"/>
        <v>30</v>
      </c>
      <c r="AG15" s="59" t="str">
        <f>IF(AC15=Lookups!$I$6+1,LARGE(U15:AB15,5),"")</f>
        <v/>
      </c>
      <c r="AH15" s="59" t="str">
        <f>IF(AC15=Lookups!$I$6+2,LARGE(U15:AB15,6),"")</f>
        <v/>
      </c>
      <c r="AI15" s="59"/>
      <c r="AJ15" s="59"/>
      <c r="AK15" s="60">
        <f t="shared" si="33"/>
        <v>8</v>
      </c>
      <c r="AL15" s="34" t="str">
        <f>IF(OR(AC15=0,AC15=""),"",IF(COUNTIFS($AQ$11:$AQ$25,"&gt;"&amp;AQ15)+COUNTIFS(AQ$11:AQ15,"="&amp;AQ15)=0,"",COUNTIFS($AQ$11:$AQ$25,"&gt;"&amp;AQ15)+COUNTIFS(AQ$11:AQ15,"="&amp;AQ15)))</f>
        <v/>
      </c>
      <c r="AM15" s="34" t="str">
        <f>IFERROR(IF(OR(AC15=0,AC15=""),"",IF(COUNTIFS($AR$11:$AR$25,"&gt;"&amp;AR15)+COUNTIFS(AR$11:AR15,"="&amp;AR15)=0,"",COUNTIFS($AR$11:$AR$25,"&gt;"&amp;AR15)+COUNTIFS(AR$11:AR15,"="&amp;AR15)+$AL$10)),"")</f>
        <v/>
      </c>
      <c r="AN15" s="34" t="str">
        <f>IFERROR(IF(OR(AC15=0,AC15=""),"",IF(COUNTIFS($AS$11:$AS$25,"&gt;"&amp;AS15)+COUNTIFS(AS$11:AS15,"="&amp;AS15)=0,"",COUNTIFS($AS$11:$AS$25,"&gt;"&amp;AS15)+COUNTIFS(AS$11:AS15,"="&amp;AS15)+$AM$10)),"")</f>
        <v/>
      </c>
      <c r="AO15" s="34">
        <f>IFERROR(IF(OR(AC15=0,AC15=""),"",IF(COUNTIFS($AT$11:$AT$25,"&gt;"&amp;AT15)+COUNTIFS(AT$11:AT15,"="&amp;AT15)=0,"",COUNTIFS($AT$11:$AT$25,"&gt;"&amp;AT15)+COUNTIFS(AT$11:AT15,"="&amp;AT15)+$AN$10)),"")</f>
        <v>8</v>
      </c>
      <c r="AP15" s="34" t="str">
        <f>IFERROR(IF(OR(AC15=0,AC15=""),"",IF(COUNTIFS($AU$11:$AU$216,"&gt;"&amp;AU15)+COUNTIFS(AU$11:AU15,"="&amp;AU15)=0,"",COUNTIFS($AU$11:$AU$216,"&gt;"&amp;AU15)+COUNTIFS(AU$11:AU15,"="&amp;AU15)+$AO$10)),"")</f>
        <v/>
      </c>
      <c r="AQ15" s="59" t="str">
        <f t="shared" si="34"/>
        <v/>
      </c>
      <c r="AR15" s="59" t="str">
        <f t="shared" si="35"/>
        <v/>
      </c>
      <c r="AS15" s="59" t="str">
        <f t="shared" si="36"/>
        <v/>
      </c>
      <c r="AT15" s="59">
        <f t="shared" si="37"/>
        <v>0.9375</v>
      </c>
      <c r="AU15" s="59" t="str">
        <f t="shared" si="38"/>
        <v/>
      </c>
      <c r="AW15" s="60">
        <f t="shared" si="39"/>
        <v>28</v>
      </c>
      <c r="AX15" s="34" t="str">
        <f>IF(OR(BC15=0,BC15=""),"",IF(COUNTIFS($BC$11:$BC$158,"&gt;"&amp;BC15)+COUNTIFS(BC$11:BC15,"="&amp;BC15)=0,"",COUNTIFS($BC$11:$BC$158,"&gt;"&amp;BC15)+COUNTIFS(BC$11:BC15,"="&amp;BC15)))</f>
        <v/>
      </c>
      <c r="AY15" s="34" t="str">
        <f>IFERROR(IF(OR(BD15=0,BD15=""),"",IF(COUNTIFS($BD$11:$BD$158,"&gt;"&amp;BD15)+COUNTIFS(BD$11:BD15,"="&amp;BD15)=0,"",COUNTIFS($BD$11:$BD$158,"&gt;"&amp;BD15)+COUNTIFS(BD$11:BD15,"="&amp;BD15)+$AX$10)),"")</f>
        <v/>
      </c>
      <c r="AZ15" s="34" t="str">
        <f>IFERROR(IF(OR(BE15=0,BE15=""),"",IF(COUNTIFS($BE$11:$BE$158,"&gt;"&amp;BE15)+COUNTIFS(BE$11:BE15,"="&amp;BE15)=0,"",COUNTIFS($BE$11:$BE$158,"&gt;"&amp;BE15)+COUNTIFS(BE$11:BE15,"="&amp;BE15)+$AY$10)),"")</f>
        <v/>
      </c>
      <c r="BA15" s="34">
        <f>IFERROR(IF(OR(BF15=0,BF15=""),"",IF(COUNTIFS($BF$11:$BF$158,"&gt;"&amp;BF15)+COUNTIFS(BF$11:BF15,"="&amp;BF15)=0,"",COUNTIFS($BF$11:$BF$158,"&gt;"&amp;BF15)+COUNTIFS(BF$11:BF15,"="&amp;BF15)+$AZ$10)),"")</f>
        <v>28</v>
      </c>
      <c r="BB15" s="34" t="str">
        <f>IFERROR(IF(OR(BG15=0,BG15=""),"",IF(COUNTIFS($BG$11:$BG$158,"&gt;"&amp;BG15)+COUNTIFS(BG$11:BG15,"="&amp;BG15)=0,"",COUNTIFS($BG$11:$BG$158,"&gt;"&amp;BG15)+COUNTIFS(BG$11:BG15,"="&amp;BG15)+$BA$10)),"")</f>
        <v/>
      </c>
      <c r="BC15" s="59" t="str">
        <f t="shared" si="40"/>
        <v/>
      </c>
      <c r="BD15" s="59" t="str">
        <f t="shared" si="41"/>
        <v/>
      </c>
      <c r="BE15" s="59" t="str">
        <f t="shared" si="42"/>
        <v/>
      </c>
      <c r="BF15" s="59">
        <f t="shared" si="43"/>
        <v>0.9375</v>
      </c>
      <c r="BG15" s="59" t="str">
        <f t="shared" si="44"/>
        <v/>
      </c>
    </row>
    <row r="16" spans="1:61" ht="15" x14ac:dyDescent="0.3">
      <c r="A16">
        <f t="shared" si="20"/>
        <v>3</v>
      </c>
      <c r="B16">
        <f>IF(OR(AC16=0,AC16=""),"",IF(COUNTIFS($AE$11:$AE$158,"&gt;"&amp;AE16)+COUNTIFS(AE$11:AE16,"="&amp;AE16)=0,"",COUNTIFS($AE$11:$AE$158,"&gt;"&amp;AE16)+COUNTIFS(AE$11:AE16,"="&amp;AE16)))</f>
        <v>8</v>
      </c>
      <c r="C16">
        <f t="shared" si="21"/>
        <v>4</v>
      </c>
      <c r="D16">
        <f>IF(OR(AC16=0,AC16=""),"",IF(COUNTIFS($AF$11:$AF$135,"&gt;"&amp;AF16)+COUNTIFS(AF$11:AF16,"="&amp;AF16)=0,"",COUNTIFS($AF$11:$AF$135,"&gt;"&amp;AF16)+COUNTIFS(AF$11:AF16,"="&amp;AF16)))</f>
        <v>3</v>
      </c>
      <c r="E16">
        <f>IF(AC16="","",COUNTIFS($H$11:$H$158,H16,$AE$11:$AE$158,"&gt;"&amp;AE16)+COUNTIFS(H16:$H$158,H16,AE16:$AE$158,AE16))</f>
        <v>5</v>
      </c>
      <c r="F16" s="6" t="s">
        <v>35</v>
      </c>
      <c r="G16" s="51">
        <f>IFERROR(IF(VLOOKUP(F16,Lookups!$A$2:$F$118,2,FALSE)="","",VLOOKUP(F16,Lookups!$A$2:$F$118,2,FALSE)),"")</f>
        <v>1065</v>
      </c>
      <c r="H16" s="51" t="str">
        <f>IFERROR(IF(VLOOKUP(F16,Lookups!$A$2:$F$118,3,FALSE)="","",VLOOKUP(F16,Lookups!$A$2:$F$118,3,FALSE)),"")</f>
        <v>AA</v>
      </c>
      <c r="I16" s="51" t="str">
        <f>IFERROR(IF(AE16=0,"",VLOOKUP(AD16,Lookups!$K$3:$L$7,2,TRUE)),"")</f>
        <v>AA</v>
      </c>
      <c r="J16" s="51" t="str">
        <f>IFERROR(IF(VLOOKUP(F16,Lookups!$A$2:$F$118,4,FALSE)="","",VLOOKUP(F16,Lookups!$A$2:$F$118,4,FALSE)),"")</f>
        <v>PCP</v>
      </c>
      <c r="K16" s="51" t="str">
        <f>IFERROR(IF(VLOOKUP(F16,Lookups!$A$2:$F$118,5,FALSE)="","",VLOOKUP(F16,Lookups!$A$2:$F$118,5,FALSE)),"")</f>
        <v>Meon</v>
      </c>
      <c r="L16" s="52" t="str">
        <f>IFERROR(IF(VLOOKUP(F16,Lookups!$A$2:$F$118,6,FALSE)="","",VLOOKUP(F16,Lookups!$A$2:$F$118,6,FALSE)),"")</f>
        <v>Meon</v>
      </c>
      <c r="M16" s="53">
        <f>IFERROR(IF(VLOOKUP(F16,Scores!$A$5:$K$102,2,FALSE)="","",VLOOKUP(F16,Scores!$A$4:$K$102,2,FALSE)),"")</f>
        <v>35</v>
      </c>
      <c r="N16" s="54">
        <f>IFERROR(IF(VLOOKUP(F16,Scores!$A$5:$K$102,3,FALSE)="","",VLOOKUP(F16,Scores!$A$5:$K$102,3,FALSE)),"")</f>
        <v>29</v>
      </c>
      <c r="O16" s="54" t="str">
        <f>IFERROR(IF(VLOOKUP(F16,Scores!$A$5:$K$102,4,FALSE)="","",VLOOKUP(F16,Scores!$A$5:$K$102,4,FALSE)),"")</f>
        <v/>
      </c>
      <c r="P16" s="54" t="str">
        <f>IFERROR(IF(VLOOKUP(F16,Scores!$A$5:$K$102,5,FALSE)="","",VLOOKUP(F16,Scores!$A$5:$K$102,5,FALSE)),"")</f>
        <v/>
      </c>
      <c r="Q16" s="54" t="str">
        <f>IFERROR(IF(VLOOKUP(F16,Scores!$A$5:$K$102,6,FALSE)="","",VLOOKUP(F16,Scores!$A$5:$K$102,6,FALSE)),"")</f>
        <v/>
      </c>
      <c r="R16" s="54" t="str">
        <f>IFERROR(IF(VLOOKUP(F16,Scores!$A$5:$K$102,7,FALSE)="","",VLOOKUP(F16,Scores!$A$5:$K$102,7,FALSE)),"")</f>
        <v/>
      </c>
      <c r="S16" s="54" t="str">
        <f>IFERROR(IF(VLOOKUP(F16,Scores!$A$5:$K$102,8,FALSE)="","",VLOOKUP(F16,Scores!$A$5:$K$102,8,FALSE)),"")</f>
        <v/>
      </c>
      <c r="T16" s="55" t="str">
        <f>IFERROR(IF(VLOOKUP(F16,Scores!$A$5:$K$102,9,FALSE)="","",VLOOKUP(F16,Scores!$A$5:$K$102,9,FALSE)),"")</f>
        <v/>
      </c>
      <c r="U16" s="56">
        <f t="shared" si="22"/>
        <v>0.89743589743589747</v>
      </c>
      <c r="V16" s="57">
        <f t="shared" si="23"/>
        <v>0.90625</v>
      </c>
      <c r="W16" s="57" t="str">
        <f t="shared" si="24"/>
        <v/>
      </c>
      <c r="X16" s="57" t="str">
        <f t="shared" si="25"/>
        <v/>
      </c>
      <c r="Y16" s="57" t="str">
        <f t="shared" si="26"/>
        <v/>
      </c>
      <c r="Z16" s="57" t="str">
        <f t="shared" si="27"/>
        <v/>
      </c>
      <c r="AA16" s="57" t="str">
        <f t="shared" si="28"/>
        <v/>
      </c>
      <c r="AB16" s="58" t="str">
        <f t="shared" si="29"/>
        <v/>
      </c>
      <c r="AC16" s="53">
        <f t="shared" si="30"/>
        <v>2</v>
      </c>
      <c r="AD16" s="57">
        <f t="shared" si="31"/>
        <v>0.90184294871794868</v>
      </c>
      <c r="AE16" s="57" cm="1">
        <f t="array" ref="AE16">IFERROR(IF(AC16&gt;Lookups!$I$6-1,AVERAGE(LARGE(U16:AB16,_xlfn.SEQUENCE(Lookups!$I$6))),AVERAGE(LARGE(U16:AB16,_xlfn.SEQUENCE(AC16)))),"")</f>
        <v>0.90184294871794868</v>
      </c>
      <c r="AF16" s="55">
        <f t="shared" si="32"/>
        <v>64</v>
      </c>
      <c r="AG16" s="59" t="str">
        <f>IF(AC16=Lookups!$I$6+1,LARGE(U16:AB16,5),"")</f>
        <v/>
      </c>
      <c r="AH16" s="59" t="str">
        <f>IF(AC16=Lookups!$I$6+2,LARGE(U16:AB16,6),"")</f>
        <v/>
      </c>
      <c r="AI16" s="59"/>
      <c r="AJ16" s="59"/>
      <c r="AK16" s="60">
        <f t="shared" si="33"/>
        <v>3</v>
      </c>
      <c r="AL16" s="34" t="str">
        <f>IF(OR(AC16=0,AC16=""),"",IF(COUNTIFS($AQ$11:$AQ$25,"&gt;"&amp;AQ16)+COUNTIFS(AQ$11:AQ16,"="&amp;AQ16)=0,"",COUNTIFS($AQ$11:$AQ$25,"&gt;"&amp;AQ16)+COUNTIFS(AQ$11:AQ16,"="&amp;AQ16)))</f>
        <v/>
      </c>
      <c r="AM16" s="34" t="str">
        <f>IFERROR(IF(OR(AC16=0,AC16=""),"",IF(COUNTIFS($AR$11:$AR$25,"&gt;"&amp;AR16)+COUNTIFS(AR$11:AR16,"="&amp;AR16)=0,"",COUNTIFS($AR$11:$AR$25,"&gt;"&amp;AR16)+COUNTIFS(AR$11:AR16,"="&amp;AR16)+$AL$10)),"")</f>
        <v/>
      </c>
      <c r="AN16" s="34">
        <f>IFERROR(IF(OR(AC16=0,AC16=""),"",IF(COUNTIFS($AS$11:$AS$25,"&gt;"&amp;AS16)+COUNTIFS(AS$11:AS16,"="&amp;AS16)=0,"",COUNTIFS($AS$11:$AS$25,"&gt;"&amp;AS16)+COUNTIFS(AS$11:AS16,"="&amp;AS16)+$AM$10)),"")</f>
        <v>3</v>
      </c>
      <c r="AO16" s="34" t="str">
        <f>IFERROR(IF(OR(AC16=0,AC16=""),"",IF(COUNTIFS($AT$11:$AT$25,"&gt;"&amp;AT16)+COUNTIFS(AT$11:AT16,"="&amp;AT16)=0,"",COUNTIFS($AT$11:$AT$25,"&gt;"&amp;AT16)+COUNTIFS(AT$11:AT16,"="&amp;AT16)+$AN$10)),"")</f>
        <v/>
      </c>
      <c r="AP16" s="34" t="str">
        <f>IFERROR(IF(OR(AC16=0,AC16=""),"",IF(COUNTIFS($AU$11:$AU$216,"&gt;"&amp;AU16)+COUNTIFS(AU$11:AU16,"="&amp;AU16)=0,"",COUNTIFS($AU$11:$AU$216,"&gt;"&amp;AU16)+COUNTIFS(AU$11:AU16,"="&amp;AU16)+$AO$10)),"")</f>
        <v/>
      </c>
      <c r="AQ16" s="59" t="str">
        <f t="shared" si="34"/>
        <v/>
      </c>
      <c r="AR16" s="59" t="str">
        <f t="shared" si="35"/>
        <v/>
      </c>
      <c r="AS16" s="59">
        <f t="shared" si="36"/>
        <v>0.90184294871794868</v>
      </c>
      <c r="AT16" s="59" t="str">
        <f t="shared" si="37"/>
        <v/>
      </c>
      <c r="AU16" s="59" t="str">
        <f t="shared" si="38"/>
        <v/>
      </c>
      <c r="AW16" s="60">
        <f t="shared" si="39"/>
        <v>4</v>
      </c>
      <c r="AX16" s="34" t="str">
        <f>IF(OR(BC16=0,BC16=""),"",IF(COUNTIFS($BC$11:$BC$158,"&gt;"&amp;BC16)+COUNTIFS(BC$11:BC16,"="&amp;BC16)=0,"",COUNTIFS($BC$11:$BC$158,"&gt;"&amp;BC16)+COUNTIFS(BC$11:BC16,"="&amp;BC16)))</f>
        <v/>
      </c>
      <c r="AY16" s="34" t="str">
        <f>IFERROR(IF(OR(BD16=0,BD16=""),"",IF(COUNTIFS($BD$11:$BD$158,"&gt;"&amp;BD16)+COUNTIFS(BD$11:BD16,"="&amp;BD16)=0,"",COUNTIFS($BD$11:$BD$158,"&gt;"&amp;BD16)+COUNTIFS(BD$11:BD16,"="&amp;BD16)+$AX$10)),"")</f>
        <v/>
      </c>
      <c r="AZ16" s="34">
        <f>IFERROR(IF(OR(BE16=0,BE16=""),"",IF(COUNTIFS($BE$11:$BE$158,"&gt;"&amp;BE16)+COUNTIFS(BE$11:BE16,"="&amp;BE16)=0,"",COUNTIFS($BE$11:$BE$158,"&gt;"&amp;BE16)+COUNTIFS(BE$11:BE16,"="&amp;BE16)+$AY$10)),"")</f>
        <v>4</v>
      </c>
      <c r="BA16" s="34" t="str">
        <f>IFERROR(IF(OR(BF16=0,BF16=""),"",IF(COUNTIFS($BF$11:$BF$158,"&gt;"&amp;BF16)+COUNTIFS(BF$11:BF16,"="&amp;BF16)=0,"",COUNTIFS($BF$11:$BF$158,"&gt;"&amp;BF16)+COUNTIFS(BF$11:BF16,"="&amp;BF16)+$AZ$10)),"")</f>
        <v/>
      </c>
      <c r="BB16" s="34" t="str">
        <f>IFERROR(IF(OR(BG16=0,BG16=""),"",IF(COUNTIFS($BG$11:$BG$158,"&gt;"&amp;BG16)+COUNTIFS(BG$11:BG16,"="&amp;BG16)=0,"",COUNTIFS($BG$11:$BG$158,"&gt;"&amp;BG16)+COUNTIFS(BG$11:BG16,"="&amp;BG16)+$BA$10)),"")</f>
        <v/>
      </c>
      <c r="BC16" s="59" t="str">
        <f t="shared" si="40"/>
        <v/>
      </c>
      <c r="BD16" s="59" t="str">
        <f t="shared" si="41"/>
        <v/>
      </c>
      <c r="BE16" s="59">
        <f t="shared" si="42"/>
        <v>0.90184294871794868</v>
      </c>
      <c r="BF16" s="59" t="str">
        <f t="shared" si="43"/>
        <v/>
      </c>
      <c r="BG16" s="59" t="str">
        <f t="shared" si="44"/>
        <v/>
      </c>
    </row>
    <row r="17" spans="1:59" ht="15" x14ac:dyDescent="0.3">
      <c r="A17">
        <f t="shared" si="20"/>
        <v>5</v>
      </c>
      <c r="B17">
        <f>IF(OR(AC17=0,AC17=""),"",IF(COUNTIFS($AE$11:$AE$158,"&gt;"&amp;AE17)+COUNTIFS(AE$11:AE17,"="&amp;AE17)=0,"",COUNTIFS($AE$11:$AE$158,"&gt;"&amp;AE17)+COUNTIFS(AE$11:AE17,"="&amp;AE17)))</f>
        <v>15</v>
      </c>
      <c r="C17">
        <f t="shared" si="21"/>
        <v>7</v>
      </c>
      <c r="D17">
        <f>IF(OR(AC17=0,AC17=""),"",IF(COUNTIFS($AF$11:$AF$135,"&gt;"&amp;AF17)+COUNTIFS(AF$11:AF17,"="&amp;AF17)=0,"",COUNTIFS($AF$11:$AF$135,"&gt;"&amp;AF17)+COUNTIFS(AF$11:AF17,"="&amp;AF17)))</f>
        <v>6</v>
      </c>
      <c r="E17">
        <f>IF(AC17="","",COUNTIFS($H$11:$H$158,H17,$AE$11:$AE$158,"&gt;"&amp;AE17)+COUNTIFS(H17:$H$158,H17,AE17:$AE$158,AE17))</f>
        <v>9</v>
      </c>
      <c r="F17" s="6" t="s">
        <v>39</v>
      </c>
      <c r="G17" s="51">
        <f>IFERROR(IF(VLOOKUP(F17,Lookups!$A$2:$F$118,2,FALSE)="","",VLOOKUP(F17,Lookups!$A$2:$F$118,2,FALSE)),"")</f>
        <v>1691</v>
      </c>
      <c r="H17" s="51" t="str">
        <f>IFERROR(IF(VLOOKUP(F17,Lookups!$A$2:$F$118,3,FALSE)="","",VLOOKUP(F17,Lookups!$A$2:$F$118,3,FALSE)),"")</f>
        <v>AA</v>
      </c>
      <c r="I17" s="51" t="str">
        <f>IFERROR(IF(AE17=0,"",VLOOKUP(AD17,Lookups!$K$3:$L$7,2,TRUE)),"")</f>
        <v>A</v>
      </c>
      <c r="J17" s="51" t="str">
        <f>IFERROR(IF(VLOOKUP(F17,Lookups!$A$2:$F$118,4,FALSE)="","",VLOOKUP(F17,Lookups!$A$2:$F$118,4,FALSE)),"")</f>
        <v>PCP</v>
      </c>
      <c r="K17" s="51" t="str">
        <f>IFERROR(IF(VLOOKUP(F17,Lookups!$A$2:$F$118,5,FALSE)="","",VLOOKUP(F17,Lookups!$A$2:$F$118,5,FALSE)),"")</f>
        <v>Frobury</v>
      </c>
      <c r="L17" s="52" t="str">
        <f>IFERROR(IF(VLOOKUP(F17,Lookups!$A$2:$F$118,6,FALSE)="","",VLOOKUP(F17,Lookups!$A$2:$F$118,6,FALSE)),"")</f>
        <v>Frobury</v>
      </c>
      <c r="M17" s="53">
        <f>IFERROR(IF(VLOOKUP(F17,Scores!$A$5:$K$102,2,FALSE)="","",VLOOKUP(F17,Scores!$A$4:$K$102,2,FALSE)),"")</f>
        <v>33</v>
      </c>
      <c r="N17" s="54">
        <f>IFERROR(IF(VLOOKUP(F17,Scores!$A$5:$K$102,3,FALSE)="","",VLOOKUP(F17,Scores!$A$5:$K$102,3,FALSE)),"")</f>
        <v>23</v>
      </c>
      <c r="O17" s="54" t="str">
        <f>IFERROR(IF(VLOOKUP(F17,Scores!$A$5:$K$102,4,FALSE)="","",VLOOKUP(F17,Scores!$A$5:$K$102,4,FALSE)),"")</f>
        <v/>
      </c>
      <c r="P17" s="54" t="str">
        <f>IFERROR(IF(VLOOKUP(F17,Scores!$A$5:$K$102,5,FALSE)="","",VLOOKUP(F17,Scores!$A$5:$K$102,5,FALSE)),"")</f>
        <v/>
      </c>
      <c r="Q17" s="54" t="str">
        <f>IFERROR(IF(VLOOKUP(F17,Scores!$A$5:$K$102,6,FALSE)="","",VLOOKUP(F17,Scores!$A$5:$K$102,6,FALSE)),"")</f>
        <v/>
      </c>
      <c r="R17" s="54" t="str">
        <f>IFERROR(IF(VLOOKUP(F17,Scores!$A$5:$K$102,7,FALSE)="","",VLOOKUP(F17,Scores!$A$5:$K$102,7,FALSE)),"")</f>
        <v/>
      </c>
      <c r="S17" s="54" t="str">
        <f>IFERROR(IF(VLOOKUP(F17,Scores!$A$5:$K$102,8,FALSE)="","",VLOOKUP(F17,Scores!$A$5:$K$102,8,FALSE)),"")</f>
        <v/>
      </c>
      <c r="T17" s="55" t="str">
        <f>IFERROR(IF(VLOOKUP(F17,Scores!$A$5:$K$102,9,FALSE)="","",VLOOKUP(F17,Scores!$A$5:$K$102,9,FALSE)),"")</f>
        <v/>
      </c>
      <c r="U17" s="56">
        <f t="shared" si="22"/>
        <v>0.84615384615384615</v>
      </c>
      <c r="V17" s="57">
        <f t="shared" si="23"/>
        <v>0.71875</v>
      </c>
      <c r="W17" s="57" t="str">
        <f t="shared" si="24"/>
        <v/>
      </c>
      <c r="X17" s="57" t="str">
        <f t="shared" si="25"/>
        <v/>
      </c>
      <c r="Y17" s="57" t="str">
        <f t="shared" si="26"/>
        <v/>
      </c>
      <c r="Z17" s="57" t="str">
        <f t="shared" si="27"/>
        <v/>
      </c>
      <c r="AA17" s="57" t="str">
        <f t="shared" si="28"/>
        <v/>
      </c>
      <c r="AB17" s="58" t="str">
        <f t="shared" si="29"/>
        <v/>
      </c>
      <c r="AC17" s="53">
        <f t="shared" si="30"/>
        <v>2</v>
      </c>
      <c r="AD17" s="57">
        <f t="shared" si="31"/>
        <v>0.78245192307692313</v>
      </c>
      <c r="AE17" s="57" cm="1">
        <f t="array" ref="AE17">IFERROR(IF(AC17&gt;Lookups!$I$6-1,AVERAGE(LARGE(U17:AB17,_xlfn.SEQUENCE(Lookups!$I$6))),AVERAGE(LARGE(U17:AB17,_xlfn.SEQUENCE(AC17)))),"")</f>
        <v>0.78245192307692313</v>
      </c>
      <c r="AF17" s="55">
        <f t="shared" si="32"/>
        <v>56</v>
      </c>
      <c r="AG17" s="59" t="str">
        <f>IF(AC17=Lookups!$I$6+1,LARGE(U17:AB17,5),"")</f>
        <v/>
      </c>
      <c r="AH17" s="59" t="str">
        <f>IF(AC17=Lookups!$I$6+2,LARGE(U17:AB17,6),"")</f>
        <v/>
      </c>
      <c r="AI17" s="59"/>
      <c r="AJ17" s="59"/>
      <c r="AK17" s="60">
        <f t="shared" si="33"/>
        <v>5</v>
      </c>
      <c r="AL17" s="34" t="str">
        <f>IF(OR(AC17=0,AC17=""),"",IF(COUNTIFS($AQ$11:$AQ$25,"&gt;"&amp;AQ17)+COUNTIFS(AQ$11:AQ17,"="&amp;AQ17)=0,"",COUNTIFS($AQ$11:$AQ$25,"&gt;"&amp;AQ17)+COUNTIFS(AQ$11:AQ17,"="&amp;AQ17)))</f>
        <v/>
      </c>
      <c r="AM17" s="34" t="str">
        <f>IFERROR(IF(OR(AC17=0,AC17=""),"",IF(COUNTIFS($AR$11:$AR$25,"&gt;"&amp;AR17)+COUNTIFS(AR$11:AR17,"="&amp;AR17)=0,"",COUNTIFS($AR$11:$AR$25,"&gt;"&amp;AR17)+COUNTIFS(AR$11:AR17,"="&amp;AR17)+$AL$10)),"")</f>
        <v/>
      </c>
      <c r="AN17" s="34">
        <f>IFERROR(IF(OR(AC17=0,AC17=""),"",IF(COUNTIFS($AS$11:$AS$25,"&gt;"&amp;AS17)+COUNTIFS(AS$11:AS17,"="&amp;AS17)=0,"",COUNTIFS($AS$11:$AS$25,"&gt;"&amp;AS17)+COUNTIFS(AS$11:AS17,"="&amp;AS17)+$AM$10)),"")</f>
        <v>5</v>
      </c>
      <c r="AO17" s="34" t="str">
        <f>IFERROR(IF(OR(AC17=0,AC17=""),"",IF(COUNTIFS($AT$11:$AT$25,"&gt;"&amp;AT17)+COUNTIFS(AT$11:AT17,"="&amp;AT17)=0,"",COUNTIFS($AT$11:$AT$25,"&gt;"&amp;AT17)+COUNTIFS(AT$11:AT17,"="&amp;AT17)+$AN$10)),"")</f>
        <v/>
      </c>
      <c r="AP17" s="34" t="str">
        <f>IFERROR(IF(OR(AC17=0,AC17=""),"",IF(COUNTIFS($AU$11:$AU$216,"&gt;"&amp;AU17)+COUNTIFS(AU$11:AU17,"="&amp;AU17)=0,"",COUNTIFS($AU$11:$AU$216,"&gt;"&amp;AU17)+COUNTIFS(AU$11:AU17,"="&amp;AU17)+$AO$10)),"")</f>
        <v/>
      </c>
      <c r="AQ17" s="59" t="str">
        <f t="shared" si="34"/>
        <v/>
      </c>
      <c r="AR17" s="59" t="str">
        <f t="shared" si="35"/>
        <v/>
      </c>
      <c r="AS17" s="59">
        <f t="shared" si="36"/>
        <v>0.78245192307692313</v>
      </c>
      <c r="AT17" s="59" t="str">
        <f t="shared" si="37"/>
        <v/>
      </c>
      <c r="AU17" s="59" t="str">
        <f t="shared" si="38"/>
        <v/>
      </c>
      <c r="AW17" s="60">
        <f t="shared" si="39"/>
        <v>7</v>
      </c>
      <c r="AX17" s="34" t="str">
        <f>IF(OR(BC17=0,BC17=""),"",IF(COUNTIFS($BC$11:$BC$158,"&gt;"&amp;BC17)+COUNTIFS(BC$11:BC17,"="&amp;BC17)=0,"",COUNTIFS($BC$11:$BC$158,"&gt;"&amp;BC17)+COUNTIFS(BC$11:BC17,"="&amp;BC17)))</f>
        <v/>
      </c>
      <c r="AY17" s="34" t="str">
        <f>IFERROR(IF(OR(BD17=0,BD17=""),"",IF(COUNTIFS($BD$11:$BD$158,"&gt;"&amp;BD17)+COUNTIFS(BD$11:BD17,"="&amp;BD17)=0,"",COUNTIFS($BD$11:$BD$158,"&gt;"&amp;BD17)+COUNTIFS(BD$11:BD17,"="&amp;BD17)+$AX$10)),"")</f>
        <v/>
      </c>
      <c r="AZ17" s="34">
        <f>IFERROR(IF(OR(BE17=0,BE17=""),"",IF(COUNTIFS($BE$11:$BE$158,"&gt;"&amp;BE17)+COUNTIFS(BE$11:BE17,"="&amp;BE17)=0,"",COUNTIFS($BE$11:$BE$158,"&gt;"&amp;BE17)+COUNTIFS(BE$11:BE17,"="&amp;BE17)+$AY$10)),"")</f>
        <v>7</v>
      </c>
      <c r="BA17" s="34" t="str">
        <f>IFERROR(IF(OR(BF17=0,BF17=""),"",IF(COUNTIFS($BF$11:$BF$158,"&gt;"&amp;BF17)+COUNTIFS(BF$11:BF17,"="&amp;BF17)=0,"",COUNTIFS($BF$11:$BF$158,"&gt;"&amp;BF17)+COUNTIFS(BF$11:BF17,"="&amp;BF17)+$AZ$10)),"")</f>
        <v/>
      </c>
      <c r="BB17" s="34" t="str">
        <f>IFERROR(IF(OR(BG17=0,BG17=""),"",IF(COUNTIFS($BG$11:$BG$158,"&gt;"&amp;BG17)+COUNTIFS(BG$11:BG17,"="&amp;BG17)=0,"",COUNTIFS($BG$11:$BG$158,"&gt;"&amp;BG17)+COUNTIFS(BG$11:BG17,"="&amp;BG17)+$BA$10)),"")</f>
        <v/>
      </c>
      <c r="BC17" s="59" t="str">
        <f t="shared" si="40"/>
        <v/>
      </c>
      <c r="BD17" s="59" t="str">
        <f t="shared" si="41"/>
        <v/>
      </c>
      <c r="BE17" s="59">
        <f t="shared" si="42"/>
        <v>0.78245192307692313</v>
      </c>
      <c r="BF17" s="59" t="str">
        <f t="shared" si="43"/>
        <v/>
      </c>
      <c r="BG17" s="59" t="str">
        <f t="shared" si="44"/>
        <v/>
      </c>
    </row>
    <row r="18" spans="1:59" ht="15" x14ac:dyDescent="0.3">
      <c r="A18">
        <f t="shared" si="20"/>
        <v>1</v>
      </c>
      <c r="B18">
        <f>IF(OR(AC18=0,AC18=""),"",IF(COUNTIFS($AE$11:$AE$158,"&gt;"&amp;AE18)+COUNTIFS(AE$11:AE18,"="&amp;AE18)=0,"",COUNTIFS($AE$11:$AE$158,"&gt;"&amp;AE18)+COUNTIFS(AE$11:AE18,"="&amp;AE18)))</f>
        <v>4</v>
      </c>
      <c r="C18">
        <f t="shared" si="21"/>
        <v>2</v>
      </c>
      <c r="D18">
        <f>IF(OR(AC18=0,AC18=""),"",IF(COUNTIFS($AF$11:$AF$135,"&gt;"&amp;AF18)+COUNTIFS(AF$11:AF18,"="&amp;AF18)=0,"",COUNTIFS($AF$11:$AF$135,"&gt;"&amp;AF18)+COUNTIFS(AF$11:AF18,"="&amp;AF18)))</f>
        <v>1</v>
      </c>
      <c r="E18">
        <f>IF(AC18="","",COUNTIFS($H$11:$H$158,H18,$AE$11:$AE$158,"&gt;"&amp;AE18)+COUNTIFS(H18:$H$158,H18,AE18:$AE$158,AE18))</f>
        <v>1</v>
      </c>
      <c r="F18" s="10" t="s">
        <v>49</v>
      </c>
      <c r="G18" s="51">
        <f>IFERROR(IF(VLOOKUP(F18,Lookups!$A$2:$F$118,2,FALSE)="","",VLOOKUP(F18,Lookups!$A$2:$F$118,2,FALSE)),"")</f>
        <v>94</v>
      </c>
      <c r="H18" s="51" t="str">
        <f>IFERROR(IF(VLOOKUP(F18,Lookups!$A$2:$F$118,3,FALSE)="","",VLOOKUP(F18,Lookups!$A$2:$F$118,3,FALSE)),"")</f>
        <v>AA</v>
      </c>
      <c r="I18" s="51" t="str">
        <f>IFERROR(IF(AE18=0,"",VLOOKUP(AD18,Lookups!$K$3:$L$7,2,TRUE)),"")</f>
        <v>AA</v>
      </c>
      <c r="J18" s="51" t="str">
        <f>IFERROR(IF(VLOOKUP(F18,Lookups!$A$2:$F$118,4,FALSE)="","",VLOOKUP(F18,Lookups!$A$2:$F$118,4,FALSE)),"")</f>
        <v>PCP</v>
      </c>
      <c r="K18" s="51" t="str">
        <f>IFERROR(IF(VLOOKUP(F18,Lookups!$A$2:$F$118,5,FALSE)="","",VLOOKUP(F18,Lookups!$A$2:$F$118,5,FALSE)),"")</f>
        <v>Carisbrooke</v>
      </c>
      <c r="L18" s="52" t="str">
        <f>IFERROR(IF(VLOOKUP(F18,Lookups!$A$2:$F$118,6,FALSE)="","",VLOOKUP(F18,Lookups!$A$2:$F$118,6,FALSE)),"")</f>
        <v>Carisbrooke A</v>
      </c>
      <c r="M18" s="53">
        <f>IFERROR(IF(VLOOKUP(F18,Scores!$A$5:$K$102,2,FALSE)="","",VLOOKUP(F18,Scores!$A$4:$K$102,2,FALSE)),"")</f>
        <v>39</v>
      </c>
      <c r="N18" s="54">
        <f>IFERROR(IF(VLOOKUP(F18,Scores!$A$5:$K$102,3,FALSE)="","",VLOOKUP(F18,Scores!$A$5:$K$102,3,FALSE)),"")</f>
        <v>31</v>
      </c>
      <c r="O18" s="54" t="str">
        <f>IFERROR(IF(VLOOKUP(F18,Scores!$A$5:$K$102,4,FALSE)="","",VLOOKUP(F18,Scores!$A$5:$K$102,4,FALSE)),"")</f>
        <v/>
      </c>
      <c r="P18" s="54" t="str">
        <f>IFERROR(IF(VLOOKUP(F18,Scores!$A$5:$K$102,5,FALSE)="","",VLOOKUP(F18,Scores!$A$5:$K$102,5,FALSE)),"")</f>
        <v/>
      </c>
      <c r="Q18" s="54" t="str">
        <f>IFERROR(IF(VLOOKUP(F18,Scores!$A$5:$K$102,6,FALSE)="","",VLOOKUP(F18,Scores!$A$5:$K$102,6,FALSE)),"")</f>
        <v/>
      </c>
      <c r="R18" s="54" t="str">
        <f>IFERROR(IF(VLOOKUP(F18,Scores!$A$5:$K$102,7,FALSE)="","",VLOOKUP(F18,Scores!$A$5:$K$102,7,FALSE)),"")</f>
        <v/>
      </c>
      <c r="S18" s="54" t="str">
        <f>IFERROR(IF(VLOOKUP(F18,Scores!$A$5:$K$102,8,FALSE)="","",VLOOKUP(F18,Scores!$A$5:$K$102,8,FALSE)),"")</f>
        <v/>
      </c>
      <c r="T18" s="55" t="str">
        <f>IFERROR(IF(VLOOKUP(F18,Scores!$A$5:$K$102,9,FALSE)="","",VLOOKUP(F18,Scores!$A$5:$K$102,9,FALSE)),"")</f>
        <v/>
      </c>
      <c r="U18" s="56">
        <f t="shared" si="22"/>
        <v>1</v>
      </c>
      <c r="V18" s="57">
        <f t="shared" si="23"/>
        <v>0.96875</v>
      </c>
      <c r="W18" s="57" t="str">
        <f t="shared" si="24"/>
        <v/>
      </c>
      <c r="X18" s="57" t="str">
        <f t="shared" si="25"/>
        <v/>
      </c>
      <c r="Y18" s="57" t="str">
        <f t="shared" si="26"/>
        <v/>
      </c>
      <c r="Z18" s="57" t="str">
        <f t="shared" si="27"/>
        <v/>
      </c>
      <c r="AA18" s="57" t="str">
        <f t="shared" si="28"/>
        <v/>
      </c>
      <c r="AB18" s="58" t="str">
        <f t="shared" si="29"/>
        <v/>
      </c>
      <c r="AC18" s="53">
        <f t="shared" si="30"/>
        <v>2</v>
      </c>
      <c r="AD18" s="57">
        <f t="shared" si="31"/>
        <v>0.984375</v>
      </c>
      <c r="AE18" s="57" cm="1">
        <f t="array" ref="AE18">IFERROR(IF(AC18&gt;Lookups!$I$6-1,AVERAGE(LARGE(U18:AB18,_xlfn.SEQUENCE(Lookups!$I$6))),AVERAGE(LARGE(U18:AB18,_xlfn.SEQUENCE(AC18)))),"")</f>
        <v>0.984375</v>
      </c>
      <c r="AF18" s="55">
        <f t="shared" si="32"/>
        <v>70</v>
      </c>
      <c r="AG18" s="59" t="str">
        <f>IF(AC18=Lookups!$I$6+1,LARGE(U18:AB18,5),"")</f>
        <v/>
      </c>
      <c r="AH18" s="59" t="str">
        <f>IF(AC18=Lookups!$I$6+2,LARGE(U18:AB18,6),"")</f>
        <v/>
      </c>
      <c r="AI18" s="59"/>
      <c r="AJ18" s="59"/>
      <c r="AK18" s="60">
        <f t="shared" si="33"/>
        <v>1</v>
      </c>
      <c r="AL18" s="34" t="str">
        <f>IF(OR(AC18=0,AC18=""),"",IF(COUNTIFS($AQ$11:$AQ$25,"&gt;"&amp;AQ18)+COUNTIFS(AQ$11:AQ18,"="&amp;AQ18)=0,"",COUNTIFS($AQ$11:$AQ$25,"&gt;"&amp;AQ18)+COUNTIFS(AQ$11:AQ18,"="&amp;AQ18)))</f>
        <v/>
      </c>
      <c r="AM18" s="34" t="str">
        <f>IFERROR(IF(OR(AC18=0,AC18=""),"",IF(COUNTIFS($AR$11:$AR$25,"&gt;"&amp;AR18)+COUNTIFS(AR$11:AR18,"="&amp;AR18)=0,"",COUNTIFS($AR$11:$AR$25,"&gt;"&amp;AR18)+COUNTIFS(AR$11:AR18,"="&amp;AR18)+$AL$10)),"")</f>
        <v/>
      </c>
      <c r="AN18" s="34">
        <f>IFERROR(IF(OR(AC18=0,AC18=""),"",IF(COUNTIFS($AS$11:$AS$25,"&gt;"&amp;AS18)+COUNTIFS(AS$11:AS18,"="&amp;AS18)=0,"",COUNTIFS($AS$11:$AS$25,"&gt;"&amp;AS18)+COUNTIFS(AS$11:AS18,"="&amp;AS18)+$AM$10)),"")</f>
        <v>1</v>
      </c>
      <c r="AO18" s="34" t="str">
        <f>IFERROR(IF(OR(AC18=0,AC18=""),"",IF(COUNTIFS($AT$11:$AT$25,"&gt;"&amp;AT18)+COUNTIFS(AT$11:AT18,"="&amp;AT18)=0,"",COUNTIFS($AT$11:$AT$25,"&gt;"&amp;AT18)+COUNTIFS(AT$11:AT18,"="&amp;AT18)+$AN$10)),"")</f>
        <v/>
      </c>
      <c r="AP18" s="34" t="str">
        <f>IFERROR(IF(OR(AC18=0,AC18=""),"",IF(COUNTIFS($AU$11:$AU$216,"&gt;"&amp;AU18)+COUNTIFS(AU$11:AU18,"="&amp;AU18)=0,"",COUNTIFS($AU$11:$AU$216,"&gt;"&amp;AU18)+COUNTIFS(AU$11:AU18,"="&amp;AU18)+$AO$10)),"")</f>
        <v/>
      </c>
      <c r="AQ18" s="59" t="str">
        <f t="shared" si="34"/>
        <v/>
      </c>
      <c r="AR18" s="59" t="str">
        <f t="shared" si="35"/>
        <v/>
      </c>
      <c r="AS18" s="59">
        <f t="shared" si="36"/>
        <v>0.984375</v>
      </c>
      <c r="AT18" s="59" t="str">
        <f t="shared" si="37"/>
        <v/>
      </c>
      <c r="AU18" s="59" t="str">
        <f t="shared" si="38"/>
        <v/>
      </c>
      <c r="AW18" s="60">
        <f t="shared" si="39"/>
        <v>2</v>
      </c>
      <c r="AX18" s="34" t="str">
        <f>IF(OR(BC18=0,BC18=""),"",IF(COUNTIFS($BC$11:$BC$158,"&gt;"&amp;BC18)+COUNTIFS(BC$11:BC18,"="&amp;BC18)=0,"",COUNTIFS($BC$11:$BC$158,"&gt;"&amp;BC18)+COUNTIFS(BC$11:BC18,"="&amp;BC18)))</f>
        <v/>
      </c>
      <c r="AY18" s="34" t="str">
        <f>IFERROR(IF(OR(BD18=0,BD18=""),"",IF(COUNTIFS($BD$11:$BD$158,"&gt;"&amp;BD18)+COUNTIFS(BD$11:BD18,"="&amp;BD18)=0,"",COUNTIFS($BD$11:$BD$158,"&gt;"&amp;BD18)+COUNTIFS(BD$11:BD18,"="&amp;BD18)+$AX$10)),"")</f>
        <v/>
      </c>
      <c r="AZ18" s="34">
        <f>IFERROR(IF(OR(BE18=0,BE18=""),"",IF(COUNTIFS($BE$11:$BE$158,"&gt;"&amp;BE18)+COUNTIFS(BE$11:BE18,"="&amp;BE18)=0,"",COUNTIFS($BE$11:$BE$158,"&gt;"&amp;BE18)+COUNTIFS(BE$11:BE18,"="&amp;BE18)+$AY$10)),"")</f>
        <v>2</v>
      </c>
      <c r="BA18" s="34" t="str">
        <f>IFERROR(IF(OR(BF18=0,BF18=""),"",IF(COUNTIFS($BF$11:$BF$158,"&gt;"&amp;BF18)+COUNTIFS(BF$11:BF18,"="&amp;BF18)=0,"",COUNTIFS($BF$11:$BF$158,"&gt;"&amp;BF18)+COUNTIFS(BF$11:BF18,"="&amp;BF18)+$AZ$10)),"")</f>
        <v/>
      </c>
      <c r="BB18" s="34" t="str">
        <f>IFERROR(IF(OR(BG18=0,BG18=""),"",IF(COUNTIFS($BG$11:$BG$158,"&gt;"&amp;BG18)+COUNTIFS(BG$11:BG18,"="&amp;BG18)=0,"",COUNTIFS($BG$11:$BG$158,"&gt;"&amp;BG18)+COUNTIFS(BG$11:BG18,"="&amp;BG18)+$BA$10)),"")</f>
        <v/>
      </c>
      <c r="BC18" s="59" t="str">
        <f t="shared" si="40"/>
        <v/>
      </c>
      <c r="BD18" s="59" t="str">
        <f t="shared" si="41"/>
        <v/>
      </c>
      <c r="BE18" s="59">
        <f t="shared" si="42"/>
        <v>0.984375</v>
      </c>
      <c r="BF18" s="59" t="str">
        <f t="shared" si="43"/>
        <v/>
      </c>
      <c r="BG18" s="59" t="str">
        <f t="shared" si="44"/>
        <v/>
      </c>
    </row>
    <row r="19" spans="1:59" ht="15" x14ac:dyDescent="0.3">
      <c r="A19">
        <f t="shared" si="20"/>
        <v>6</v>
      </c>
      <c r="B19">
        <f>IF(OR(AC19=0,AC19=""),"",IF(COUNTIFS($AE$11:$AE$158,"&gt;"&amp;AE19)+COUNTIFS(AE$11:AE19,"="&amp;AE19)=0,"",COUNTIFS($AE$11:$AE$158,"&gt;"&amp;AE19)+COUNTIFS(AE$11:AE19,"="&amp;AE19)))</f>
        <v>16</v>
      </c>
      <c r="C19">
        <f t="shared" si="21"/>
        <v>8</v>
      </c>
      <c r="D19">
        <f>IF(OR(AC19=0,AC19=""),"",IF(COUNTIFS($AF$11:$AF$135,"&gt;"&amp;AF19)+COUNTIFS(AF$11:AF19,"="&amp;AF19)=0,"",COUNTIFS($AF$11:$AF$135,"&gt;"&amp;AF19)+COUNTIFS(AF$11:AF19,"="&amp;AF19)))</f>
        <v>7</v>
      </c>
      <c r="E19">
        <f>IF(AC19="","",COUNTIFS($H$11:$H$158,H19,$AE$11:$AE$158,"&gt;"&amp;AE19)+COUNTIFS(H19:$H$158,H19,AE19:$AE$158,AE19))</f>
        <v>8</v>
      </c>
      <c r="F19" s="6" t="s">
        <v>56</v>
      </c>
      <c r="G19" s="51">
        <f>IFERROR(IF(VLOOKUP(F19,Lookups!$A$2:$F$118,2,FALSE)="","",VLOOKUP(F19,Lookups!$A$2:$F$118,2,FALSE)),"")</f>
        <v>1888</v>
      </c>
      <c r="H19" s="51" t="str">
        <f>IFERROR(IF(VLOOKUP(F19,Lookups!$A$2:$F$118,3,FALSE)="","",VLOOKUP(F19,Lookups!$A$2:$F$118,3,FALSE)),"")</f>
        <v>AA</v>
      </c>
      <c r="I19" s="51" t="str">
        <f>IFERROR(IF(AE19=0,"",VLOOKUP(AD19,Lookups!$K$3:$L$7,2,TRUE)),"")</f>
        <v>A</v>
      </c>
      <c r="J19" s="51" t="str">
        <f>IFERROR(IF(VLOOKUP(F19,Lookups!$A$2:$F$118,4,FALSE)="","",VLOOKUP(F19,Lookups!$A$2:$F$118,4,FALSE)),"")</f>
        <v>PCP</v>
      </c>
      <c r="K19" s="51" t="str">
        <f>IFERROR(IF(VLOOKUP(F19,Lookups!$A$2:$F$118,5,FALSE)="","",VLOOKUP(F19,Lookups!$A$2:$F$118,5,FALSE)),"")</f>
        <v>Frobury</v>
      </c>
      <c r="L19" s="52" t="str">
        <f>IFERROR(IF(VLOOKUP(F19,Lookups!$A$2:$F$118,6,FALSE)="","",VLOOKUP(F19,Lookups!$A$2:$F$118,6,FALSE)),"")</f>
        <v>Frobury</v>
      </c>
      <c r="M19" s="53">
        <f>IFERROR(IF(VLOOKUP(F19,Scores!$A$5:$K$102,2,FALSE)="","",VLOOKUP(F19,Scores!$A$4:$K$102,2,FALSE)),"")</f>
        <v>33</v>
      </c>
      <c r="N19" s="54">
        <f>IFERROR(IF(VLOOKUP(F19,Scores!$A$5:$K$102,3,FALSE)="","",VLOOKUP(F19,Scores!$A$5:$K$102,3,FALSE)),"")</f>
        <v>23</v>
      </c>
      <c r="O19" s="54" t="str">
        <f>IFERROR(IF(VLOOKUP(F19,Scores!$A$5:$K$102,4,FALSE)="","",VLOOKUP(F19,Scores!$A$5:$K$102,4,FALSE)),"")</f>
        <v/>
      </c>
      <c r="P19" s="54" t="str">
        <f>IFERROR(IF(VLOOKUP(F19,Scores!$A$5:$K$102,5,FALSE)="","",VLOOKUP(F19,Scores!$A$5:$K$102,5,FALSE)),"")</f>
        <v/>
      </c>
      <c r="Q19" s="54" t="str">
        <f>IFERROR(IF(VLOOKUP(F19,Scores!$A$5:$K$102,6,FALSE)="","",VLOOKUP(F19,Scores!$A$5:$K$102,6,FALSE)),"")</f>
        <v/>
      </c>
      <c r="R19" s="54" t="str">
        <f>IFERROR(IF(VLOOKUP(F19,Scores!$A$5:$K$102,7,FALSE)="","",VLOOKUP(F19,Scores!$A$5:$K$102,7,FALSE)),"")</f>
        <v/>
      </c>
      <c r="S19" s="54" t="str">
        <f>IFERROR(IF(VLOOKUP(F19,Scores!$A$5:$K$102,8,FALSE)="","",VLOOKUP(F19,Scores!$A$5:$K$102,8,FALSE)),"")</f>
        <v/>
      </c>
      <c r="T19" s="55" t="str">
        <f>IFERROR(IF(VLOOKUP(F19,Scores!$A$5:$K$102,9,FALSE)="","",VLOOKUP(F19,Scores!$A$5:$K$102,9,FALSE)),"")</f>
        <v/>
      </c>
      <c r="U19" s="56">
        <f t="shared" si="22"/>
        <v>0.84615384615384615</v>
      </c>
      <c r="V19" s="57">
        <f t="shared" si="23"/>
        <v>0.71875</v>
      </c>
      <c r="W19" s="57" t="str">
        <f t="shared" si="24"/>
        <v/>
      </c>
      <c r="X19" s="57" t="str">
        <f t="shared" si="25"/>
        <v/>
      </c>
      <c r="Y19" s="57" t="str">
        <f t="shared" si="26"/>
        <v/>
      </c>
      <c r="Z19" s="57" t="str">
        <f t="shared" si="27"/>
        <v/>
      </c>
      <c r="AA19" s="57" t="str">
        <f t="shared" si="28"/>
        <v/>
      </c>
      <c r="AB19" s="58" t="str">
        <f t="shared" si="29"/>
        <v/>
      </c>
      <c r="AC19" s="53">
        <f t="shared" si="30"/>
        <v>2</v>
      </c>
      <c r="AD19" s="57">
        <f t="shared" si="31"/>
        <v>0.78245192307692313</v>
      </c>
      <c r="AE19" s="57" cm="1">
        <f t="array" ref="AE19">IFERROR(IF(AC19&gt;Lookups!$I$6-1,AVERAGE(LARGE(U19:AB19,_xlfn.SEQUENCE(Lookups!$I$6))),AVERAGE(LARGE(U19:AB19,_xlfn.SEQUENCE(AC19)))),"")</f>
        <v>0.78245192307692313</v>
      </c>
      <c r="AF19" s="55">
        <f t="shared" si="32"/>
        <v>56</v>
      </c>
      <c r="AG19" s="59" t="str">
        <f>IF(AC19=Lookups!$I$6+1,LARGE(U19:AB19,5),"")</f>
        <v/>
      </c>
      <c r="AH19" s="59" t="str">
        <f>IF(AC19=Lookups!$I$6+2,LARGE(U19:AB19,6),"")</f>
        <v/>
      </c>
      <c r="AI19" s="59"/>
      <c r="AJ19" s="59"/>
      <c r="AK19" s="60">
        <f t="shared" si="33"/>
        <v>6</v>
      </c>
      <c r="AL19" s="34" t="str">
        <f>IF(OR(AC19=0,AC19=""),"",IF(COUNTIFS($AQ$11:$AQ$25,"&gt;"&amp;AQ19)+COUNTIFS(AQ$11:AQ19,"="&amp;AQ19)=0,"",COUNTIFS($AQ$11:$AQ$25,"&gt;"&amp;AQ19)+COUNTIFS(AQ$11:AQ19,"="&amp;AQ19)))</f>
        <v/>
      </c>
      <c r="AM19" s="34" t="str">
        <f>IFERROR(IF(OR(AC19=0,AC19=""),"",IF(COUNTIFS($AR$11:$AR$25,"&gt;"&amp;AR19)+COUNTIFS(AR$11:AR19,"="&amp;AR19)=0,"",COUNTIFS($AR$11:$AR$25,"&gt;"&amp;AR19)+COUNTIFS(AR$11:AR19,"="&amp;AR19)+$AL$10)),"")</f>
        <v/>
      </c>
      <c r="AN19" s="34">
        <f>IFERROR(IF(OR(AC19=0,AC19=""),"",IF(COUNTIFS($AS$11:$AS$25,"&gt;"&amp;AS19)+COUNTIFS(AS$11:AS19,"="&amp;AS19)=0,"",COUNTIFS($AS$11:$AS$25,"&gt;"&amp;AS19)+COUNTIFS(AS$11:AS19,"="&amp;AS19)+$AM$10)),"")</f>
        <v>6</v>
      </c>
      <c r="AO19" s="34" t="str">
        <f>IFERROR(IF(OR(AC19=0,AC19=""),"",IF(COUNTIFS($AT$11:$AT$25,"&gt;"&amp;AT19)+COUNTIFS(AT$11:AT19,"="&amp;AT19)=0,"",COUNTIFS($AT$11:$AT$25,"&gt;"&amp;AT19)+COUNTIFS(AT$11:AT19,"="&amp;AT19)+$AN$10)),"")</f>
        <v/>
      </c>
      <c r="AP19" s="34" t="str">
        <f>IFERROR(IF(OR(AC19=0,AC19=""),"",IF(COUNTIFS($AU$11:$AU$216,"&gt;"&amp;AU19)+COUNTIFS(AU$11:AU19,"="&amp;AU19)=0,"",COUNTIFS($AU$11:$AU$216,"&gt;"&amp;AU19)+COUNTIFS(AU$11:AU19,"="&amp;AU19)+$AO$10)),"")</f>
        <v/>
      </c>
      <c r="AQ19" s="59" t="str">
        <f t="shared" si="34"/>
        <v/>
      </c>
      <c r="AR19" s="59" t="str">
        <f t="shared" si="35"/>
        <v/>
      </c>
      <c r="AS19" s="59">
        <f t="shared" si="36"/>
        <v>0.78245192307692313</v>
      </c>
      <c r="AT19" s="59" t="str">
        <f t="shared" si="37"/>
        <v/>
      </c>
      <c r="AU19" s="59" t="str">
        <f t="shared" si="38"/>
        <v/>
      </c>
      <c r="AW19" s="60">
        <f t="shared" si="39"/>
        <v>8</v>
      </c>
      <c r="AX19" s="34" t="str">
        <f>IF(OR(BC19=0,BC19=""),"",IF(COUNTIFS($BC$11:$BC$158,"&gt;"&amp;BC19)+COUNTIFS(BC$11:BC19,"="&amp;BC19)=0,"",COUNTIFS($BC$11:$BC$158,"&gt;"&amp;BC19)+COUNTIFS(BC$11:BC19,"="&amp;BC19)))</f>
        <v/>
      </c>
      <c r="AY19" s="34" t="str">
        <f>IFERROR(IF(OR(BD19=0,BD19=""),"",IF(COUNTIFS($BD$11:$BD$158,"&gt;"&amp;BD19)+COUNTIFS(BD$11:BD19,"="&amp;BD19)=0,"",COUNTIFS($BD$11:$BD$158,"&gt;"&amp;BD19)+COUNTIFS(BD$11:BD19,"="&amp;BD19)+$AX$10)),"")</f>
        <v/>
      </c>
      <c r="AZ19" s="34">
        <f>IFERROR(IF(OR(BE19=0,BE19=""),"",IF(COUNTIFS($BE$11:$BE$158,"&gt;"&amp;BE19)+COUNTIFS(BE$11:BE19,"="&amp;BE19)=0,"",COUNTIFS($BE$11:$BE$158,"&gt;"&amp;BE19)+COUNTIFS(BE$11:BE19,"="&amp;BE19)+$AY$10)),"")</f>
        <v>8</v>
      </c>
      <c r="BA19" s="34" t="str">
        <f>IFERROR(IF(OR(BF19=0,BF19=""),"",IF(COUNTIFS($BF$11:$BF$158,"&gt;"&amp;BF19)+COUNTIFS(BF$11:BF19,"="&amp;BF19)=0,"",COUNTIFS($BF$11:$BF$158,"&gt;"&amp;BF19)+COUNTIFS(BF$11:BF19,"="&amp;BF19)+$AZ$10)),"")</f>
        <v/>
      </c>
      <c r="BB19" s="34" t="str">
        <f>IFERROR(IF(OR(BG19=0,BG19=""),"",IF(COUNTIFS($BG$11:$BG$158,"&gt;"&amp;BG19)+COUNTIFS(BG$11:BG19,"="&amp;BG19)=0,"",COUNTIFS($BG$11:$BG$158,"&gt;"&amp;BG19)+COUNTIFS(BG$11:BG19,"="&amp;BG19)+$BA$10)),"")</f>
        <v/>
      </c>
      <c r="BC19" s="59" t="str">
        <f t="shared" si="40"/>
        <v/>
      </c>
      <c r="BD19" s="59" t="str">
        <f t="shared" si="41"/>
        <v/>
      </c>
      <c r="BE19" s="59">
        <f t="shared" si="42"/>
        <v>0.78245192307692313</v>
      </c>
      <c r="BF19" s="59" t="str">
        <f t="shared" si="43"/>
        <v/>
      </c>
      <c r="BG19" s="59" t="str">
        <f t="shared" si="44"/>
        <v/>
      </c>
    </row>
    <row r="20" spans="1:59" ht="15" x14ac:dyDescent="0.3">
      <c r="A20">
        <f t="shared" si="20"/>
        <v>2</v>
      </c>
      <c r="B20">
        <f>IF(OR(AC20=0,AC20=""),"",IF(COUNTIFS($AE$11:$AE$158,"&gt;"&amp;AE20)+COUNTIFS(AE$11:AE20,"="&amp;AE20)=0,"",COUNTIFS($AE$11:$AE$158,"&gt;"&amp;AE20)+COUNTIFS(AE$11:AE20,"="&amp;AE20)))</f>
        <v>5</v>
      </c>
      <c r="C20">
        <f t="shared" si="21"/>
        <v>3</v>
      </c>
      <c r="D20">
        <f>IF(OR(AC20=0,AC20=""),"",IF(COUNTIFS($AF$11:$AF$135,"&gt;"&amp;AF20)+COUNTIFS(AF$11:AF20,"="&amp;AF20)=0,"",COUNTIFS($AF$11:$AF$135,"&gt;"&amp;AF20)+COUNTIFS(AF$11:AF20,"="&amp;AF20)))</f>
        <v>2</v>
      </c>
      <c r="E20">
        <f>IF(AC20="","",COUNTIFS($H$11:$H$158,H20,$AE$11:$AE$158,"&gt;"&amp;AE20)+COUNTIFS(H20:$H$158,H20,AE20:$AE$158,AE20))</f>
        <v>2</v>
      </c>
      <c r="F20" s="6" t="s">
        <v>57</v>
      </c>
      <c r="G20" s="51">
        <f>IFERROR(IF(VLOOKUP(F20,Lookups!$A$2:$F$118,2,FALSE)="","",VLOOKUP(F20,Lookups!$A$2:$F$118,2,FALSE)),"")</f>
        <v>1688</v>
      </c>
      <c r="H20" s="51" t="str">
        <f>IFERROR(IF(VLOOKUP(F20,Lookups!$A$2:$F$118,3,FALSE)="","",VLOOKUP(F20,Lookups!$A$2:$F$118,3,FALSE)),"")</f>
        <v>AA</v>
      </c>
      <c r="I20" s="51" t="str">
        <f>IFERROR(IF(AE20=0,"",VLOOKUP(AD20,Lookups!$K$3:$L$7,2,TRUE)),"")</f>
        <v>AA</v>
      </c>
      <c r="J20" s="51" t="str">
        <f>IFERROR(IF(VLOOKUP(F20,Lookups!$A$2:$F$118,4,FALSE)="","",VLOOKUP(F20,Lookups!$A$2:$F$118,4,FALSE)),"")</f>
        <v>PCP</v>
      </c>
      <c r="K20" s="51" t="str">
        <f>IFERROR(IF(VLOOKUP(F20,Lookups!$A$2:$F$118,5,FALSE)="","",VLOOKUP(F20,Lookups!$A$2:$F$118,5,FALSE)),"")</f>
        <v>Frobury</v>
      </c>
      <c r="L20" s="52" t="str">
        <f>IFERROR(IF(VLOOKUP(F20,Lookups!$A$2:$F$118,6,FALSE)="","",VLOOKUP(F20,Lookups!$A$2:$F$118,6,FALSE)),"")</f>
        <v>Frobury</v>
      </c>
      <c r="M20" s="53">
        <f>IFERROR(IF(VLOOKUP(F20,Scores!$A$5:$K$102,2,FALSE)="","",VLOOKUP(F20,Scores!$A$4:$K$102,2,FALSE)),"")</f>
        <v>36</v>
      </c>
      <c r="N20" s="54">
        <f>IFERROR(IF(VLOOKUP(F20,Scores!$A$5:$K$102,3,FALSE)="","",VLOOKUP(F20,Scores!$A$5:$K$102,3,FALSE)),"")</f>
        <v>32</v>
      </c>
      <c r="O20" s="54" t="str">
        <f>IFERROR(IF(VLOOKUP(F20,Scores!$A$5:$K$102,4,FALSE)="","",VLOOKUP(F20,Scores!$A$5:$K$102,4,FALSE)),"")</f>
        <v/>
      </c>
      <c r="P20" s="54" t="str">
        <f>IFERROR(IF(VLOOKUP(F20,Scores!$A$5:$K$102,5,FALSE)="","",VLOOKUP(F20,Scores!$A$5:$K$102,5,FALSE)),"")</f>
        <v/>
      </c>
      <c r="Q20" s="54" t="str">
        <f>IFERROR(IF(VLOOKUP(F20,Scores!$A$5:$K$102,6,FALSE)="","",VLOOKUP(F20,Scores!$A$5:$K$102,6,FALSE)),"")</f>
        <v/>
      </c>
      <c r="R20" s="54" t="str">
        <f>IFERROR(IF(VLOOKUP(F20,Scores!$A$5:$K$102,7,FALSE)="","",VLOOKUP(F20,Scores!$A$5:$K$102,7,FALSE)),"")</f>
        <v/>
      </c>
      <c r="S20" s="54" t="str">
        <f>IFERROR(IF(VLOOKUP(F20,Scores!$A$5:$K$102,8,FALSE)="","",VLOOKUP(F20,Scores!$A$5:$K$102,8,FALSE)),"")</f>
        <v/>
      </c>
      <c r="T20" s="55" t="str">
        <f>IFERROR(IF(VLOOKUP(F20,Scores!$A$5:$K$102,9,FALSE)="","",VLOOKUP(F20,Scores!$A$5:$K$102,9,FALSE)),"")</f>
        <v/>
      </c>
      <c r="U20" s="56">
        <f t="shared" si="22"/>
        <v>0.92307692307692313</v>
      </c>
      <c r="V20" s="57">
        <f t="shared" si="23"/>
        <v>1</v>
      </c>
      <c r="W20" s="57" t="str">
        <f t="shared" si="24"/>
        <v/>
      </c>
      <c r="X20" s="57" t="str">
        <f t="shared" si="25"/>
        <v/>
      </c>
      <c r="Y20" s="57" t="str">
        <f t="shared" si="26"/>
        <v/>
      </c>
      <c r="Z20" s="57" t="str">
        <f t="shared" si="27"/>
        <v/>
      </c>
      <c r="AA20" s="57" t="str">
        <f t="shared" si="28"/>
        <v/>
      </c>
      <c r="AB20" s="58" t="str">
        <f t="shared" si="29"/>
        <v/>
      </c>
      <c r="AC20" s="53">
        <f t="shared" si="30"/>
        <v>2</v>
      </c>
      <c r="AD20" s="57">
        <f t="shared" si="31"/>
        <v>0.96153846153846156</v>
      </c>
      <c r="AE20" s="57" cm="1">
        <f t="array" ref="AE20">IFERROR(IF(AC20&gt;Lookups!$I$6-1,AVERAGE(LARGE(U20:AB20,_xlfn.SEQUENCE(Lookups!$I$6))),AVERAGE(LARGE(U20:AB20,_xlfn.SEQUENCE(AC20)))),"")</f>
        <v>0.96153846153846156</v>
      </c>
      <c r="AF20" s="55">
        <f t="shared" si="32"/>
        <v>68</v>
      </c>
      <c r="AG20" s="59" t="str">
        <f>IF(AC20=Lookups!$I$6+1,LARGE(U20:AB20,5),"")</f>
        <v/>
      </c>
      <c r="AH20" s="59" t="str">
        <f>IF(AC20=Lookups!$I$6+2,LARGE(U20:AB20,6),"")</f>
        <v/>
      </c>
      <c r="AI20" s="59"/>
      <c r="AJ20" s="59"/>
      <c r="AK20" s="60">
        <f t="shared" si="33"/>
        <v>2</v>
      </c>
      <c r="AL20" s="34" t="str">
        <f>IF(OR(AC20=0,AC20=""),"",IF(COUNTIFS($AQ$11:$AQ$25,"&gt;"&amp;AQ20)+COUNTIFS(AQ$11:AQ20,"="&amp;AQ20)=0,"",COUNTIFS($AQ$11:$AQ$25,"&gt;"&amp;AQ20)+COUNTIFS(AQ$11:AQ20,"="&amp;AQ20)))</f>
        <v/>
      </c>
      <c r="AM20" s="34" t="str">
        <f>IFERROR(IF(OR(AC20=0,AC20=""),"",IF(COUNTIFS($AR$11:$AR$25,"&gt;"&amp;AR20)+COUNTIFS(AR$11:AR20,"="&amp;AR20)=0,"",COUNTIFS($AR$11:$AR$25,"&gt;"&amp;AR20)+COUNTIFS(AR$11:AR20,"="&amp;AR20)+$AL$10)),"")</f>
        <v/>
      </c>
      <c r="AN20" s="34">
        <f>IFERROR(IF(OR(AC20=0,AC20=""),"",IF(COUNTIFS($AS$11:$AS$25,"&gt;"&amp;AS20)+COUNTIFS(AS$11:AS20,"="&amp;AS20)=0,"",COUNTIFS($AS$11:$AS$25,"&gt;"&amp;AS20)+COUNTIFS(AS$11:AS20,"="&amp;AS20)+$AM$10)),"")</f>
        <v>2</v>
      </c>
      <c r="AO20" s="34" t="str">
        <f>IFERROR(IF(OR(AC20=0,AC20=""),"",IF(COUNTIFS($AT$11:$AT$25,"&gt;"&amp;AT20)+COUNTIFS(AT$11:AT20,"="&amp;AT20)=0,"",COUNTIFS($AT$11:$AT$25,"&gt;"&amp;AT20)+COUNTIFS(AT$11:AT20,"="&amp;AT20)+$AN$10)),"")</f>
        <v/>
      </c>
      <c r="AP20" s="34" t="str">
        <f>IFERROR(IF(OR(AC20=0,AC20=""),"",IF(COUNTIFS($AU$11:$AU$216,"&gt;"&amp;AU20)+COUNTIFS(AU$11:AU20,"="&amp;AU20)=0,"",COUNTIFS($AU$11:$AU$216,"&gt;"&amp;AU20)+COUNTIFS(AU$11:AU20,"="&amp;AU20)+$AO$10)),"")</f>
        <v/>
      </c>
      <c r="AQ20" s="59" t="str">
        <f t="shared" si="34"/>
        <v/>
      </c>
      <c r="AR20" s="59" t="str">
        <f t="shared" si="35"/>
        <v/>
      </c>
      <c r="AS20" s="59">
        <f t="shared" si="36"/>
        <v>0.96153846153846156</v>
      </c>
      <c r="AT20" s="59" t="str">
        <f t="shared" si="37"/>
        <v/>
      </c>
      <c r="AU20" s="59" t="str">
        <f t="shared" si="38"/>
        <v/>
      </c>
      <c r="AW20" s="60">
        <f t="shared" si="39"/>
        <v>3</v>
      </c>
      <c r="AX20" s="34" t="str">
        <f>IF(OR(BC20=0,BC20=""),"",IF(COUNTIFS($BC$11:$BC$158,"&gt;"&amp;BC20)+COUNTIFS(BC$11:BC20,"="&amp;BC20)=0,"",COUNTIFS($BC$11:$BC$158,"&gt;"&amp;BC20)+COUNTIFS(BC$11:BC20,"="&amp;BC20)))</f>
        <v/>
      </c>
      <c r="AY20" s="34" t="str">
        <f>IFERROR(IF(OR(BD20=0,BD20=""),"",IF(COUNTIFS($BD$11:$BD$158,"&gt;"&amp;BD20)+COUNTIFS(BD$11:BD20,"="&amp;BD20)=0,"",COUNTIFS($BD$11:$BD$158,"&gt;"&amp;BD20)+COUNTIFS(BD$11:BD20,"="&amp;BD20)+$AX$10)),"")</f>
        <v/>
      </c>
      <c r="AZ20" s="34">
        <f>IFERROR(IF(OR(BE20=0,BE20=""),"",IF(COUNTIFS($BE$11:$BE$158,"&gt;"&amp;BE20)+COUNTIFS(BE$11:BE20,"="&amp;BE20)=0,"",COUNTIFS($BE$11:$BE$158,"&gt;"&amp;BE20)+COUNTIFS(BE$11:BE20,"="&amp;BE20)+$AY$10)),"")</f>
        <v>3</v>
      </c>
      <c r="BA20" s="34" t="str">
        <f>IFERROR(IF(OR(BF20=0,BF20=""),"",IF(COUNTIFS($BF$11:$BF$158,"&gt;"&amp;BF20)+COUNTIFS(BF$11:BF20,"="&amp;BF20)=0,"",COUNTIFS($BF$11:$BF$158,"&gt;"&amp;BF20)+COUNTIFS(BF$11:BF20,"="&amp;BF20)+$AZ$10)),"")</f>
        <v/>
      </c>
      <c r="BB20" s="34" t="str">
        <f>IFERROR(IF(OR(BG20=0,BG20=""),"",IF(COUNTIFS($BG$11:$BG$158,"&gt;"&amp;BG20)+COUNTIFS(BG$11:BG20,"="&amp;BG20)=0,"",COUNTIFS($BG$11:$BG$158,"&gt;"&amp;BG20)+COUNTIFS(BG$11:BG20,"="&amp;BG20)+$BA$10)),"")</f>
        <v/>
      </c>
      <c r="BC20" s="59" t="str">
        <f t="shared" si="40"/>
        <v/>
      </c>
      <c r="BD20" s="59" t="str">
        <f t="shared" si="41"/>
        <v/>
      </c>
      <c r="BE20" s="59">
        <f t="shared" si="42"/>
        <v>0.96153846153846156</v>
      </c>
      <c r="BF20" s="59" t="str">
        <f t="shared" si="43"/>
        <v/>
      </c>
      <c r="BG20" s="59" t="str">
        <f t="shared" si="44"/>
        <v/>
      </c>
    </row>
    <row r="21" spans="1:59" ht="15" x14ac:dyDescent="0.3">
      <c r="A21" t="str">
        <f t="shared" si="20"/>
        <v/>
      </c>
      <c r="B21" t="str">
        <f>IF(OR(AC21=0,AC21=""),"",IF(COUNTIFS($AE$11:$AE$158,"&gt;"&amp;AE21)+COUNTIFS(AE$11:AE21,"="&amp;AE21)=0,"",COUNTIFS($AE$11:$AE$158,"&gt;"&amp;AE21)+COUNTIFS(AE$11:AE21,"="&amp;AE21)))</f>
        <v/>
      </c>
      <c r="C21" t="str">
        <f t="shared" si="21"/>
        <v/>
      </c>
      <c r="D21" t="str">
        <f>IF(OR(AC21=0,AC21=""),"",IF(COUNTIFS($AF$11:$AF$135,"&gt;"&amp;AF21)+COUNTIFS(AF$11:AF21,"="&amp;AF21)=0,"",COUNTIFS($AF$11:$AF$135,"&gt;"&amp;AF21)+COUNTIFS(AF$11:AF21,"="&amp;AF21)))</f>
        <v/>
      </c>
      <c r="E21" t="str">
        <f>IF(AC21="","",COUNTIFS($H$11:$H$158,H21,$AE$11:$AE$158,"&gt;"&amp;AE21)+COUNTIFS(H21:$H$158,H21,AE21:$AE$158,AE21))</f>
        <v/>
      </c>
      <c r="F21" s="6"/>
      <c r="G21" s="51" t="str">
        <f>IFERROR(IF(VLOOKUP(F21,Lookups!$A$2:$F$118,2,FALSE)="","",VLOOKUP(F21,Lookups!$A$2:$F$118,2,FALSE)),"")</f>
        <v/>
      </c>
      <c r="H21" s="51" t="str">
        <f>IFERROR(IF(VLOOKUP(F21,Lookups!$A$2:$F$118,3,FALSE)="","",VLOOKUP(F21,Lookups!$A$2:$F$118,3,FALSE)),"")</f>
        <v/>
      </c>
      <c r="I21" s="51" t="str">
        <f>IFERROR(IF(AE21=0,"",VLOOKUP(AD21,Lookups!$K$3:$L$7,2,TRUE)),"")</f>
        <v/>
      </c>
      <c r="J21" s="51" t="str">
        <f>IFERROR(IF(VLOOKUP(F21,Lookups!$A$2:$F$118,4,FALSE)="","",VLOOKUP(F21,Lookups!$A$2:$F$118,4,FALSE)),"")</f>
        <v/>
      </c>
      <c r="K21" s="51" t="str">
        <f>IFERROR(IF(VLOOKUP(F21,Lookups!$A$2:$F$118,5,FALSE)="","",VLOOKUP(F21,Lookups!$A$2:$F$118,5,FALSE)),"")</f>
        <v/>
      </c>
      <c r="L21" s="52" t="str">
        <f>IFERROR(IF(VLOOKUP(F21,Lookups!$A$2:$F$118,6,FALSE)="","",VLOOKUP(F21,Lookups!$A$2:$F$118,6,FALSE)),"")</f>
        <v/>
      </c>
      <c r="M21" s="53" t="str">
        <f>IFERROR(IF(VLOOKUP(F21,Scores!$A$5:$K$102,2,FALSE)="","",VLOOKUP(F21,Scores!$A$4:$K$102,2,FALSE)),"")</f>
        <v/>
      </c>
      <c r="N21" s="54" t="str">
        <f>IFERROR(IF(VLOOKUP(F21,Scores!$A$5:$K$102,3,FALSE)="","",VLOOKUP(F21,Scores!$A$5:$K$102,3,FALSE)),"")</f>
        <v/>
      </c>
      <c r="O21" s="54" t="str">
        <f>IFERROR(IF(VLOOKUP(F21,Scores!$A$5:$K$102,4,FALSE)="","",VLOOKUP(F21,Scores!$A$5:$K$102,4,FALSE)),"")</f>
        <v/>
      </c>
      <c r="P21" s="54" t="str">
        <f>IFERROR(IF(VLOOKUP(F21,Scores!$A$5:$K$102,5,FALSE)="","",VLOOKUP(F21,Scores!$A$5:$K$102,5,FALSE)),"")</f>
        <v/>
      </c>
      <c r="Q21" s="54" t="str">
        <f>IFERROR(IF(VLOOKUP(F21,Scores!$A$5:$K$102,6,FALSE)="","",VLOOKUP(F21,Scores!$A$5:$K$102,6,FALSE)),"")</f>
        <v/>
      </c>
      <c r="R21" s="54" t="str">
        <f>IFERROR(IF(VLOOKUP(F21,Scores!$A$5:$K$102,7,FALSE)="","",VLOOKUP(F21,Scores!$A$5:$K$102,7,FALSE)),"")</f>
        <v/>
      </c>
      <c r="S21" s="54" t="str">
        <f>IFERROR(IF(VLOOKUP(F21,Scores!$A$5:$K$102,8,FALSE)="","",VLOOKUP(F21,Scores!$A$5:$K$102,8,FALSE)),"")</f>
        <v/>
      </c>
      <c r="T21" s="55" t="str">
        <f>IFERROR(IF(VLOOKUP(F21,Scores!$A$5:$K$102,9,FALSE)="","",VLOOKUP(F21,Scores!$A$5:$K$102,9,FALSE)),"")</f>
        <v/>
      </c>
      <c r="U21" s="56" t="str">
        <f t="shared" si="22"/>
        <v/>
      </c>
      <c r="V21" s="57" t="str">
        <f t="shared" si="23"/>
        <v/>
      </c>
      <c r="W21" s="57" t="str">
        <f t="shared" si="24"/>
        <v/>
      </c>
      <c r="X21" s="57" t="str">
        <f t="shared" si="25"/>
        <v/>
      </c>
      <c r="Y21" s="57" t="str">
        <f t="shared" si="26"/>
        <v/>
      </c>
      <c r="Z21" s="57" t="str">
        <f t="shared" si="27"/>
        <v/>
      </c>
      <c r="AA21" s="57" t="str">
        <f t="shared" si="28"/>
        <v/>
      </c>
      <c r="AB21" s="58" t="str">
        <f t="shared" si="29"/>
        <v/>
      </c>
      <c r="AC21" s="53" t="str">
        <f t="shared" si="30"/>
        <v/>
      </c>
      <c r="AD21" s="57" t="str">
        <f t="shared" si="31"/>
        <v/>
      </c>
      <c r="AE21" s="57" t="str" cm="1">
        <f t="array" ref="AE21">IFERROR(IF(AC21&gt;Lookups!$I$6-1,AVERAGE(LARGE(U21:AB21,_xlfn.SEQUENCE(Lookups!$I$6))),AVERAGE(LARGE(U21:AB21,_xlfn.SEQUENCE(AC21)))),"")</f>
        <v/>
      </c>
      <c r="AF21" s="55" t="str">
        <f t="shared" si="32"/>
        <v/>
      </c>
      <c r="AG21" s="59" t="str">
        <f>IF(AC21=Lookups!$I$6+1,LARGE(U21:AB21,5),"")</f>
        <v/>
      </c>
      <c r="AH21" s="59" t="str">
        <f>IF(AC21=Lookups!$I$6+2,LARGE(U21:AB21,6),"")</f>
        <v/>
      </c>
      <c r="AI21" s="59"/>
      <c r="AJ21" s="59"/>
      <c r="AK21" s="60" t="str">
        <f t="shared" si="33"/>
        <v/>
      </c>
      <c r="AL21" s="34" t="str">
        <f>IF(OR(AC21=0,AC21=""),"",IF(COUNTIFS($AQ$11:$AQ$25,"&gt;"&amp;AQ21)+COUNTIFS(AQ$11:AQ21,"="&amp;AQ21)=0,"",COUNTIFS($AQ$11:$AQ$25,"&gt;"&amp;AQ21)+COUNTIFS(AQ$11:AQ21,"="&amp;AQ21)))</f>
        <v/>
      </c>
      <c r="AM21" s="34" t="str">
        <f>IFERROR(IF(OR(AC21=0,AC21=""),"",IF(COUNTIFS($AR$11:$AR$25,"&gt;"&amp;AR21)+COUNTIFS(AR$11:AR21,"="&amp;AR21)=0,"",COUNTIFS($AR$11:$AR$25,"&gt;"&amp;AR21)+COUNTIFS(AR$11:AR21,"="&amp;AR21)+$AL$10)),"")</f>
        <v/>
      </c>
      <c r="AN21" s="34" t="str">
        <f>IFERROR(IF(OR(AC21=0,AC21=""),"",IF(COUNTIFS($AS$11:$AS$25,"&gt;"&amp;AS21)+COUNTIFS(AS$11:AS21,"="&amp;AS21)=0,"",COUNTIFS($AS$11:$AS$25,"&gt;"&amp;AS21)+COUNTIFS(AS$11:AS21,"="&amp;AS21)+$AM$10)),"")</f>
        <v/>
      </c>
      <c r="AO21" s="34" t="str">
        <f>IFERROR(IF(OR(AC21=0,AC21=""),"",IF(COUNTIFS($AT$11:$AT$25,"&gt;"&amp;AT21)+COUNTIFS(AT$11:AT21,"="&amp;AT21)=0,"",COUNTIFS($AT$11:$AT$25,"&gt;"&amp;AT21)+COUNTIFS(AT$11:AT21,"="&amp;AT21)+$AN$10)),"")</f>
        <v/>
      </c>
      <c r="AP21" s="34" t="str">
        <f>IFERROR(IF(OR(AC21=0,AC21=""),"",IF(COUNTIFS($AU$11:$AU$216,"&gt;"&amp;AU21)+COUNTIFS(AU$11:AU21,"="&amp;AU21)=0,"",COUNTIFS($AU$11:$AU$216,"&gt;"&amp;AU21)+COUNTIFS(AU$11:AU21,"="&amp;AU21)+$AO$10)),"")</f>
        <v/>
      </c>
      <c r="AQ21" s="59" t="str">
        <f t="shared" si="34"/>
        <v/>
      </c>
      <c r="AR21" s="59" t="str">
        <f t="shared" si="35"/>
        <v/>
      </c>
      <c r="AS21" s="59" t="str">
        <f t="shared" si="36"/>
        <v/>
      </c>
      <c r="AT21" s="59" t="str">
        <f t="shared" si="37"/>
        <v/>
      </c>
      <c r="AU21" s="59" t="str">
        <f t="shared" si="38"/>
        <v/>
      </c>
      <c r="AW21" s="60" t="str">
        <f t="shared" si="39"/>
        <v/>
      </c>
      <c r="AX21" s="34" t="str">
        <f>IF(OR(BC21=0,BC21=""),"",IF(COUNTIFS($BC$11:$BC$158,"&gt;"&amp;BC21)+COUNTIFS(BC$11:BC21,"="&amp;BC21)=0,"",COUNTIFS($BC$11:$BC$158,"&gt;"&amp;BC21)+COUNTIFS(BC$11:BC21,"="&amp;BC21)))</f>
        <v/>
      </c>
      <c r="AY21" s="34" t="str">
        <f>IFERROR(IF(OR(BD21=0,BD21=""),"",IF(COUNTIFS($BD$11:$BD$158,"&gt;"&amp;BD21)+COUNTIFS(BD$11:BD21,"="&amp;BD21)=0,"",COUNTIFS($BD$11:$BD$158,"&gt;"&amp;BD21)+COUNTIFS(BD$11:BD21,"="&amp;BD21)+$AX$10)),"")</f>
        <v/>
      </c>
      <c r="AZ21" s="34" t="str">
        <f>IFERROR(IF(OR(BE21=0,BE21=""),"",IF(COUNTIFS($BE$11:$BE$158,"&gt;"&amp;BE21)+COUNTIFS(BE$11:BE21,"="&amp;BE21)=0,"",COUNTIFS($BE$11:$BE$158,"&gt;"&amp;BE21)+COUNTIFS(BE$11:BE21,"="&amp;BE21)+$AY$10)),"")</f>
        <v/>
      </c>
      <c r="BA21" s="34" t="str">
        <f>IFERROR(IF(OR(BF21=0,BF21=""),"",IF(COUNTIFS($BF$11:$BF$158,"&gt;"&amp;BF21)+COUNTIFS(BF$11:BF21,"="&amp;BF21)=0,"",COUNTIFS($BF$11:$BF$158,"&gt;"&amp;BF21)+COUNTIFS(BF$11:BF21,"="&amp;BF21)+$AZ$10)),"")</f>
        <v/>
      </c>
      <c r="BB21" s="34" t="str">
        <f>IFERROR(IF(OR(BG21=0,BG21=""),"",IF(COUNTIFS($BG$11:$BG$158,"&gt;"&amp;BG21)+COUNTIFS(BG$11:BG21,"="&amp;BG21)=0,"",COUNTIFS($BG$11:$BG$158,"&gt;"&amp;BG21)+COUNTIFS(BG$11:BG21,"="&amp;BG21)+$BA$10)),"")</f>
        <v/>
      </c>
      <c r="BC21" s="59" t="str">
        <f t="shared" si="40"/>
        <v/>
      </c>
      <c r="BD21" s="59" t="str">
        <f t="shared" si="41"/>
        <v/>
      </c>
      <c r="BE21" s="59" t="str">
        <f t="shared" si="42"/>
        <v/>
      </c>
      <c r="BF21" s="59" t="str">
        <f t="shared" si="43"/>
        <v/>
      </c>
      <c r="BG21" s="59" t="str">
        <f t="shared" si="44"/>
        <v/>
      </c>
    </row>
    <row r="22" spans="1:59" ht="15" x14ac:dyDescent="0.3">
      <c r="A22" t="str">
        <f t="shared" si="20"/>
        <v/>
      </c>
      <c r="B22" t="str">
        <f>IF(OR(AC22=0,AC22=""),"",IF(COUNTIFS($AE$11:$AE$158,"&gt;"&amp;AE22)+COUNTIFS(AE$11:AE22,"="&amp;AE22)=0,"",COUNTIFS($AE$11:$AE$158,"&gt;"&amp;AE22)+COUNTIFS(AE$11:AE22,"="&amp;AE22)))</f>
        <v/>
      </c>
      <c r="C22" t="str">
        <f t="shared" si="21"/>
        <v/>
      </c>
      <c r="D22" t="str">
        <f>IF(OR(AC22=0,AC22=""),"",IF(COUNTIFS($AF$11:$AF$135,"&gt;"&amp;AF22)+COUNTIFS(AF$11:AF22,"="&amp;AF22)=0,"",COUNTIFS($AF$11:$AF$135,"&gt;"&amp;AF22)+COUNTIFS(AF$11:AF22,"="&amp;AF22)))</f>
        <v/>
      </c>
      <c r="E22" t="str">
        <f>IF(AC22="","",COUNTIFS($H$11:$H$158,H22,$AE$11:$AE$158,"&gt;"&amp;AE22)+COUNTIFS(H22:$H$158,H22,AE22:$AE$158,AE22))</f>
        <v/>
      </c>
      <c r="F22" s="19"/>
      <c r="G22" s="51" t="str">
        <f>IFERROR(IF(VLOOKUP(F22,Lookups!$A$2:$F$118,2,FALSE)="","",VLOOKUP(F22,Lookups!$A$2:$F$118,2,FALSE)),"")</f>
        <v/>
      </c>
      <c r="H22" s="51" t="str">
        <f>IFERROR(IF(VLOOKUP(F22,Lookups!$A$2:$F$118,3,FALSE)="","",VLOOKUP(F22,Lookups!$A$2:$F$118,3,FALSE)),"")</f>
        <v/>
      </c>
      <c r="I22" s="51" t="str">
        <f>IFERROR(IF(AE22=0,"",VLOOKUP(AD22,Lookups!$K$3:$L$7,2,TRUE)),"")</f>
        <v/>
      </c>
      <c r="J22" s="51" t="str">
        <f>IFERROR(IF(VLOOKUP(F22,Lookups!$A$2:$F$118,4,FALSE)="","",VLOOKUP(F22,Lookups!$A$2:$F$118,4,FALSE)),"")</f>
        <v/>
      </c>
      <c r="K22" s="51" t="str">
        <f>IFERROR(IF(VLOOKUP(F22,Lookups!$A$2:$F$118,5,FALSE)="","",VLOOKUP(F22,Lookups!$A$2:$F$118,5,FALSE)),"")</f>
        <v/>
      </c>
      <c r="L22" s="52" t="str">
        <f>IFERROR(IF(VLOOKUP(F22,Lookups!$A$2:$F$118,6,FALSE)="","",VLOOKUP(F22,Lookups!$A$2:$F$118,6,FALSE)),"")</f>
        <v/>
      </c>
      <c r="M22" s="53" t="str">
        <f>IFERROR(IF(VLOOKUP(F22,Scores!$A$5:$K$102,2,FALSE)="","",VLOOKUP(F22,Scores!$A$4:$K$102,2,FALSE)),"")</f>
        <v/>
      </c>
      <c r="N22" s="54" t="str">
        <f>IFERROR(IF(VLOOKUP(F22,Scores!$A$5:$K$102,3,FALSE)="","",VLOOKUP(F22,Scores!$A$5:$K$102,3,FALSE)),"")</f>
        <v/>
      </c>
      <c r="O22" s="54" t="str">
        <f>IFERROR(IF(VLOOKUP(F22,Scores!$A$5:$K$102,4,FALSE)="","",VLOOKUP(F22,Scores!$A$5:$K$102,4,FALSE)),"")</f>
        <v/>
      </c>
      <c r="P22" s="54" t="str">
        <f>IFERROR(IF(VLOOKUP(F22,Scores!$A$5:$K$102,5,FALSE)="","",VLOOKUP(F22,Scores!$A$5:$K$102,5,FALSE)),"")</f>
        <v/>
      </c>
      <c r="Q22" s="54" t="str">
        <f>IFERROR(IF(VLOOKUP(F22,Scores!$A$5:$K$102,6,FALSE)="","",VLOOKUP(F22,Scores!$A$5:$K$102,6,FALSE)),"")</f>
        <v/>
      </c>
      <c r="R22" s="54" t="str">
        <f>IFERROR(IF(VLOOKUP(F22,Scores!$A$5:$K$102,7,FALSE)="","",VLOOKUP(F22,Scores!$A$5:$K$102,7,FALSE)),"")</f>
        <v/>
      </c>
      <c r="S22" s="54" t="str">
        <f>IFERROR(IF(VLOOKUP(F22,Scores!$A$5:$K$102,8,FALSE)="","",VLOOKUP(F22,Scores!$A$5:$K$102,8,FALSE)),"")</f>
        <v/>
      </c>
      <c r="T22" s="55" t="str">
        <f>IFERROR(IF(VLOOKUP(F22,Scores!$A$5:$K$102,9,FALSE)="","",VLOOKUP(F22,Scores!$A$5:$K$102,9,FALSE)),"")</f>
        <v/>
      </c>
      <c r="U22" s="56" t="str">
        <f t="shared" si="22"/>
        <v/>
      </c>
      <c r="V22" s="57" t="str">
        <f t="shared" si="23"/>
        <v/>
      </c>
      <c r="W22" s="57" t="str">
        <f t="shared" si="24"/>
        <v/>
      </c>
      <c r="X22" s="57" t="str">
        <f t="shared" si="25"/>
        <v/>
      </c>
      <c r="Y22" s="57" t="str">
        <f t="shared" si="26"/>
        <v/>
      </c>
      <c r="Z22" s="57" t="str">
        <f t="shared" si="27"/>
        <v/>
      </c>
      <c r="AA22" s="57" t="str">
        <f t="shared" si="28"/>
        <v/>
      </c>
      <c r="AB22" s="58" t="str">
        <f t="shared" si="29"/>
        <v/>
      </c>
      <c r="AC22" s="53" t="str">
        <f t="shared" si="30"/>
        <v/>
      </c>
      <c r="AD22" s="57" t="str">
        <f t="shared" si="31"/>
        <v/>
      </c>
      <c r="AE22" s="57" t="str" cm="1">
        <f t="array" ref="AE22">IFERROR(IF(AC22&gt;Lookups!$I$6-1,AVERAGE(LARGE(U22:AB22,_xlfn.SEQUENCE(Lookups!$I$6))),AVERAGE(LARGE(U22:AB22,_xlfn.SEQUENCE(AC22)))),"")</f>
        <v/>
      </c>
      <c r="AF22" s="55" t="str">
        <f t="shared" si="32"/>
        <v/>
      </c>
      <c r="AG22" s="59" t="str">
        <f>IF(AC22=Lookups!$I$6+1,LARGE(U22:AB22,5),"")</f>
        <v/>
      </c>
      <c r="AH22" s="59" t="str">
        <f>IF(AC22=Lookups!$I$6+2,LARGE(U22:AB22,6),"")</f>
        <v/>
      </c>
      <c r="AI22" s="59"/>
      <c r="AJ22" s="59"/>
      <c r="AK22" s="60" t="str">
        <f t="shared" si="33"/>
        <v/>
      </c>
      <c r="AL22" s="34" t="str">
        <f>IF(OR(AC22=0,AC22=""),"",IF(COUNTIFS($AQ$11:$AQ$25,"&gt;"&amp;AQ22)+COUNTIFS(AQ$11:AQ22,"="&amp;AQ22)=0,"",COUNTIFS($AQ$11:$AQ$25,"&gt;"&amp;AQ22)+COUNTIFS(AQ$11:AQ22,"="&amp;AQ22)))</f>
        <v/>
      </c>
      <c r="AM22" s="34" t="str">
        <f>IFERROR(IF(OR(AC22=0,AC22=""),"",IF(COUNTIFS($AR$11:$AR$25,"&gt;"&amp;AR22)+COUNTIFS(AR$11:AR22,"="&amp;AR22)=0,"",COUNTIFS($AR$11:$AR$25,"&gt;"&amp;AR22)+COUNTIFS(AR$11:AR22,"="&amp;AR22)+$AL$10)),"")</f>
        <v/>
      </c>
      <c r="AN22" s="34" t="str">
        <f>IFERROR(IF(OR(AC22=0,AC22=""),"",IF(COUNTIFS($AS$11:$AS$25,"&gt;"&amp;AS22)+COUNTIFS(AS$11:AS22,"="&amp;AS22)=0,"",COUNTIFS($AS$11:$AS$25,"&gt;"&amp;AS22)+COUNTIFS(AS$11:AS22,"="&amp;AS22)+$AM$10)),"")</f>
        <v/>
      </c>
      <c r="AO22" s="34" t="str">
        <f>IFERROR(IF(OR(AC22=0,AC22=""),"",IF(COUNTIFS($AT$11:$AT$25,"&gt;"&amp;AT22)+COUNTIFS(AT$11:AT22,"="&amp;AT22)=0,"",COUNTIFS($AT$11:$AT$25,"&gt;"&amp;AT22)+COUNTIFS(AT$11:AT22,"="&amp;AT22)+$AN$10)),"")</f>
        <v/>
      </c>
      <c r="AP22" s="34" t="str">
        <f>IFERROR(IF(OR(AC22=0,AC22=""),"",IF(COUNTIFS($AU$11:$AU$216,"&gt;"&amp;AU22)+COUNTIFS(AU$11:AU22,"="&amp;AU22)=0,"",COUNTIFS($AU$11:$AU$216,"&gt;"&amp;AU22)+COUNTIFS(AU$11:AU22,"="&amp;AU22)+$AO$10)),"")</f>
        <v/>
      </c>
      <c r="AQ22" s="59" t="str">
        <f t="shared" si="34"/>
        <v/>
      </c>
      <c r="AR22" s="59" t="str">
        <f t="shared" si="35"/>
        <v/>
      </c>
      <c r="AS22" s="59" t="str">
        <f t="shared" si="36"/>
        <v/>
      </c>
      <c r="AT22" s="59" t="str">
        <f t="shared" si="37"/>
        <v/>
      </c>
      <c r="AU22" s="59" t="str">
        <f t="shared" si="38"/>
        <v/>
      </c>
      <c r="AW22" s="60" t="str">
        <f t="shared" si="39"/>
        <v/>
      </c>
      <c r="AX22" s="34" t="str">
        <f>IF(OR(BC22=0,BC22=""),"",IF(COUNTIFS($BC$11:$BC$158,"&gt;"&amp;BC22)+COUNTIFS(BC$11:BC22,"="&amp;BC22)=0,"",COUNTIFS($BC$11:$BC$158,"&gt;"&amp;BC22)+COUNTIFS(BC$11:BC22,"="&amp;BC22)))</f>
        <v/>
      </c>
      <c r="AY22" s="34" t="str">
        <f>IFERROR(IF(OR(BD22=0,BD22=""),"",IF(COUNTIFS($BD$11:$BD$158,"&gt;"&amp;BD22)+COUNTIFS(BD$11:BD22,"="&amp;BD22)=0,"",COUNTIFS($BD$11:$BD$158,"&gt;"&amp;BD22)+COUNTIFS(BD$11:BD22,"="&amp;BD22)+$AX$10)),"")</f>
        <v/>
      </c>
      <c r="AZ22" s="34" t="str">
        <f>IFERROR(IF(OR(BE22=0,BE22=""),"",IF(COUNTIFS($BE$11:$BE$158,"&gt;"&amp;BE22)+COUNTIFS(BE$11:BE22,"="&amp;BE22)=0,"",COUNTIFS($BE$11:$BE$158,"&gt;"&amp;BE22)+COUNTIFS(BE$11:BE22,"="&amp;BE22)+$AY$10)),"")</f>
        <v/>
      </c>
      <c r="BA22" s="34" t="str">
        <f>IFERROR(IF(OR(BF22=0,BF22=""),"",IF(COUNTIFS($BF$11:$BF$158,"&gt;"&amp;BF22)+COUNTIFS(BF$11:BF22,"="&amp;BF22)=0,"",COUNTIFS($BF$11:$BF$158,"&gt;"&amp;BF22)+COUNTIFS(BF$11:BF22,"="&amp;BF22)+$AZ$10)),"")</f>
        <v/>
      </c>
      <c r="BB22" s="34" t="str">
        <f>IFERROR(IF(OR(BG22=0,BG22=""),"",IF(COUNTIFS($BG$11:$BG$158,"&gt;"&amp;BG22)+COUNTIFS(BG$11:BG22,"="&amp;BG22)=0,"",COUNTIFS($BG$11:$BG$158,"&gt;"&amp;BG22)+COUNTIFS(BG$11:BG22,"="&amp;BG22)+$BA$10)),"")</f>
        <v/>
      </c>
      <c r="BC22" s="59" t="str">
        <f t="shared" si="40"/>
        <v/>
      </c>
      <c r="BD22" s="59" t="str">
        <f t="shared" si="41"/>
        <v/>
      </c>
      <c r="BE22" s="59" t="str">
        <f t="shared" si="42"/>
        <v/>
      </c>
      <c r="BF22" s="59" t="str">
        <f t="shared" si="43"/>
        <v/>
      </c>
      <c r="BG22" s="59" t="str">
        <f t="shared" si="44"/>
        <v/>
      </c>
    </row>
    <row r="23" spans="1:59" ht="15" x14ac:dyDescent="0.3">
      <c r="A23" t="str">
        <f t="shared" si="20"/>
        <v/>
      </c>
      <c r="B23" t="str">
        <f>IF(OR(AC23=0,AC23=""),"",IF(COUNTIFS($AE$11:$AE$158,"&gt;"&amp;AE23)+COUNTIFS(AE$11:AE23,"="&amp;AE23)=0,"",COUNTIFS($AE$11:$AE$158,"&gt;"&amp;AE23)+COUNTIFS(AE$11:AE23,"="&amp;AE23)))</f>
        <v/>
      </c>
      <c r="C23" t="str">
        <f t="shared" si="21"/>
        <v/>
      </c>
      <c r="D23" t="str">
        <f>IF(OR(AC23=0,AC23=""),"",IF(COUNTIFS($AF$11:$AF$135,"&gt;"&amp;AF23)+COUNTIFS(AF$11:AF23,"="&amp;AF23)=0,"",COUNTIFS($AF$11:$AF$135,"&gt;"&amp;AF23)+COUNTIFS(AF$11:AF23,"="&amp;AF23)))</f>
        <v/>
      </c>
      <c r="E23" t="str">
        <f>IF(AC23="","",COUNTIFS($H$11:$H$158,H23,$AE$11:$AE$158,"&gt;"&amp;AE23)+COUNTIFS(H23:$H$158,H23,AE23:$AE$158,AE23))</f>
        <v/>
      </c>
      <c r="F23" s="6"/>
      <c r="G23" s="51" t="str">
        <f>IFERROR(IF(VLOOKUP(F23,Lookups!$A$2:$F$118,2,FALSE)="","",VLOOKUP(F23,Lookups!$A$2:$F$118,2,FALSE)),"")</f>
        <v/>
      </c>
      <c r="H23" s="51" t="str">
        <f>IFERROR(IF(VLOOKUP(F23,Lookups!$A$2:$F$118,3,FALSE)="","",VLOOKUP(F23,Lookups!$A$2:$F$118,3,FALSE)),"")</f>
        <v/>
      </c>
      <c r="I23" s="51" t="str">
        <f>IFERROR(IF(AE23=0,"",VLOOKUP(AD23,Lookups!$K$3:$L$7,2,TRUE)),"")</f>
        <v/>
      </c>
      <c r="J23" s="51" t="str">
        <f>IFERROR(IF(VLOOKUP(F23,Lookups!$A$2:$F$118,4,FALSE)="","",VLOOKUP(F23,Lookups!$A$2:$F$118,4,FALSE)),"")</f>
        <v/>
      </c>
      <c r="K23" s="51" t="str">
        <f>IFERROR(IF(VLOOKUP(F23,Lookups!$A$2:$F$118,5,FALSE)="","",VLOOKUP(F23,Lookups!$A$2:$F$118,5,FALSE)),"")</f>
        <v/>
      </c>
      <c r="L23" s="52" t="str">
        <f>IFERROR(IF(VLOOKUP(F23,Lookups!$A$2:$F$118,6,FALSE)="","",VLOOKUP(F23,Lookups!$A$2:$F$118,6,FALSE)),"")</f>
        <v/>
      </c>
      <c r="M23" s="53" t="str">
        <f>IFERROR(IF(VLOOKUP(F23,Scores!$A$5:$K$102,2,FALSE)="","",VLOOKUP(F23,Scores!$A$4:$K$102,2,FALSE)),"")</f>
        <v/>
      </c>
      <c r="N23" s="54" t="str">
        <f>IFERROR(IF(VLOOKUP(F23,Scores!$A$5:$K$102,3,FALSE)="","",VLOOKUP(F23,Scores!$A$5:$K$102,3,FALSE)),"")</f>
        <v/>
      </c>
      <c r="O23" s="54" t="str">
        <f>IFERROR(IF(VLOOKUP(F23,Scores!$A$5:$K$102,4,FALSE)="","",VLOOKUP(F23,Scores!$A$5:$K$102,4,FALSE)),"")</f>
        <v/>
      </c>
      <c r="P23" s="54" t="str">
        <f>IFERROR(IF(VLOOKUP(F23,Scores!$A$5:$K$102,5,FALSE)="","",VLOOKUP(F23,Scores!$A$5:$K$102,5,FALSE)),"")</f>
        <v/>
      </c>
      <c r="Q23" s="54" t="str">
        <f>IFERROR(IF(VLOOKUP(F23,Scores!$A$5:$K$102,6,FALSE)="","",VLOOKUP(F23,Scores!$A$5:$K$102,6,FALSE)),"")</f>
        <v/>
      </c>
      <c r="R23" s="54" t="str">
        <f>IFERROR(IF(VLOOKUP(F23,Scores!$A$5:$K$102,7,FALSE)="","",VLOOKUP(F23,Scores!$A$5:$K$102,7,FALSE)),"")</f>
        <v/>
      </c>
      <c r="S23" s="54" t="str">
        <f>IFERROR(IF(VLOOKUP(F23,Scores!$A$5:$K$102,8,FALSE)="","",VLOOKUP(F23,Scores!$A$5:$K$102,8,FALSE)),"")</f>
        <v/>
      </c>
      <c r="T23" s="55" t="str">
        <f>IFERROR(IF(VLOOKUP(F23,Scores!$A$5:$K$102,9,FALSE)="","",VLOOKUP(F23,Scores!$A$5:$K$102,9,FALSE)),"")</f>
        <v/>
      </c>
      <c r="U23" s="56" t="str">
        <f t="shared" si="22"/>
        <v/>
      </c>
      <c r="V23" s="57" t="str">
        <f t="shared" si="23"/>
        <v/>
      </c>
      <c r="W23" s="57" t="str">
        <f t="shared" si="24"/>
        <v/>
      </c>
      <c r="X23" s="57" t="str">
        <f t="shared" si="25"/>
        <v/>
      </c>
      <c r="Y23" s="57" t="str">
        <f t="shared" si="26"/>
        <v/>
      </c>
      <c r="Z23" s="57" t="str">
        <f t="shared" si="27"/>
        <v/>
      </c>
      <c r="AA23" s="57" t="str">
        <f t="shared" si="28"/>
        <v/>
      </c>
      <c r="AB23" s="58" t="str">
        <f t="shared" si="29"/>
        <v/>
      </c>
      <c r="AC23" s="53" t="str">
        <f t="shared" si="30"/>
        <v/>
      </c>
      <c r="AD23" s="57" t="str">
        <f t="shared" si="31"/>
        <v/>
      </c>
      <c r="AE23" s="57" t="str" cm="1">
        <f t="array" ref="AE23">IFERROR(IF(AC23&gt;Lookups!$I$6-1,AVERAGE(LARGE(U23:AB23,_xlfn.SEQUENCE(Lookups!$I$6))),AVERAGE(LARGE(U23:AB23,_xlfn.SEQUENCE(AC23)))),"")</f>
        <v/>
      </c>
      <c r="AF23" s="55" t="str">
        <f t="shared" si="32"/>
        <v/>
      </c>
      <c r="AG23" s="59" t="str">
        <f>IF(AC23=Lookups!$I$6+1,LARGE(U23:AB23,5),"")</f>
        <v/>
      </c>
      <c r="AH23" s="59" t="str">
        <f>IF(AC23=Lookups!$I$6+2,LARGE(U23:AB23,6),"")</f>
        <v/>
      </c>
      <c r="AI23" s="59"/>
      <c r="AJ23" s="59"/>
      <c r="AK23" s="60" t="str">
        <f t="shared" si="33"/>
        <v/>
      </c>
      <c r="AL23" s="34" t="str">
        <f>IF(OR(AC23=0,AC23=""),"",IF(COUNTIFS($AQ$11:$AQ$25,"&gt;"&amp;AQ23)+COUNTIFS(AQ$11:AQ23,"="&amp;AQ23)=0,"",COUNTIFS($AQ$11:$AQ$25,"&gt;"&amp;AQ23)+COUNTIFS(AQ$11:AQ23,"="&amp;AQ23)))</f>
        <v/>
      </c>
      <c r="AM23" s="34" t="str">
        <f>IFERROR(IF(OR(AC23=0,AC23=""),"",IF(COUNTIFS($AR$11:$AR$25,"&gt;"&amp;AR23)+COUNTIFS(AR$11:AR23,"="&amp;AR23)=0,"",COUNTIFS($AR$11:$AR$25,"&gt;"&amp;AR23)+COUNTIFS(AR$11:AR23,"="&amp;AR23)+$AL$10)),"")</f>
        <v/>
      </c>
      <c r="AN23" s="34" t="str">
        <f>IFERROR(IF(OR(AC23=0,AC23=""),"",IF(COUNTIFS($AS$11:$AS$25,"&gt;"&amp;AS23)+COUNTIFS(AS$11:AS23,"="&amp;AS23)=0,"",COUNTIFS($AS$11:$AS$25,"&gt;"&amp;AS23)+COUNTIFS(AS$11:AS23,"="&amp;AS23)+$AM$10)),"")</f>
        <v/>
      </c>
      <c r="AO23" s="34" t="str">
        <f>IFERROR(IF(OR(AC23=0,AC23=""),"",IF(COUNTIFS($AT$11:$AT$25,"&gt;"&amp;AT23)+COUNTIFS(AT$11:AT23,"="&amp;AT23)=0,"",COUNTIFS($AT$11:$AT$25,"&gt;"&amp;AT23)+COUNTIFS(AT$11:AT23,"="&amp;AT23)+$AN$10)),"")</f>
        <v/>
      </c>
      <c r="AP23" s="34" t="str">
        <f>IFERROR(IF(OR(AC23=0,AC23=""),"",IF(COUNTIFS($AU$11:$AU$216,"&gt;"&amp;AU23)+COUNTIFS(AU$11:AU23,"="&amp;AU23)=0,"",COUNTIFS($AU$11:$AU$216,"&gt;"&amp;AU23)+COUNTIFS(AU$11:AU23,"="&amp;AU23)+$AO$10)),"")</f>
        <v/>
      </c>
      <c r="AQ23" s="59" t="str">
        <f t="shared" si="34"/>
        <v/>
      </c>
      <c r="AR23" s="59" t="str">
        <f t="shared" si="35"/>
        <v/>
      </c>
      <c r="AS23" s="59" t="str">
        <f t="shared" si="36"/>
        <v/>
      </c>
      <c r="AT23" s="59" t="str">
        <f t="shared" si="37"/>
        <v/>
      </c>
      <c r="AU23" s="59" t="str">
        <f t="shared" si="38"/>
        <v/>
      </c>
      <c r="AW23" s="60" t="str">
        <f t="shared" si="39"/>
        <v/>
      </c>
      <c r="AX23" s="34" t="str">
        <f>IF(OR(BC23=0,BC23=""),"",IF(COUNTIFS($BC$11:$BC$158,"&gt;"&amp;BC23)+COUNTIFS(BC$11:BC23,"="&amp;BC23)=0,"",COUNTIFS($BC$11:$BC$158,"&gt;"&amp;BC23)+COUNTIFS(BC$11:BC23,"="&amp;BC23)))</f>
        <v/>
      </c>
      <c r="AY23" s="34" t="str">
        <f>IFERROR(IF(OR(BD23=0,BD23=""),"",IF(COUNTIFS($BD$11:$BD$158,"&gt;"&amp;BD23)+COUNTIFS(BD$11:BD23,"="&amp;BD23)=0,"",COUNTIFS($BD$11:$BD$158,"&gt;"&amp;BD23)+COUNTIFS(BD$11:BD23,"="&amp;BD23)+$AX$10)),"")</f>
        <v/>
      </c>
      <c r="AZ23" s="34" t="str">
        <f>IFERROR(IF(OR(BE23=0,BE23=""),"",IF(COUNTIFS($BE$11:$BE$158,"&gt;"&amp;BE23)+COUNTIFS(BE$11:BE23,"="&amp;BE23)=0,"",COUNTIFS($BE$11:$BE$158,"&gt;"&amp;BE23)+COUNTIFS(BE$11:BE23,"="&amp;BE23)+$AY$10)),"")</f>
        <v/>
      </c>
      <c r="BA23" s="34" t="str">
        <f>IFERROR(IF(OR(BF23=0,BF23=""),"",IF(COUNTIFS($BF$11:$BF$158,"&gt;"&amp;BF23)+COUNTIFS(BF$11:BF23,"="&amp;BF23)=0,"",COUNTIFS($BF$11:$BF$158,"&gt;"&amp;BF23)+COUNTIFS(BF$11:BF23,"="&amp;BF23)+$AZ$10)),"")</f>
        <v/>
      </c>
      <c r="BB23" s="34" t="str">
        <f>IFERROR(IF(OR(BG23=0,BG23=""),"",IF(COUNTIFS($BG$11:$BG$158,"&gt;"&amp;BG23)+COUNTIFS(BG$11:BG23,"="&amp;BG23)=0,"",COUNTIFS($BG$11:$BG$158,"&gt;"&amp;BG23)+COUNTIFS(BG$11:BG23,"="&amp;BG23)+$BA$10)),"")</f>
        <v/>
      </c>
      <c r="BC23" s="59" t="str">
        <f t="shared" si="40"/>
        <v/>
      </c>
      <c r="BD23" s="59" t="str">
        <f t="shared" si="41"/>
        <v/>
      </c>
      <c r="BE23" s="59" t="str">
        <f t="shared" si="42"/>
        <v/>
      </c>
      <c r="BF23" s="59" t="str">
        <f t="shared" si="43"/>
        <v/>
      </c>
      <c r="BG23" s="59" t="str">
        <f t="shared" si="44"/>
        <v/>
      </c>
    </row>
    <row r="24" spans="1:59" ht="15" x14ac:dyDescent="0.3">
      <c r="A24" t="str">
        <f t="shared" si="20"/>
        <v/>
      </c>
      <c r="B24" t="str">
        <f>IF(OR(AC24=0,AC24=""),"",IF(COUNTIFS($AE$11:$AE$158,"&gt;"&amp;AE24)+COUNTIFS(AE$11:AE24,"="&amp;AE24)=0,"",COUNTIFS($AE$11:$AE$158,"&gt;"&amp;AE24)+COUNTIFS(AE$11:AE24,"="&amp;AE24)))</f>
        <v/>
      </c>
      <c r="C24" t="str">
        <f t="shared" si="21"/>
        <v/>
      </c>
      <c r="D24" t="str">
        <f>IF(OR(AC24=0,AC24=""),"",IF(COUNTIFS($AF$11:$AF$135,"&gt;"&amp;AF24)+COUNTIFS(AF$11:AF24,"="&amp;AF24)=0,"",COUNTIFS($AF$11:$AF$135,"&gt;"&amp;AF24)+COUNTIFS(AF$11:AF24,"="&amp;AF24)))</f>
        <v/>
      </c>
      <c r="E24" t="str">
        <f>IF(AC24="","",COUNTIFS($H$11:$H$158,H24,$AE$11:$AE$158,"&gt;"&amp;AE24)+COUNTIFS(H24:$H$158,H24,AE24:$AE$158,AE24))</f>
        <v/>
      </c>
      <c r="F24" s="6"/>
      <c r="G24" s="51" t="str">
        <f>IFERROR(IF(VLOOKUP(F24,Lookups!$A$2:$F$118,2,FALSE)="","",VLOOKUP(F24,Lookups!$A$2:$F$118,2,FALSE)),"")</f>
        <v/>
      </c>
      <c r="H24" s="51" t="str">
        <f>IFERROR(IF(VLOOKUP(F24,Lookups!$A$2:$F$118,3,FALSE)="","",VLOOKUP(F24,Lookups!$A$2:$F$118,3,FALSE)),"")</f>
        <v/>
      </c>
      <c r="I24" s="51" t="str">
        <f>IFERROR(IF(AE24=0,"",VLOOKUP(AD24,Lookups!$K$3:$L$7,2,TRUE)),"")</f>
        <v/>
      </c>
      <c r="J24" s="51" t="str">
        <f>IFERROR(IF(VLOOKUP(F24,Lookups!$A$2:$F$118,4,FALSE)="","",VLOOKUP(F24,Lookups!$A$2:$F$118,4,FALSE)),"")</f>
        <v/>
      </c>
      <c r="K24" s="51" t="str">
        <f>IFERROR(IF(VLOOKUP(F24,Lookups!$A$2:$F$118,5,FALSE)="","",VLOOKUP(F24,Lookups!$A$2:$F$118,5,FALSE)),"")</f>
        <v/>
      </c>
      <c r="L24" s="52" t="str">
        <f>IFERROR(IF(VLOOKUP(F24,Lookups!$A$2:$F$118,6,FALSE)="","",VLOOKUP(F24,Lookups!$A$2:$F$118,6,FALSE)),"")</f>
        <v/>
      </c>
      <c r="M24" s="53" t="str">
        <f>IFERROR(IF(VLOOKUP(F24,Scores!$A$5:$K$102,2,FALSE)="","",VLOOKUP(F24,Scores!$A$4:$K$102,2,FALSE)),"")</f>
        <v/>
      </c>
      <c r="N24" s="54" t="str">
        <f>IFERROR(IF(VLOOKUP(F24,Scores!$A$5:$K$102,3,FALSE)="","",VLOOKUP(F24,Scores!$A$5:$K$102,3,FALSE)),"")</f>
        <v/>
      </c>
      <c r="O24" s="54" t="str">
        <f>IFERROR(IF(VLOOKUP(F24,Scores!$A$5:$K$102,4,FALSE)="","",VLOOKUP(F24,Scores!$A$5:$K$102,4,FALSE)),"")</f>
        <v/>
      </c>
      <c r="P24" s="54" t="str">
        <f>IFERROR(IF(VLOOKUP(F24,Scores!$A$5:$K$102,5,FALSE)="","",VLOOKUP(F24,Scores!$A$5:$K$102,5,FALSE)),"")</f>
        <v/>
      </c>
      <c r="Q24" s="54" t="str">
        <f>IFERROR(IF(VLOOKUP(F24,Scores!$A$5:$K$102,6,FALSE)="","",VLOOKUP(F24,Scores!$A$5:$K$102,6,FALSE)),"")</f>
        <v/>
      </c>
      <c r="R24" s="54" t="str">
        <f>IFERROR(IF(VLOOKUP(F24,Scores!$A$5:$K$102,7,FALSE)="","",VLOOKUP(F24,Scores!$A$5:$K$102,7,FALSE)),"")</f>
        <v/>
      </c>
      <c r="S24" s="54" t="str">
        <f>IFERROR(IF(VLOOKUP(F24,Scores!$A$5:$K$102,8,FALSE)="","",VLOOKUP(F24,Scores!$A$5:$K$102,8,FALSE)),"")</f>
        <v/>
      </c>
      <c r="T24" s="55" t="str">
        <f>IFERROR(IF(VLOOKUP(F24,Scores!$A$5:$K$102,9,FALSE)="","",VLOOKUP(F24,Scores!$A$5:$K$102,9,FALSE)),"")</f>
        <v/>
      </c>
      <c r="U24" s="56" t="str">
        <f t="shared" si="22"/>
        <v/>
      </c>
      <c r="V24" s="57" t="str">
        <f t="shared" si="23"/>
        <v/>
      </c>
      <c r="W24" s="57" t="str">
        <f t="shared" si="24"/>
        <v/>
      </c>
      <c r="X24" s="57" t="str">
        <f t="shared" si="25"/>
        <v/>
      </c>
      <c r="Y24" s="57" t="str">
        <f t="shared" si="26"/>
        <v/>
      </c>
      <c r="Z24" s="57" t="str">
        <f t="shared" si="27"/>
        <v/>
      </c>
      <c r="AA24" s="57" t="str">
        <f t="shared" si="28"/>
        <v/>
      </c>
      <c r="AB24" s="58" t="str">
        <f t="shared" si="29"/>
        <v/>
      </c>
      <c r="AC24" s="53" t="str">
        <f t="shared" si="30"/>
        <v/>
      </c>
      <c r="AD24" s="57" t="str">
        <f t="shared" si="31"/>
        <v/>
      </c>
      <c r="AE24" s="57" t="str" cm="1">
        <f t="array" ref="AE24">IFERROR(IF(AC24&gt;Lookups!$I$6-1,AVERAGE(LARGE(U24:AB24,_xlfn.SEQUENCE(Lookups!$I$6))),AVERAGE(LARGE(U24:AB24,_xlfn.SEQUENCE(AC24)))),"")</f>
        <v/>
      </c>
      <c r="AF24" s="55" t="str">
        <f t="shared" si="32"/>
        <v/>
      </c>
      <c r="AG24" s="59" t="str">
        <f>IF(AC24=Lookups!$I$6+1,LARGE(U24:AB24,5),"")</f>
        <v/>
      </c>
      <c r="AH24" s="59" t="str">
        <f>IF(AC24=Lookups!$I$6+2,LARGE(U24:AB24,6),"")</f>
        <v/>
      </c>
      <c r="AI24" s="59"/>
      <c r="AJ24" s="59"/>
      <c r="AK24" s="60" t="str">
        <f t="shared" si="33"/>
        <v/>
      </c>
      <c r="AL24" s="34" t="str">
        <f>IF(OR(AC24=0,AC24=""),"",IF(COUNTIFS($AQ$11:$AQ$25,"&gt;"&amp;AQ24)+COUNTIFS(AQ$11:AQ24,"="&amp;AQ24)=0,"",COUNTIFS($AQ$11:$AQ$25,"&gt;"&amp;AQ24)+COUNTIFS(AQ$11:AQ24,"="&amp;AQ24)))</f>
        <v/>
      </c>
      <c r="AM24" s="34" t="str">
        <f>IFERROR(IF(OR(AC24=0,AC24=""),"",IF(COUNTIFS($AR$11:$AR$25,"&gt;"&amp;AR24)+COUNTIFS(AR$11:AR24,"="&amp;AR24)=0,"",COUNTIFS($AR$11:$AR$25,"&gt;"&amp;AR24)+COUNTIFS(AR$11:AR24,"="&amp;AR24)+$AL$10)),"")</f>
        <v/>
      </c>
      <c r="AN24" s="34" t="str">
        <f>IFERROR(IF(OR(AC24=0,AC24=""),"",IF(COUNTIFS($AS$11:$AS$25,"&gt;"&amp;AS24)+COUNTIFS(AS$11:AS24,"="&amp;AS24)=0,"",COUNTIFS($AS$11:$AS$25,"&gt;"&amp;AS24)+COUNTIFS(AS$11:AS24,"="&amp;AS24)+$AM$10)),"")</f>
        <v/>
      </c>
      <c r="AO24" s="34" t="str">
        <f>IFERROR(IF(OR(AC24=0,AC24=""),"",IF(COUNTIFS($AT$11:$AT$25,"&gt;"&amp;AT24)+COUNTIFS(AT$11:AT24,"="&amp;AT24)=0,"",COUNTIFS($AT$11:$AT$25,"&gt;"&amp;AT24)+COUNTIFS(AT$11:AT24,"="&amp;AT24)+$AN$10)),"")</f>
        <v/>
      </c>
      <c r="AP24" s="34" t="str">
        <f>IFERROR(IF(OR(AC24=0,AC24=""),"",IF(COUNTIFS($AU$11:$AU$216,"&gt;"&amp;AU24)+COUNTIFS(AU$11:AU24,"="&amp;AU24)=0,"",COUNTIFS($AU$11:$AU$216,"&gt;"&amp;AU24)+COUNTIFS(AU$11:AU24,"="&amp;AU24)+$AO$10)),"")</f>
        <v/>
      </c>
      <c r="AQ24" s="59" t="str">
        <f t="shared" si="34"/>
        <v/>
      </c>
      <c r="AR24" s="59" t="str">
        <f t="shared" si="35"/>
        <v/>
      </c>
      <c r="AS24" s="59" t="str">
        <f t="shared" si="36"/>
        <v/>
      </c>
      <c r="AT24" s="59" t="str">
        <f t="shared" si="37"/>
        <v/>
      </c>
      <c r="AU24" s="59" t="str">
        <f t="shared" si="38"/>
        <v/>
      </c>
      <c r="AW24" s="60" t="str">
        <f t="shared" si="39"/>
        <v/>
      </c>
      <c r="AX24" s="34" t="str">
        <f>IF(OR(BC24=0,BC24=""),"",IF(COUNTIFS($BC$11:$BC$158,"&gt;"&amp;BC24)+COUNTIFS(BC$11:BC24,"="&amp;BC24)=0,"",COUNTIFS($BC$11:$BC$158,"&gt;"&amp;BC24)+COUNTIFS(BC$11:BC24,"="&amp;BC24)))</f>
        <v/>
      </c>
      <c r="AY24" s="34" t="str">
        <f>IFERROR(IF(OR(BD24=0,BD24=""),"",IF(COUNTIFS($BD$11:$BD$158,"&gt;"&amp;BD24)+COUNTIFS(BD$11:BD24,"="&amp;BD24)=0,"",COUNTIFS($BD$11:$BD$158,"&gt;"&amp;BD24)+COUNTIFS(BD$11:BD24,"="&amp;BD24)+$AX$10)),"")</f>
        <v/>
      </c>
      <c r="AZ24" s="34" t="str">
        <f>IFERROR(IF(OR(BE24=0,BE24=""),"",IF(COUNTIFS($BE$11:$BE$158,"&gt;"&amp;BE24)+COUNTIFS(BE$11:BE24,"="&amp;BE24)=0,"",COUNTIFS($BE$11:$BE$158,"&gt;"&amp;BE24)+COUNTIFS(BE$11:BE24,"="&amp;BE24)+$AY$10)),"")</f>
        <v/>
      </c>
      <c r="BA24" s="34" t="str">
        <f>IFERROR(IF(OR(BF24=0,BF24=""),"",IF(COUNTIFS($BF$11:$BF$158,"&gt;"&amp;BF24)+COUNTIFS(BF$11:BF24,"="&amp;BF24)=0,"",COUNTIFS($BF$11:$BF$158,"&gt;"&amp;BF24)+COUNTIFS(BF$11:BF24,"="&amp;BF24)+$AZ$10)),"")</f>
        <v/>
      </c>
      <c r="BB24" s="34" t="str">
        <f>IFERROR(IF(OR(BG24=0,BG24=""),"",IF(COUNTIFS($BG$11:$BG$158,"&gt;"&amp;BG24)+COUNTIFS(BG$11:BG24,"="&amp;BG24)=0,"",COUNTIFS($BG$11:$BG$158,"&gt;"&amp;BG24)+COUNTIFS(BG$11:BG24,"="&amp;BG24)+$BA$10)),"")</f>
        <v/>
      </c>
      <c r="BC24" s="59" t="str">
        <f t="shared" si="40"/>
        <v/>
      </c>
      <c r="BD24" s="59" t="str">
        <f t="shared" si="41"/>
        <v/>
      </c>
      <c r="BE24" s="59" t="str">
        <f t="shared" si="42"/>
        <v/>
      </c>
      <c r="BF24" s="59" t="str">
        <f t="shared" si="43"/>
        <v/>
      </c>
      <c r="BG24" s="59" t="str">
        <f t="shared" si="44"/>
        <v/>
      </c>
    </row>
    <row r="25" spans="1:59" ht="15.6" thickBot="1" x14ac:dyDescent="0.35">
      <c r="A25" t="str">
        <f t="shared" si="20"/>
        <v/>
      </c>
      <c r="B25" t="str">
        <f>IF(OR(AC25=0,AC25=""),"",IF(COUNTIFS($AE$11:$AE$158,"&gt;"&amp;AE25)+COUNTIFS(AE$11:AE25,"="&amp;AE25)=0,"",COUNTIFS($AE$11:$AE$158,"&gt;"&amp;AE25)+COUNTIFS(AE$11:AE25,"="&amp;AE25)))</f>
        <v/>
      </c>
      <c r="C25" t="str">
        <f t="shared" si="21"/>
        <v/>
      </c>
      <c r="D25" t="str">
        <f>IF(OR(AC25=0,AC25=""),"",IF(COUNTIFS($AF$11:$AF$135,"&gt;"&amp;AF25)+COUNTIFS(AF$11:AF25,"="&amp;AF25)=0,"",COUNTIFS($AF$11:$AF$135,"&gt;"&amp;AF25)+COUNTIFS(AF$11:AF25,"="&amp;AF25)))</f>
        <v/>
      </c>
      <c r="E25" t="str">
        <f>IF(AC25="","",COUNTIFS($H$11:$H$158,H25,$AE$11:$AE$158,"&gt;"&amp;AE25)+COUNTIFS(H25:$H$158,H25,AE25:$AE$158,AE25))</f>
        <v/>
      </c>
      <c r="F25" s="61"/>
      <c r="G25" s="51" t="str">
        <f>IFERROR(IF(VLOOKUP(F25,Lookups!$A$2:$F$118,2,FALSE)="","",VLOOKUP(F25,Lookups!$A$2:$F$118,2,FALSE)),"")</f>
        <v/>
      </c>
      <c r="H25" s="51" t="str">
        <f>IFERROR(IF(VLOOKUP(F25,Lookups!$A$2:$F$118,3,FALSE)="","",VLOOKUP(F25,Lookups!$A$2:$F$118,3,FALSE)),"")</f>
        <v/>
      </c>
      <c r="I25" s="51" t="str">
        <f>IFERROR(IF(AE25=0,"",VLOOKUP(AD25,Lookups!$K$3:$L$7,2,TRUE)),"")</f>
        <v/>
      </c>
      <c r="J25" s="51" t="str">
        <f>IFERROR(IF(VLOOKUP(F25,Lookups!$A$2:$F$118,4,FALSE)="","",VLOOKUP(F25,Lookups!$A$2:$F$118,4,FALSE)),"")</f>
        <v/>
      </c>
      <c r="K25" s="51" t="str">
        <f>IFERROR(IF(VLOOKUP(F25,Lookups!$A$2:$F$118,5,FALSE)="","",VLOOKUP(F25,Lookups!$A$2:$F$118,5,FALSE)),"")</f>
        <v/>
      </c>
      <c r="L25" s="52" t="str">
        <f>IFERROR(IF(VLOOKUP(F25,Lookups!$A$2:$F$118,6,FALSE)="","",VLOOKUP(F25,Lookups!$A$2:$F$118,6,FALSE)),"")</f>
        <v/>
      </c>
      <c r="M25" s="53" t="str">
        <f>IFERROR(IF(VLOOKUP(F25,Scores!$A$5:$K$102,2,FALSE)="","",VLOOKUP(F25,Scores!$A$4:$K$102,2,FALSE)),"")</f>
        <v/>
      </c>
      <c r="N25" s="54" t="str">
        <f>IFERROR(IF(VLOOKUP(F25,Scores!$A$5:$K$102,3,FALSE)="","",VLOOKUP(F25,Scores!$A$5:$K$102,3,FALSE)),"")</f>
        <v/>
      </c>
      <c r="O25" s="54" t="str">
        <f>IFERROR(IF(VLOOKUP(F25,Scores!$A$5:$K$102,4,FALSE)="","",VLOOKUP(F25,Scores!$A$5:$K$102,4,FALSE)),"")</f>
        <v/>
      </c>
      <c r="P25" s="54" t="str">
        <f>IFERROR(IF(VLOOKUP(F25,Scores!$A$5:$K$102,5,FALSE)="","",VLOOKUP(F25,Scores!$A$5:$K$102,5,FALSE)),"")</f>
        <v/>
      </c>
      <c r="Q25" s="54" t="str">
        <f>IFERROR(IF(VLOOKUP(F25,Scores!$A$5:$K$102,6,FALSE)="","",VLOOKUP(F25,Scores!$A$5:$K$102,6,FALSE)),"")</f>
        <v/>
      </c>
      <c r="R25" s="54" t="str">
        <f>IFERROR(IF(VLOOKUP(F25,Scores!$A$5:$K$102,7,FALSE)="","",VLOOKUP(F25,Scores!$A$5:$K$102,7,FALSE)),"")</f>
        <v/>
      </c>
      <c r="S25" s="54" t="str">
        <f>IFERROR(IF(VLOOKUP(F25,Scores!$A$5:$K$102,8,FALSE)="","",VLOOKUP(F25,Scores!$A$5:$K$102,8,FALSE)),"")</f>
        <v/>
      </c>
      <c r="T25" s="55" t="str">
        <f>IFERROR(IF(VLOOKUP(F25,Scores!$A$5:$K$102,9,FALSE)="","",VLOOKUP(F25,Scores!$A$5:$K$102,9,FALSE)),"")</f>
        <v/>
      </c>
      <c r="U25" s="56" t="str">
        <f t="shared" si="22"/>
        <v/>
      </c>
      <c r="V25" s="57" t="str">
        <f t="shared" si="23"/>
        <v/>
      </c>
      <c r="W25" s="57" t="str">
        <f t="shared" si="24"/>
        <v/>
      </c>
      <c r="X25" s="57" t="str">
        <f t="shared" si="25"/>
        <v/>
      </c>
      <c r="Y25" s="57" t="str">
        <f t="shared" si="26"/>
        <v/>
      </c>
      <c r="Z25" s="57" t="str">
        <f t="shared" si="27"/>
        <v/>
      </c>
      <c r="AA25" s="57" t="str">
        <f t="shared" si="28"/>
        <v/>
      </c>
      <c r="AB25" s="58" t="str">
        <f t="shared" si="29"/>
        <v/>
      </c>
      <c r="AC25" s="53" t="str">
        <f t="shared" si="30"/>
        <v/>
      </c>
      <c r="AD25" s="57" t="str">
        <f t="shared" si="31"/>
        <v/>
      </c>
      <c r="AE25" s="57" t="str" cm="1">
        <f t="array" ref="AE25">IFERROR(IF(AC25&gt;Lookups!$I$6-1,AVERAGE(LARGE(U25:AB25,_xlfn.SEQUENCE(Lookups!$I$6))),AVERAGE(LARGE(U25:AB25,_xlfn.SEQUENCE(AC25)))),"")</f>
        <v/>
      </c>
      <c r="AF25" s="55" t="str">
        <f t="shared" si="32"/>
        <v/>
      </c>
      <c r="AG25" s="59" t="str">
        <f>IF(AC25=Lookups!$I$6+1,LARGE(U25:AB25,5),"")</f>
        <v/>
      </c>
      <c r="AH25" s="59" t="str">
        <f>IF(AC25=Lookups!$I$6+2,LARGE(U25:AB25,6),"")</f>
        <v/>
      </c>
      <c r="AI25" s="59"/>
      <c r="AJ25" s="59"/>
      <c r="AK25" s="62" t="str">
        <f t="shared" si="33"/>
        <v/>
      </c>
      <c r="AL25" s="63" t="str">
        <f>IF(OR(AC25=0,AC25=""),"",IF(COUNTIFS($AQ$11:$AQ$25,"&gt;"&amp;AQ25)+COUNTIFS(AQ$11:AQ25,"="&amp;AQ25)=0,"",COUNTIFS($AQ$11:$AQ$25,"&gt;"&amp;AQ25)+COUNTIFS(AQ$11:AQ25,"="&amp;AQ25)))</f>
        <v/>
      </c>
      <c r="AM25" s="63" t="str">
        <f>IFERROR(IF(OR(AC25=0,AC25=""),"",IF(COUNTIFS($AR$11:$AR$25,"&gt;"&amp;AR25)+COUNTIFS(AR$11:AR25,"="&amp;AR25)=0,"",COUNTIFS($AR$11:$AR$25,"&gt;"&amp;AR25)+COUNTIFS(AR$11:AR25,"="&amp;AR25)+$AL$10)),"")</f>
        <v/>
      </c>
      <c r="AN25" s="63" t="str">
        <f>IFERROR(IF(OR(AC25=0,AC25=""),"",IF(COUNTIFS($AS$11:$AS$25,"&gt;"&amp;AS25)+COUNTIFS(AS$11:AS25,"="&amp;AS25)=0,"",COUNTIFS($AS$11:$AS$25,"&gt;"&amp;AS25)+COUNTIFS(AS$11:AS25,"="&amp;AS25)+$AM$10)),"")</f>
        <v/>
      </c>
      <c r="AO25" s="63" t="str">
        <f>IFERROR(IF(OR(AC25=0,AC25=""),"",IF(COUNTIFS($AT$11:$AT$25,"&gt;"&amp;AT25)+COUNTIFS(AT$11:AT25,"="&amp;AT25)=0,"",COUNTIFS($AT$11:$AT$25,"&gt;"&amp;AT25)+COUNTIFS(AT$11:AT25,"="&amp;AT25)+$AN$10)),"")</f>
        <v/>
      </c>
      <c r="AP25" s="63" t="str">
        <f>IFERROR(IF(OR(AC25=0,AC25=""),"",IF(COUNTIFS($AU$11:$AU$216,"&gt;"&amp;AU25)+COUNTIFS(AU$11:AU25,"="&amp;AU25)=0,"",COUNTIFS($AU$11:$AU$216,"&gt;"&amp;AU25)+COUNTIFS(AU$11:AU25,"="&amp;AU25)+$AO$10)),"")</f>
        <v/>
      </c>
      <c r="AQ25" s="64" t="str">
        <f t="shared" ref="AQ25" si="45">IF(AC25&gt;=$AQ$10,AE25,"")</f>
        <v/>
      </c>
      <c r="AR25" s="64" t="str">
        <f t="shared" ref="AR25" si="46">IF(AC25=$AR$10,AE25,"")</f>
        <v/>
      </c>
      <c r="AS25" s="64" t="str">
        <f t="shared" ref="AS25" si="47">IF(AC25=$AS$10,AE25,"")</f>
        <v/>
      </c>
      <c r="AT25" s="64" t="str">
        <f t="shared" ref="AT25" si="48">IF(AC25=$AT$10,AE25,"")</f>
        <v/>
      </c>
      <c r="AU25" s="64" t="str">
        <f t="shared" ref="AU25" si="49">IF(AC25=$AU$10,AE25,"")</f>
        <v/>
      </c>
      <c r="AW25" s="60" t="str">
        <f t="shared" si="39"/>
        <v/>
      </c>
      <c r="AX25" s="34" t="str">
        <f>IF(OR(BC25=0,BC25=""),"",IF(COUNTIFS($BC$11:$BC$158,"&gt;"&amp;BC25)+COUNTIFS(BC$11:BC25,"="&amp;BC25)=0,"",COUNTIFS($BC$11:$BC$158,"&gt;"&amp;BC25)+COUNTIFS(BC$11:BC25,"="&amp;BC25)))</f>
        <v/>
      </c>
      <c r="AY25" s="34" t="str">
        <f>IFERROR(IF(OR(BD25=0,BD25=""),"",IF(COUNTIFS($BD$11:$BD$158,"&gt;"&amp;BD25)+COUNTIFS(BD$11:BD25,"="&amp;BD25)=0,"",COUNTIFS($BD$11:$BD$158,"&gt;"&amp;BD25)+COUNTIFS(BD$11:BD25,"="&amp;BD25)+$AX$10)),"")</f>
        <v/>
      </c>
      <c r="AZ25" s="34" t="str">
        <f>IFERROR(IF(OR(BE25=0,BE25=""),"",IF(COUNTIFS($BE$11:$BE$158,"&gt;"&amp;BE25)+COUNTIFS(BE$11:BE25,"="&amp;BE25)=0,"",COUNTIFS($BE$11:$BE$158,"&gt;"&amp;BE25)+COUNTIFS(BE$11:BE25,"="&amp;BE25)+$AY$10)),"")</f>
        <v/>
      </c>
      <c r="BA25" s="34" t="str">
        <f>IFERROR(IF(OR(BF25=0,BF25=""),"",IF(COUNTIFS($BF$11:$BF$158,"&gt;"&amp;BF25)+COUNTIFS(BF$11:BF25,"="&amp;BF25)=0,"",COUNTIFS($BF$11:$BF$158,"&gt;"&amp;BF25)+COUNTIFS(BF$11:BF25,"="&amp;BF25)+$AZ$10)),"")</f>
        <v/>
      </c>
      <c r="BB25" s="34" t="str">
        <f>IFERROR(IF(OR(BG25=0,BG25=""),"",IF(COUNTIFS($BG$11:$BG$158,"&gt;"&amp;BG25)+COUNTIFS(BG$11:BG25,"="&amp;BG25)=0,"",COUNTIFS($BG$11:$BG$158,"&gt;"&amp;BG25)+COUNTIFS(BG$11:BG25,"="&amp;BG25)+$BA$10)),"")</f>
        <v/>
      </c>
      <c r="BC25" s="59" t="str">
        <f t="shared" si="40"/>
        <v/>
      </c>
      <c r="BD25" s="59" t="str">
        <f t="shared" si="41"/>
        <v/>
      </c>
      <c r="BE25" s="59" t="str">
        <f t="shared" si="42"/>
        <v/>
      </c>
      <c r="BF25" s="59" t="str">
        <f t="shared" si="43"/>
        <v/>
      </c>
      <c r="BG25" s="59" t="str">
        <f t="shared" si="44"/>
        <v/>
      </c>
    </row>
    <row r="26" spans="1:59" ht="29.4" thickBot="1" x14ac:dyDescent="0.35">
      <c r="A26" s="65"/>
      <c r="B26" s="66"/>
      <c r="C26" s="66"/>
      <c r="D26" s="66"/>
      <c r="E26" s="67"/>
      <c r="F26" s="68"/>
      <c r="G26" s="69"/>
      <c r="H26" s="69"/>
      <c r="I26" s="69"/>
      <c r="J26" s="70"/>
      <c r="K26" s="70"/>
      <c r="L26" s="71"/>
      <c r="M26" s="72"/>
      <c r="N26" s="73"/>
      <c r="O26" s="73"/>
      <c r="P26" s="73"/>
      <c r="Q26" s="73"/>
      <c r="R26" s="73"/>
      <c r="S26" s="73"/>
      <c r="T26" s="74"/>
      <c r="U26" s="75"/>
      <c r="V26" s="76"/>
      <c r="W26" s="76"/>
      <c r="X26" s="76"/>
      <c r="Y26" s="76"/>
      <c r="Z26" s="76"/>
      <c r="AA26" s="76"/>
      <c r="AB26" s="77"/>
      <c r="AC26" s="72"/>
      <c r="AD26" s="76"/>
      <c r="AE26" s="76"/>
      <c r="AF26" s="74"/>
      <c r="AG26" s="59" t="str">
        <f>IF(AC26=Lookups!$I$6+1,LARGE(U26:AB26,5),"")</f>
        <v/>
      </c>
      <c r="AH26" s="59" t="str">
        <f>IF(AC26=Lookups!$I$6+2,LARGE(U26:AB26,6),"")</f>
        <v/>
      </c>
      <c r="AI26" s="78"/>
      <c r="AJ26" s="78"/>
      <c r="AK26" s="37" t="s">
        <v>178</v>
      </c>
      <c r="AL26" s="37">
        <f>MAX(AL27:AL42)</f>
        <v>0</v>
      </c>
      <c r="AM26" s="37">
        <f>IF(MAX(AM27:AM42)=0,AL26,MAX(AM27:AM42))</f>
        <v>0</v>
      </c>
      <c r="AN26" s="37">
        <f t="shared" ref="AN26:AO26" si="50">IF(MAX(AN27:AN42)=0,AM26,MAX(AN27:AN42))</f>
        <v>4</v>
      </c>
      <c r="AO26" s="37">
        <f t="shared" si="50"/>
        <v>5</v>
      </c>
      <c r="AP26" s="37"/>
      <c r="AQ26" s="37">
        <f>Lookups!$I$6</f>
        <v>4</v>
      </c>
      <c r="AR26" s="37">
        <f>Lookups!$I$6-1</f>
        <v>3</v>
      </c>
      <c r="AS26" s="37">
        <f>Lookups!$I$6-2</f>
        <v>2</v>
      </c>
      <c r="AT26" s="37">
        <f>Lookups!$I$6-3</f>
        <v>1</v>
      </c>
      <c r="AU26" s="37">
        <f>Lookups!$I$6-4</f>
        <v>0</v>
      </c>
      <c r="AV26" s="66"/>
      <c r="AW26" s="79"/>
      <c r="AX26" s="80"/>
      <c r="AY26" s="80"/>
      <c r="AZ26" s="80"/>
      <c r="BA26" s="80"/>
      <c r="BB26" s="80"/>
      <c r="BC26" s="78"/>
      <c r="BD26" s="78"/>
      <c r="BE26" s="78"/>
      <c r="BF26" s="78"/>
      <c r="BG26" s="81"/>
    </row>
    <row r="27" spans="1:59" ht="15" x14ac:dyDescent="0.3">
      <c r="A27" t="str">
        <f>AK27</f>
        <v/>
      </c>
      <c r="B27" t="str">
        <f>IF(OR(AC27=0,AC27=""),"",IF(COUNTIFS($AE$11:$AE$158,"&gt;"&amp;AE27)+COUNTIFS(AE$11:AE27,"="&amp;AE27)=0,"",COUNTIFS($AE$11:$AE$158,"&gt;"&amp;AE27)+COUNTIFS(AE$11:AE27,"="&amp;AE27)))</f>
        <v/>
      </c>
      <c r="C27" t="str">
        <f t="shared" ref="C27:C42" si="51">AW27</f>
        <v/>
      </c>
      <c r="D27" t="str">
        <f>IF(OR(AC27=0,AC27=""),"",IF(COUNTIFS($AF$11:$AF$135,"&gt;"&amp;AF27)+COUNTIFS(AF$11:AF27,"="&amp;AF27)=0,"",COUNTIFS($AF$11:$AF$135,"&gt;"&amp;AF27)+COUNTIFS(AF$11:AF27,"="&amp;AF27)))</f>
        <v/>
      </c>
      <c r="E27" t="str">
        <f>IF(AC27="","",COUNTIFS($H$11:$H$158,H27,$AE$11:$AE$158,"&gt;"&amp;AE27)+COUNTIFS(H27:$H$158,H27,AE27:$AE$158,AE27))</f>
        <v/>
      </c>
      <c r="F27" s="82" t="s">
        <v>86</v>
      </c>
      <c r="G27" s="83">
        <f>IFERROR(IF(VLOOKUP(F27,Lookups!$A$2:$F$118,2,FALSE)="","",VLOOKUP(F27,Lookups!$A$2:$F$118,2,FALSE)),"")</f>
        <v>611</v>
      </c>
      <c r="H27" s="83" t="str">
        <f>IFERROR(IF(VLOOKUP(F27,Lookups!$A$2:$F$118,3,FALSE)="","",VLOOKUP(F27,Lookups!$A$2:$F$118,3,FALSE)),"")</f>
        <v>A</v>
      </c>
      <c r="I27" s="83" t="str">
        <f>IFERROR(IF(AE27=0,"",VLOOKUP(AD27,Lookups!$K$3:$L$7,2,TRUE)),"")</f>
        <v/>
      </c>
      <c r="J27" s="83" t="str">
        <f>IFERROR(IF(VLOOKUP(F27,Lookups!$A$2:$F$118,4,FALSE)="","",VLOOKUP(F27,Lookups!$A$2:$F$118,4,FALSE)),"")</f>
        <v>PCP</v>
      </c>
      <c r="K27" s="83" t="str">
        <f>IFERROR(IF(VLOOKUP(F27,Lookups!$A$2:$F$118,5,FALSE)="","",VLOOKUP(F27,Lookups!$A$2:$F$118,5,FALSE)),"")</f>
        <v>Bisley</v>
      </c>
      <c r="L27" s="84" t="str">
        <f>IFERROR(IF(VLOOKUP(F27,Lookups!$A$2:$F$118,6,FALSE)="","",VLOOKUP(F27,Lookups!$A$2:$F$118,6,FALSE)),"")</f>
        <v/>
      </c>
      <c r="M27" s="53" t="str">
        <f>IFERROR(IF(VLOOKUP(F27,Scores!$A$5:$K$102,2,FALSE)="","",VLOOKUP(F27,Scores!$A$4:$K$102,2,FALSE)),"")</f>
        <v/>
      </c>
      <c r="N27" s="54" t="str">
        <f>IFERROR(IF(VLOOKUP(F27,Scores!$A$5:$K$102,3,FALSE)="","",VLOOKUP(F27,Scores!$A$5:$K$102,3,FALSE)),"")</f>
        <v/>
      </c>
      <c r="O27" s="54" t="str">
        <f>IFERROR(IF(VLOOKUP(F27,Scores!$A$5:$K$102,4,FALSE)="","",VLOOKUP(F27,Scores!$A$5:$K$102,4,FALSE)),"")</f>
        <v/>
      </c>
      <c r="P27" s="54" t="str">
        <f>IFERROR(IF(VLOOKUP(F27,Scores!$A$5:$K$102,5,FALSE)="","",VLOOKUP(F27,Scores!$A$5:$K$102,5,FALSE)),"")</f>
        <v/>
      </c>
      <c r="Q27" s="54" t="str">
        <f>IFERROR(IF(VLOOKUP(F27,Scores!$A$5:$K$102,6,FALSE)="","",VLOOKUP(F27,Scores!$A$5:$K$102,6,FALSE)),"")</f>
        <v/>
      </c>
      <c r="R27" s="54" t="str">
        <f>IFERROR(IF(VLOOKUP(F27,Scores!$A$5:$K$102,7,FALSE)="","",VLOOKUP(F27,Scores!$A$5:$K$102,7,FALSE)),"")</f>
        <v/>
      </c>
      <c r="S27" s="54" t="str">
        <f>IFERROR(IF(VLOOKUP(F27,Scores!$A$5:$K$102,8,FALSE)="","",VLOOKUP(F27,Scores!$A$5:$K$102,8,FALSE)),"")</f>
        <v/>
      </c>
      <c r="T27" s="55" t="str">
        <f>IFERROR(IF(VLOOKUP(F27,Scores!$A$5:$K$102,9,FALSE)="","",VLOOKUP(F27,Scores!$A$5:$K$102,9,FALSE)),"")</f>
        <v/>
      </c>
      <c r="U27" s="56" t="str">
        <f t="shared" ref="U27" si="52">IFERROR(IF(F27="","",M27/$M$8),"")</f>
        <v/>
      </c>
      <c r="V27" s="57" t="str">
        <f t="shared" ref="V27" si="53">IFERROR(IF(F27="","",N27/$N$8),"")</f>
        <v/>
      </c>
      <c r="W27" s="57" t="str">
        <f t="shared" ref="W27" si="54">IFERROR(IF(F27="","",O27/$O$8),"")</f>
        <v/>
      </c>
      <c r="X27" s="57" t="str">
        <f t="shared" ref="X27" si="55">IFERROR(IF(F27="","",P27/$P$8),"")</f>
        <v/>
      </c>
      <c r="Y27" s="57" t="str">
        <f t="shared" ref="Y27" si="56">IFERROR(IF(F27="","",Q27/$Q$8),"")</f>
        <v/>
      </c>
      <c r="Z27" s="57" t="str">
        <f t="shared" ref="Z27" si="57">IFERROR(IF(F27="","",R27/$R$8),"")</f>
        <v/>
      </c>
      <c r="AA27" s="57" t="str">
        <f t="shared" ref="AA27" si="58">IFERROR(IF(F27="","",S27/$S$8),"")</f>
        <v/>
      </c>
      <c r="AB27" s="58" t="str">
        <f t="shared" ref="AB27" si="59">IFERROR(IF(F27="","",T27/$T$8),"")</f>
        <v/>
      </c>
      <c r="AC27" s="53" t="str">
        <f t="shared" ref="AC27" si="60">IF(COUNT(M27:T27)=0,"",COUNT(M27:T27))</f>
        <v/>
      </c>
      <c r="AD27" s="57" t="str">
        <f t="shared" ref="AD27" si="61">IFERROR(AVERAGE(U27:AB27),"")</f>
        <v/>
      </c>
      <c r="AE27" s="57" t="str" cm="1">
        <f t="array" ref="AE27">IFERROR(IF(AC27&gt;Lookups!$I$6-1,AVERAGE(LARGE(U27:AB27,_xlfn.SEQUENCE(Lookups!$I$6))),AVERAGE(LARGE(U27:AB27,_xlfn.SEQUENCE(AC27)))),"")</f>
        <v/>
      </c>
      <c r="AF27" s="55" t="str">
        <f t="shared" ref="AF27" si="62">IF(SUM(M27:T27)=0,"",SUM(M27:T27))</f>
        <v/>
      </c>
      <c r="AG27" s="59" t="str">
        <f>IF(AC27=Lookups!$I$6+1,LARGE(U27:AB27,5),"")</f>
        <v/>
      </c>
      <c r="AH27" s="59" t="str">
        <f>IF(AC27=Lookups!$I$6+2,LARGE(U27:AB27,6),"")</f>
        <v/>
      </c>
      <c r="AI27" s="59"/>
      <c r="AJ27" s="59"/>
      <c r="AK27" s="60" t="str">
        <f t="shared" ref="AK27:AK42" si="63">IF(SUM(AL27:AO27)=0,"",SUM(AL27:AO27))</f>
        <v/>
      </c>
      <c r="AL27" s="34" t="str">
        <f>IF(OR(AC27=0,AC27=""),"",IF(COUNTIFS($AQ$27:$AQ$42,"&gt;"&amp;AQ27)+COUNTIFS(AQ$27:AQ27,"="&amp;AQ27)=0,"",COUNTIFS($AQ$27:$AQ$42,"&gt;"&amp;AQ27)+COUNTIFS(AQ$27:AQ27,"="&amp;AQ27)))</f>
        <v/>
      </c>
      <c r="AM27" s="34" t="str">
        <f>IFERROR(IF(OR(AC27=0,AC27=""),"",IF(COUNTIFS($AR$27:$AR$42,"&gt;"&amp;AR27)+COUNTIFS(AR$27:AR27,"="&amp;AR27)=0,"",COUNTIFS($AR$27:$AR$42,"&gt;"&amp;AR27)+COUNTIFS(AR$27:AR27,"="&amp;AR27)+$AL$26)),"")</f>
        <v/>
      </c>
      <c r="AN27" s="34" t="str">
        <f>IFERROR(IF(OR(AC27=0,AC27=""),"",IF(COUNTIFS($AS$27:$AS$42,"&gt;"&amp;AS27)+COUNTIFS(AS$27:AS27,"="&amp;AS27)=0,"",COUNTIFS($AS$27:$AS$42,"&gt;"&amp;AS27)+COUNTIFS(AS$27:AS27,"="&amp;AS27)+$AM$26)),"")</f>
        <v/>
      </c>
      <c r="AO27" s="34" t="str">
        <f>IFERROR(IF(OR(AC27=0,AC27=""),"",IF(COUNTIFS($AT$27:$AT$42,"&gt;"&amp;AT11)+COUNTIFS(AT$27:AT27,"="&amp;AT27)=0,"",COUNTIFS($AT$27:$AT$42,"&gt;"&amp;AT27)+COUNTIFS(AT$27:AT27,"="&amp;AT27)+$AN$26)),"")</f>
        <v/>
      </c>
      <c r="AP27" s="34" t="str">
        <f>IFERROR(IF(OR(AC27=0,AC27=""),"",IF(COUNTIFS($AU$27:$AU$42,"&gt;"&amp;AU27)+COUNTIFS(AU27:AU$42,"="&amp;AU27)=0,"",COUNTIFS($AU$27:$AU$42,"&gt;"&amp;AU27)+COUNTIFS(AU27:AU$42,"="&amp;AU27)+$AO$2)),"")</f>
        <v/>
      </c>
      <c r="AQ27" s="59" t="str">
        <f t="shared" ref="AQ27:AQ42" si="64">IF(AC27&gt;=$AQ$10,AE27,"")</f>
        <v/>
      </c>
      <c r="AR27" s="59" t="str">
        <f t="shared" ref="AR27:AR42" si="65">IF(AC27=$AR$10,AE27,"")</f>
        <v/>
      </c>
      <c r="AS27" s="59" t="str">
        <f t="shared" ref="AS27:AS42" si="66">IF(AC27=$AS$10,AE27,"")</f>
        <v/>
      </c>
      <c r="AT27" s="59" t="str">
        <f t="shared" ref="AT27:AT42" si="67">IF(AC27=$AT$10,AE27,"")</f>
        <v/>
      </c>
      <c r="AU27" s="59" t="str">
        <f t="shared" ref="AU27:AU42" si="68">IF(AC27=$AU$10,AE27,"")</f>
        <v/>
      </c>
      <c r="AW27" s="60" t="str">
        <f t="shared" ref="AW27:AW42" si="69">IF(SUM(AX27:BB27)=0,"",SUM(AX27:BB27))</f>
        <v/>
      </c>
      <c r="AX27" s="34" t="str">
        <f>IF(OR(BC27=0,BC27=""),"",IF(COUNTIFS($BC$11:$BC$158,"&gt;"&amp;BC27)+COUNTIFS(BC$11:BC27,"="&amp;BC27)=0,"",COUNTIFS($BC$11:$BC$158,"&gt;"&amp;BC27)+COUNTIFS(BC$11:BC27,"="&amp;BC27)))</f>
        <v/>
      </c>
      <c r="AY27" s="34" t="str">
        <f>IFERROR(IF(OR(BD27=0,BD27=""),"",IF(COUNTIFS($BD$11:$BD$158,"&gt;"&amp;BD27)+COUNTIFS(BD$11:BD27,"="&amp;BD27)=0,"",COUNTIFS($BD$11:$BD$158,"&gt;"&amp;BD27)+COUNTIFS(BD$11:BD27,"="&amp;BD27)+$AX$10)),"")</f>
        <v/>
      </c>
      <c r="AZ27" s="34" t="str">
        <f>IFERROR(IF(OR(BE27=0,BE27=""),"",IF(COUNTIFS($BE$11:$BE$158,"&gt;"&amp;BE27)+COUNTIFS(BE$11:BE27,"="&amp;BE27)=0,"",COUNTIFS($BE$11:$BE$158,"&gt;"&amp;BE27)+COUNTIFS(BE$11:BE27,"="&amp;BE27)+$AY$10)),"")</f>
        <v/>
      </c>
      <c r="BA27" s="34" t="str">
        <f>IFERROR(IF(OR(BF27=0,BF27=""),"",IF(COUNTIFS($BF$11:$BF$158,"&gt;"&amp;BF27)+COUNTIFS(BF$11:BF27,"="&amp;BF27)=0,"",COUNTIFS($BF$11:$BF$158,"&gt;"&amp;BF27)+COUNTIFS(BF$11:BF27,"="&amp;BF27)+$AZ$10)),"")</f>
        <v/>
      </c>
      <c r="BB27" s="34" t="str">
        <f>IFERROR(IF(OR(BG27=0,BG27=""),"",IF(COUNTIFS($BG$11:$BG$158,"&gt;"&amp;BG27)+COUNTIFS(BG$11:BG27,"="&amp;BG27)=0,"",COUNTIFS($BG$11:$BG$158,"&gt;"&amp;BG27)+COUNTIFS(BG$11:BG27,"="&amp;BG27)+$BA$10)),"")</f>
        <v/>
      </c>
      <c r="BC27" s="59" t="str">
        <f t="shared" ref="BC27:BC42" si="70">IF(AC27&gt;=$BC$10,AE27,"")</f>
        <v/>
      </c>
      <c r="BD27" s="59" t="str">
        <f t="shared" ref="BD27:BD42" si="71">IF(AC27=$BD$10,AE27,"")</f>
        <v/>
      </c>
      <c r="BE27" s="59" t="str">
        <f t="shared" ref="BE27:BE42" si="72">IF(AC27=$BE$10,AE27,"")</f>
        <v/>
      </c>
      <c r="BF27" s="59" t="str">
        <f t="shared" ref="BF27:BF42" si="73">IF(AC27=$BF$10,AE27,"")</f>
        <v/>
      </c>
      <c r="BG27" s="59" t="str">
        <f t="shared" ref="BG27:BG42" si="74">IF(AC27=$BG$10,AE27,"")</f>
        <v/>
      </c>
    </row>
    <row r="28" spans="1:59" ht="15" x14ac:dyDescent="0.3">
      <c r="A28">
        <f t="shared" ref="A28:A42" si="75">AK28</f>
        <v>2</v>
      </c>
      <c r="B28">
        <f>IF(OR(AC28=0,AC28=""),"",IF(COUNTIFS($AE$11:$AE$158,"&gt;"&amp;AE28)+COUNTIFS(AE$11:AE28,"="&amp;AE28)=0,"",COUNTIFS($AE$11:$AE$158,"&gt;"&amp;AE28)+COUNTIFS(AE$11:AE28,"="&amp;AE28)))</f>
        <v>21</v>
      </c>
      <c r="C28">
        <f t="shared" si="51"/>
        <v>13</v>
      </c>
      <c r="D28">
        <f>IF(OR(AC28=0,AC28=""),"",IF(COUNTIFS($AF$11:$AF$135,"&gt;"&amp;AF28)+COUNTIFS(AF$11:AF28,"="&amp;AF28)=0,"",COUNTIFS($AF$11:$AF$135,"&gt;"&amp;AF28)+COUNTIFS(AF$11:AF28,"="&amp;AF28)))</f>
        <v>10</v>
      </c>
      <c r="E28">
        <f>IF(AC28="","",COUNTIFS($H$11:$H$158,H28,$AE$11:$AE$158,"&gt;"&amp;AE28)+COUNTIFS(H28:$H$158,H28,AE28:$AE$158,AE28))</f>
        <v>2</v>
      </c>
      <c r="F28" s="6" t="s">
        <v>14</v>
      </c>
      <c r="G28" s="83">
        <f>IFERROR(IF(VLOOKUP(F28,Lookups!$A$2:$F$118,2,FALSE)="","",VLOOKUP(F28,Lookups!$A$2:$F$118,2,FALSE)),"")</f>
        <v>93</v>
      </c>
      <c r="H28" s="83" t="str">
        <f>IFERROR(IF(VLOOKUP(F28,Lookups!$A$2:$F$118,3,FALSE)="","",VLOOKUP(F28,Lookups!$A$2:$F$118,3,FALSE)),"")</f>
        <v>A</v>
      </c>
      <c r="I28" s="83" t="str">
        <f>IFERROR(IF(AE28=0,"",VLOOKUP(AD28,Lookups!$K$3:$L$7,2,TRUE)),"")</f>
        <v>B</v>
      </c>
      <c r="J28" s="83" t="str">
        <f>IFERROR(IF(VLOOKUP(F28,Lookups!$A$2:$F$118,4,FALSE)="","",VLOOKUP(F28,Lookups!$A$2:$F$118,4,FALSE)),"")</f>
        <v>PCP</v>
      </c>
      <c r="K28" s="83" t="str">
        <f>IFERROR(IF(VLOOKUP(F28,Lookups!$A$2:$F$118,5,FALSE)="","",VLOOKUP(F28,Lookups!$A$2:$F$118,5,FALSE)),"")</f>
        <v>Carisbrooke</v>
      </c>
      <c r="L28" s="84" t="str">
        <f>IFERROR(IF(VLOOKUP(F28,Lookups!$A$2:$F$118,6,FALSE)="","",VLOOKUP(F28,Lookups!$A$2:$F$118,6,FALSE)),"")</f>
        <v>Carisbrooke A</v>
      </c>
      <c r="M28" s="53">
        <f>IFERROR(IF(VLOOKUP(F28,Scores!$A$5:$K$102,2,FALSE)="","",VLOOKUP(F28,Scores!$A$4:$K$102,2,FALSE)),"")</f>
        <v>28</v>
      </c>
      <c r="N28" s="54">
        <f>IFERROR(IF(VLOOKUP(F28,Scores!$A$5:$K$102,3,FALSE)="","",VLOOKUP(F28,Scores!$A$5:$K$102,3,FALSE)),"")</f>
        <v>22</v>
      </c>
      <c r="O28" s="54" t="str">
        <f>IFERROR(IF(VLOOKUP(F28,Scores!$A$5:$K$102,4,FALSE)="","",VLOOKUP(F28,Scores!$A$5:$K$102,4,FALSE)),"")</f>
        <v/>
      </c>
      <c r="P28" s="54" t="str">
        <f>IFERROR(IF(VLOOKUP(F28,Scores!$A$5:$K$102,5,FALSE)="","",VLOOKUP(F28,Scores!$A$5:$K$102,5,FALSE)),"")</f>
        <v/>
      </c>
      <c r="Q28" s="54" t="str">
        <f>IFERROR(IF(VLOOKUP(F28,Scores!$A$5:$K$102,6,FALSE)="","",VLOOKUP(F28,Scores!$A$5:$K$102,6,FALSE)),"")</f>
        <v/>
      </c>
      <c r="R28" s="54" t="str">
        <f>IFERROR(IF(VLOOKUP(F28,Scores!$A$5:$K$102,7,FALSE)="","",VLOOKUP(F28,Scores!$A$5:$K$102,7,FALSE)),"")</f>
        <v/>
      </c>
      <c r="S28" s="54" t="str">
        <f>IFERROR(IF(VLOOKUP(F28,Scores!$A$5:$K$102,8,FALSE)="","",VLOOKUP(F28,Scores!$A$5:$K$102,8,FALSE)),"")</f>
        <v/>
      </c>
      <c r="T28" s="55" t="str">
        <f>IFERROR(IF(VLOOKUP(F28,Scores!$A$5:$K$102,9,FALSE)="","",VLOOKUP(F28,Scores!$A$5:$K$102,9,FALSE)),"")</f>
        <v/>
      </c>
      <c r="U28" s="56">
        <f t="shared" ref="U28:U42" si="76">IFERROR(IF(F28="","",M28/$M$8),"")</f>
        <v>0.71794871794871795</v>
      </c>
      <c r="V28" s="57">
        <f t="shared" ref="V28:V42" si="77">IFERROR(IF(F28="","",N28/$N$8),"")</f>
        <v>0.6875</v>
      </c>
      <c r="W28" s="57" t="str">
        <f t="shared" ref="W28:W42" si="78">IFERROR(IF(F28="","",O28/$O$8),"")</f>
        <v/>
      </c>
      <c r="X28" s="57" t="str">
        <f t="shared" ref="X28:X42" si="79">IFERROR(IF(F28="","",P28/$P$8),"")</f>
        <v/>
      </c>
      <c r="Y28" s="57" t="str">
        <f t="shared" ref="Y28:Y42" si="80">IFERROR(IF(F28="","",Q28/$Q$8),"")</f>
        <v/>
      </c>
      <c r="Z28" s="57" t="str">
        <f t="shared" ref="Z28:Z42" si="81">IFERROR(IF(F28="","",R28/$R$8),"")</f>
        <v/>
      </c>
      <c r="AA28" s="57" t="str">
        <f t="shared" ref="AA28:AA42" si="82">IFERROR(IF(F28="","",S28/$S$8),"")</f>
        <v/>
      </c>
      <c r="AB28" s="58" t="str">
        <f t="shared" ref="AB28:AB42" si="83">IFERROR(IF(F28="","",T28/$T$8),"")</f>
        <v/>
      </c>
      <c r="AC28" s="53">
        <f t="shared" ref="AC28:AC42" si="84">IF(COUNT(M28:T28)=0,"",COUNT(M28:T28))</f>
        <v>2</v>
      </c>
      <c r="AD28" s="57">
        <f t="shared" ref="AD28:AD42" si="85">IFERROR(AVERAGE(U28:AB28),"")</f>
        <v>0.70272435897435903</v>
      </c>
      <c r="AE28" s="57" cm="1">
        <f t="array" ref="AE28">IFERROR(IF(AC28&gt;Lookups!$I$6-1,AVERAGE(LARGE(U28:AB28,_xlfn.SEQUENCE(Lookups!$I$6))),AVERAGE(LARGE(U28:AB28,_xlfn.SEQUENCE(AC28)))),"")</f>
        <v>0.70272435897435903</v>
      </c>
      <c r="AF28" s="55">
        <f t="shared" ref="AF28:AF42" si="86">IF(SUM(M28:T28)=0,"",SUM(M28:T28))</f>
        <v>50</v>
      </c>
      <c r="AG28" s="59" t="str">
        <f>IF(AC28=Lookups!$I$6+1,LARGE(U28:AB28,5),"")</f>
        <v/>
      </c>
      <c r="AH28" s="59" t="str">
        <f>IF(AC28=Lookups!$I$6+2,LARGE(U28:AB28,6),"")</f>
        <v/>
      </c>
      <c r="AI28" s="59"/>
      <c r="AJ28" s="59"/>
      <c r="AK28" s="60">
        <f t="shared" si="63"/>
        <v>2</v>
      </c>
      <c r="AL28" s="34" t="str">
        <f>IF(OR(AC28=0,AC28=""),"",IF(COUNTIFS($AQ$27:$AQ$42,"&gt;"&amp;AQ28)+COUNTIFS(AQ$27:AQ28,"="&amp;AQ28)=0,"",COUNTIFS($AQ$27:$AQ$42,"&gt;"&amp;AQ28)+COUNTIFS(AQ$27:AQ28,"="&amp;AQ28)))</f>
        <v/>
      </c>
      <c r="AM28" s="34" t="str">
        <f>IFERROR(IF(OR(AC28=0,AC28=""),"",IF(COUNTIFS($AR$27:$AR$42,"&gt;"&amp;AR28)+COUNTIFS(AR$27:AR28,"="&amp;AR28)=0,"",COUNTIFS($AR$27:$AR$42,"&gt;"&amp;AR28)+COUNTIFS(AR$27:AR28,"="&amp;AR28)+$AL$26)),"")</f>
        <v/>
      </c>
      <c r="AN28" s="34">
        <f>IFERROR(IF(OR(AC28=0,AC28=""),"",IF(COUNTIFS($AS$27:$AS$42,"&gt;"&amp;AS28)+COUNTIFS(AS$27:AS28,"="&amp;AS28)=0,"",COUNTIFS($AS$27:$AS$42,"&gt;"&amp;AS28)+COUNTIFS(AS$27:AS28,"="&amp;AS28)+$AM$26)),"")</f>
        <v>2</v>
      </c>
      <c r="AO28" s="34" t="str">
        <f>IFERROR(IF(OR(AC28=0,AC28=""),"",IF(COUNTIFS($AT$27:$AT$42,"&gt;"&amp;AT12)+COUNTIFS(AT$27:AT28,"="&amp;AT28)=0,"",COUNTIFS($AT$27:$AT$42,"&gt;"&amp;AT28)+COUNTIFS(AT$27:AT28,"="&amp;AT28)+$AN$26)),"")</f>
        <v/>
      </c>
      <c r="AP28" s="34" t="str">
        <f>IFERROR(IF(OR(AC28=0,AC28=""),"",IF(COUNTIFS($AU$27:$AU$42,"&gt;"&amp;AU28)+COUNTIFS(AU28:AU$42,"="&amp;AU28)=0,"",COUNTIFS($AU$27:$AU$42,"&gt;"&amp;AU28)+COUNTIFS(AU28:AU$42,"="&amp;AU28)+$AO$2)),"")</f>
        <v/>
      </c>
      <c r="AQ28" s="59" t="str">
        <f t="shared" si="64"/>
        <v/>
      </c>
      <c r="AR28" s="59" t="str">
        <f t="shared" si="65"/>
        <v/>
      </c>
      <c r="AS28" s="59">
        <f t="shared" si="66"/>
        <v>0.70272435897435903</v>
      </c>
      <c r="AT28" s="59" t="str">
        <f t="shared" si="67"/>
        <v/>
      </c>
      <c r="AU28" s="59" t="str">
        <f t="shared" si="68"/>
        <v/>
      </c>
      <c r="AW28" s="60">
        <f t="shared" si="69"/>
        <v>13</v>
      </c>
      <c r="AX28" s="34" t="str">
        <f>IF(OR(BC28=0,BC28=""),"",IF(COUNTIFS($BC$11:$BC$158,"&gt;"&amp;BC28)+COUNTIFS(BC$11:BC28,"="&amp;BC28)=0,"",COUNTIFS($BC$11:$BC$158,"&gt;"&amp;BC28)+COUNTIFS(BC$11:BC28,"="&amp;BC28)))</f>
        <v/>
      </c>
      <c r="AY28" s="34" t="str">
        <f>IFERROR(IF(OR(BD28=0,BD28=""),"",IF(COUNTIFS($BD$11:$BD$158,"&gt;"&amp;BD28)+COUNTIFS(BD$11:BD28,"="&amp;BD28)=0,"",COUNTIFS($BD$11:$BD$158,"&gt;"&amp;BD28)+COUNTIFS(BD$11:BD28,"="&amp;BD28)+$AX$10)),"")</f>
        <v/>
      </c>
      <c r="AZ28" s="34">
        <f>IFERROR(IF(OR(BE28=0,BE28=""),"",IF(COUNTIFS($BE$11:$BE$158,"&gt;"&amp;BE28)+COUNTIFS(BE$11:BE28,"="&amp;BE28)=0,"",COUNTIFS($BE$11:$BE$158,"&gt;"&amp;BE28)+COUNTIFS(BE$11:BE28,"="&amp;BE28)+$AY$10)),"")</f>
        <v>13</v>
      </c>
      <c r="BA28" s="34" t="str">
        <f>IFERROR(IF(OR(BF28=0,BF28=""),"",IF(COUNTIFS($BF$11:$BF$158,"&gt;"&amp;BF28)+COUNTIFS(BF$11:BF28,"="&amp;BF28)=0,"",COUNTIFS($BF$11:$BF$158,"&gt;"&amp;BF28)+COUNTIFS(BF$11:BF28,"="&amp;BF28)+$AZ$10)),"")</f>
        <v/>
      </c>
      <c r="BB28" s="34" t="str">
        <f>IFERROR(IF(OR(BG28=0,BG28=""),"",IF(COUNTIFS($BG$11:$BG$158,"&gt;"&amp;BG28)+COUNTIFS(BG$11:BG28,"="&amp;BG28)=0,"",COUNTIFS($BG$11:$BG$158,"&gt;"&amp;BG28)+COUNTIFS(BG$11:BG28,"="&amp;BG28)+$BA$10)),"")</f>
        <v/>
      </c>
      <c r="BC28" s="59" t="str">
        <f t="shared" si="70"/>
        <v/>
      </c>
      <c r="BD28" s="59" t="str">
        <f t="shared" si="71"/>
        <v/>
      </c>
      <c r="BE28" s="59">
        <f t="shared" si="72"/>
        <v>0.70272435897435903</v>
      </c>
      <c r="BF28" s="59" t="str">
        <f t="shared" si="73"/>
        <v/>
      </c>
      <c r="BG28" s="59" t="str">
        <f t="shared" si="74"/>
        <v/>
      </c>
    </row>
    <row r="29" spans="1:59" ht="15" x14ac:dyDescent="0.3">
      <c r="A29">
        <f t="shared" si="75"/>
        <v>3</v>
      </c>
      <c r="B29">
        <f>IF(OR(AC29=0,AC29=""),"",IF(COUNTIFS($AE$11:$AE$158,"&gt;"&amp;AE29)+COUNTIFS(AE$11:AE29,"="&amp;AE29)=0,"",COUNTIFS($AE$11:$AE$158,"&gt;"&amp;AE29)+COUNTIFS(AE$11:AE29,"="&amp;AE29)))</f>
        <v>23</v>
      </c>
      <c r="C29">
        <f t="shared" si="51"/>
        <v>15</v>
      </c>
      <c r="D29">
        <f>IF(OR(AC29=0,AC29=""),"",IF(COUNTIFS($AF$11:$AF$135,"&gt;"&amp;AF29)+COUNTIFS(AF$11:AF29,"="&amp;AF29)=0,"",COUNTIFS($AF$11:$AF$135,"&gt;"&amp;AF29)+COUNTIFS(AF$11:AF29,"="&amp;AF29)))</f>
        <v>11</v>
      </c>
      <c r="E29">
        <f>IF(AC29="","",COUNTIFS($H$11:$H$158,H29,$AE$11:$AE$158,"&gt;"&amp;AE29)+COUNTIFS(H29:$H$158,H29,AE29:$AE$158,AE29))</f>
        <v>3</v>
      </c>
      <c r="F29" s="6" t="s">
        <v>19</v>
      </c>
      <c r="G29" s="83">
        <f>IFERROR(IF(VLOOKUP(F29,Lookups!$A$2:$F$118,2,FALSE)="","",VLOOKUP(F29,Lookups!$A$2:$F$118,2,FALSE)),"")</f>
        <v>447</v>
      </c>
      <c r="H29" s="83" t="str">
        <f>IFERROR(IF(VLOOKUP(F29,Lookups!$A$2:$F$118,3,FALSE)="","",VLOOKUP(F29,Lookups!$A$2:$F$118,3,FALSE)),"")</f>
        <v>A</v>
      </c>
      <c r="I29" s="83" t="str">
        <f>IFERROR(IF(AE29=0,"",VLOOKUP(AD29,Lookups!$K$3:$L$7,2,TRUE)),"")</f>
        <v>B</v>
      </c>
      <c r="J29" s="83" t="str">
        <f>IFERROR(IF(VLOOKUP(F29,Lookups!$A$2:$F$118,4,FALSE)="","",VLOOKUP(F29,Lookups!$A$2:$F$118,4,FALSE)),"")</f>
        <v>PCP</v>
      </c>
      <c r="K29" s="83" t="str">
        <f>IFERROR(IF(VLOOKUP(F29,Lookups!$A$2:$F$118,5,FALSE)="","",VLOOKUP(F29,Lookups!$A$2:$F$118,5,FALSE)),"")</f>
        <v>Weston Warrior</v>
      </c>
      <c r="L29" s="84" t="str">
        <f>IFERROR(IF(VLOOKUP(F29,Lookups!$A$2:$F$118,6,FALSE)="","",VLOOKUP(F29,Lookups!$A$2:$F$118,6,FALSE)),"")</f>
        <v/>
      </c>
      <c r="M29" s="53">
        <f>IFERROR(IF(VLOOKUP(F29,Scores!$A$5:$K$102,2,FALSE)="","",VLOOKUP(F29,Scores!$A$4:$K$102,2,FALSE)),"")</f>
        <v>27</v>
      </c>
      <c r="N29" s="54">
        <f>IFERROR(IF(VLOOKUP(F29,Scores!$A$5:$K$102,3,FALSE)="","",VLOOKUP(F29,Scores!$A$5:$K$102,3,FALSE)),"")</f>
        <v>22</v>
      </c>
      <c r="O29" s="54" t="str">
        <f>IFERROR(IF(VLOOKUP(F29,Scores!$A$5:$K$102,4,FALSE)="","",VLOOKUP(F29,Scores!$A$5:$K$102,4,FALSE)),"")</f>
        <v/>
      </c>
      <c r="P29" s="54" t="str">
        <f>IFERROR(IF(VLOOKUP(F29,Scores!$A$5:$K$102,5,FALSE)="","",VLOOKUP(F29,Scores!$A$5:$K$102,5,FALSE)),"")</f>
        <v/>
      </c>
      <c r="Q29" s="54" t="str">
        <f>IFERROR(IF(VLOOKUP(F29,Scores!$A$5:$K$102,6,FALSE)="","",VLOOKUP(F29,Scores!$A$5:$K$102,6,FALSE)),"")</f>
        <v/>
      </c>
      <c r="R29" s="54" t="str">
        <f>IFERROR(IF(VLOOKUP(F29,Scores!$A$5:$K$102,7,FALSE)="","",VLOOKUP(F29,Scores!$A$5:$K$102,7,FALSE)),"")</f>
        <v/>
      </c>
      <c r="S29" s="54" t="str">
        <f>IFERROR(IF(VLOOKUP(F29,Scores!$A$5:$K$102,8,FALSE)="","",VLOOKUP(F29,Scores!$A$5:$K$102,8,FALSE)),"")</f>
        <v/>
      </c>
      <c r="T29" s="55" t="str">
        <f>IFERROR(IF(VLOOKUP(F29,Scores!$A$5:$K$102,9,FALSE)="","",VLOOKUP(F29,Scores!$A$5:$K$102,9,FALSE)),"")</f>
        <v/>
      </c>
      <c r="U29" s="56">
        <f t="shared" si="76"/>
        <v>0.69230769230769229</v>
      </c>
      <c r="V29" s="57">
        <f t="shared" si="77"/>
        <v>0.6875</v>
      </c>
      <c r="W29" s="57" t="str">
        <f t="shared" si="78"/>
        <v/>
      </c>
      <c r="X29" s="57" t="str">
        <f t="shared" si="79"/>
        <v/>
      </c>
      <c r="Y29" s="57" t="str">
        <f t="shared" si="80"/>
        <v/>
      </c>
      <c r="Z29" s="57" t="str">
        <f t="shared" si="81"/>
        <v/>
      </c>
      <c r="AA29" s="57" t="str">
        <f t="shared" si="82"/>
        <v/>
      </c>
      <c r="AB29" s="58" t="str">
        <f t="shared" si="83"/>
        <v/>
      </c>
      <c r="AC29" s="53">
        <f t="shared" si="84"/>
        <v>2</v>
      </c>
      <c r="AD29" s="57">
        <f t="shared" si="85"/>
        <v>0.68990384615384615</v>
      </c>
      <c r="AE29" s="57" cm="1">
        <f t="array" ref="AE29">IFERROR(IF(AC29&gt;Lookups!$I$6-1,AVERAGE(LARGE(U29:AB29,_xlfn.SEQUENCE(Lookups!$I$6))),AVERAGE(LARGE(U29:AB29,_xlfn.SEQUENCE(AC29)))),"")</f>
        <v>0.68990384615384615</v>
      </c>
      <c r="AF29" s="55">
        <f t="shared" si="86"/>
        <v>49</v>
      </c>
      <c r="AG29" s="59" t="str">
        <f>IF(AC29=Lookups!$I$6+1,LARGE(U29:AB29,5),"")</f>
        <v/>
      </c>
      <c r="AH29" s="59" t="str">
        <f>IF(AC29=Lookups!$I$6+2,LARGE(U29:AB29,6),"")</f>
        <v/>
      </c>
      <c r="AI29" s="59"/>
      <c r="AJ29" s="59"/>
      <c r="AK29" s="60">
        <f t="shared" si="63"/>
        <v>3</v>
      </c>
      <c r="AL29" s="34" t="str">
        <f>IF(OR(AC29=0,AC29=""),"",IF(COUNTIFS($AQ$27:$AQ$42,"&gt;"&amp;AQ29)+COUNTIFS(AQ$27:AQ29,"="&amp;AQ29)=0,"",COUNTIFS($AQ$27:$AQ$42,"&gt;"&amp;AQ29)+COUNTIFS(AQ$27:AQ29,"="&amp;AQ29)))</f>
        <v/>
      </c>
      <c r="AM29" s="34" t="str">
        <f>IFERROR(IF(OR(AC29=0,AC29=""),"",IF(COUNTIFS($AR$27:$AR$42,"&gt;"&amp;AR29)+COUNTIFS(AR$27:AR29,"="&amp;AR29)=0,"",COUNTIFS($AR$27:$AR$42,"&gt;"&amp;AR29)+COUNTIFS(AR$27:AR29,"="&amp;AR29)+$AL$26)),"")</f>
        <v/>
      </c>
      <c r="AN29" s="34">
        <f>IFERROR(IF(OR(AC29=0,AC29=""),"",IF(COUNTIFS($AS$27:$AS$42,"&gt;"&amp;AS29)+COUNTIFS(AS$27:AS29,"="&amp;AS29)=0,"",COUNTIFS($AS$27:$AS$42,"&gt;"&amp;AS29)+COUNTIFS(AS$27:AS29,"="&amp;AS29)+$AM$26)),"")</f>
        <v>3</v>
      </c>
      <c r="AO29" s="34" t="str">
        <f>IFERROR(IF(OR(AC29=0,AC29=""),"",IF(COUNTIFS($AT$27:$AT$42,"&gt;"&amp;AT13)+COUNTIFS(AT$27:AT29,"="&amp;AT29)=0,"",COUNTIFS($AT$27:$AT$42,"&gt;"&amp;AT29)+COUNTIFS(AT$27:AT29,"="&amp;AT29)+$AN$26)),"")</f>
        <v/>
      </c>
      <c r="AP29" s="34" t="str">
        <f>IFERROR(IF(OR(AC29=0,AC29=""),"",IF(COUNTIFS($AU$27:$AU$42,"&gt;"&amp;AU29)+COUNTIFS(AU29:AU$42,"="&amp;AU29)=0,"",COUNTIFS($AU$27:$AU$42,"&gt;"&amp;AU29)+COUNTIFS(AU29:AU$42,"="&amp;AU29)+$AO$2)),"")</f>
        <v/>
      </c>
      <c r="AQ29" s="59" t="str">
        <f t="shared" si="64"/>
        <v/>
      </c>
      <c r="AR29" s="59" t="str">
        <f t="shared" si="65"/>
        <v/>
      </c>
      <c r="AS29" s="59">
        <f t="shared" si="66"/>
        <v>0.68990384615384615</v>
      </c>
      <c r="AT29" s="59" t="str">
        <f t="shared" si="67"/>
        <v/>
      </c>
      <c r="AU29" s="59" t="str">
        <f t="shared" si="68"/>
        <v/>
      </c>
      <c r="AW29" s="60">
        <f t="shared" si="69"/>
        <v>15</v>
      </c>
      <c r="AX29" s="34" t="str">
        <f>IF(OR(BC29=0,BC29=""),"",IF(COUNTIFS($BC$11:$BC$158,"&gt;"&amp;BC29)+COUNTIFS(BC$11:BC29,"="&amp;BC29)=0,"",COUNTIFS($BC$11:$BC$158,"&gt;"&amp;BC29)+COUNTIFS(BC$11:BC29,"="&amp;BC29)))</f>
        <v/>
      </c>
      <c r="AY29" s="34" t="str">
        <f>IFERROR(IF(OR(BD29=0,BD29=""),"",IF(COUNTIFS($BD$11:$BD$158,"&gt;"&amp;BD29)+COUNTIFS(BD$11:BD29,"="&amp;BD29)=0,"",COUNTIFS($BD$11:$BD$158,"&gt;"&amp;BD29)+COUNTIFS(BD$11:BD29,"="&amp;BD29)+$AX$10)),"")</f>
        <v/>
      </c>
      <c r="AZ29" s="34">
        <f>IFERROR(IF(OR(BE29=0,BE29=""),"",IF(COUNTIFS($BE$11:$BE$158,"&gt;"&amp;BE29)+COUNTIFS(BE$11:BE29,"="&amp;BE29)=0,"",COUNTIFS($BE$11:$BE$158,"&gt;"&amp;BE29)+COUNTIFS(BE$11:BE29,"="&amp;BE29)+$AY$10)),"")</f>
        <v>15</v>
      </c>
      <c r="BA29" s="34" t="str">
        <f>IFERROR(IF(OR(BF29=0,BF29=""),"",IF(COUNTIFS($BF$11:$BF$158,"&gt;"&amp;BF29)+COUNTIFS(BF$11:BF29,"="&amp;BF29)=0,"",COUNTIFS($BF$11:$BF$158,"&gt;"&amp;BF29)+COUNTIFS(BF$11:BF29,"="&amp;BF29)+$AZ$10)),"")</f>
        <v/>
      </c>
      <c r="BB29" s="34" t="str">
        <f>IFERROR(IF(OR(BG29=0,BG29=""),"",IF(COUNTIFS($BG$11:$BG$158,"&gt;"&amp;BG29)+COUNTIFS(BG$11:BG29,"="&amp;BG29)=0,"",COUNTIFS($BG$11:$BG$158,"&gt;"&amp;BG29)+COUNTIFS(BG$11:BG29,"="&amp;BG29)+$BA$10)),"")</f>
        <v/>
      </c>
      <c r="BC29" s="59" t="str">
        <f t="shared" si="70"/>
        <v/>
      </c>
      <c r="BD29" s="59" t="str">
        <f t="shared" si="71"/>
        <v/>
      </c>
      <c r="BE29" s="59">
        <f t="shared" si="72"/>
        <v>0.68990384615384615</v>
      </c>
      <c r="BF29" s="59" t="str">
        <f t="shared" si="73"/>
        <v/>
      </c>
      <c r="BG29" s="59" t="str">
        <f t="shared" si="74"/>
        <v/>
      </c>
    </row>
    <row r="30" spans="1:59" ht="15" x14ac:dyDescent="0.3">
      <c r="A30" t="str">
        <f t="shared" si="75"/>
        <v/>
      </c>
      <c r="B30" t="str">
        <f>IF(OR(AC30=0,AC30=""),"",IF(COUNTIFS($AE$11:$AE$158,"&gt;"&amp;AE30)+COUNTIFS(AE$11:AE30,"="&amp;AE30)=0,"",COUNTIFS($AE$11:$AE$158,"&gt;"&amp;AE30)+COUNTIFS(AE$11:AE30,"="&amp;AE30)))</f>
        <v/>
      </c>
      <c r="C30" t="str">
        <f t="shared" si="51"/>
        <v/>
      </c>
      <c r="D30" t="str">
        <f>IF(OR(AC30=0,AC30=""),"",IF(COUNTIFS($AF$11:$AF$135,"&gt;"&amp;AF30)+COUNTIFS(AF$11:AF30,"="&amp;AF30)=0,"",COUNTIFS($AF$11:$AF$135,"&gt;"&amp;AF30)+COUNTIFS(AF$11:AF30,"="&amp;AF30)))</f>
        <v/>
      </c>
      <c r="E30" t="str">
        <f>IF(AC30="","",COUNTIFS($H$11:$H$158,H30,$AE$11:$AE$158,"&gt;"&amp;AE30)+COUNTIFS(H30:$H$158,H30,AE30:$AE$158,AE30))</f>
        <v/>
      </c>
      <c r="F30" s="6" t="s">
        <v>91</v>
      </c>
      <c r="G30" s="83">
        <f>IFERROR(IF(VLOOKUP(F30,Lookups!$A$2:$F$118,2,FALSE)="","",VLOOKUP(F30,Lookups!$A$2:$F$118,2,FALSE)),"")</f>
        <v>1286</v>
      </c>
      <c r="H30" s="83" t="str">
        <f>IFERROR(IF(VLOOKUP(F30,Lookups!$A$2:$F$118,3,FALSE)="","",VLOOKUP(F30,Lookups!$A$2:$F$118,3,FALSE)),"")</f>
        <v>A</v>
      </c>
      <c r="I30" s="83" t="str">
        <f>IFERROR(IF(AE30=0,"",VLOOKUP(AD30,Lookups!$K$3:$L$7,2,TRUE)),"")</f>
        <v/>
      </c>
      <c r="J30" s="83" t="str">
        <f>IFERROR(IF(VLOOKUP(F30,Lookups!$A$2:$F$118,4,FALSE)="","",VLOOKUP(F30,Lookups!$A$2:$F$118,4,FALSE)),"")</f>
        <v>PCP</v>
      </c>
      <c r="K30" s="83" t="str">
        <f>IFERROR(IF(VLOOKUP(F30,Lookups!$A$2:$F$118,5,FALSE)="","",VLOOKUP(F30,Lookups!$A$2:$F$118,5,FALSE)),"")</f>
        <v>Meon</v>
      </c>
      <c r="L30" s="84" t="str">
        <f>IFERROR(IF(VLOOKUP(F30,Lookups!$A$2:$F$118,6,FALSE)="","",VLOOKUP(F30,Lookups!$A$2:$F$118,6,FALSE)),"")</f>
        <v/>
      </c>
      <c r="M30" s="53" t="str">
        <f>IFERROR(IF(VLOOKUP(F30,Scores!$A$5:$K$102,2,FALSE)="","",VLOOKUP(F30,Scores!$A$4:$K$102,2,FALSE)),"")</f>
        <v/>
      </c>
      <c r="N30" s="54" t="str">
        <f>IFERROR(IF(VLOOKUP(F30,Scores!$A$5:$K$102,3,FALSE)="","",VLOOKUP(F30,Scores!$A$5:$K$102,3,FALSE)),"")</f>
        <v/>
      </c>
      <c r="O30" s="54" t="str">
        <f>IFERROR(IF(VLOOKUP(F30,Scores!$A$5:$K$102,4,FALSE)="","",VLOOKUP(F30,Scores!$A$5:$K$102,4,FALSE)),"")</f>
        <v/>
      </c>
      <c r="P30" s="54" t="str">
        <f>IFERROR(IF(VLOOKUP(F30,Scores!$A$5:$K$102,5,FALSE)="","",VLOOKUP(F30,Scores!$A$5:$K$102,5,FALSE)),"")</f>
        <v/>
      </c>
      <c r="Q30" s="54" t="str">
        <f>IFERROR(IF(VLOOKUP(F30,Scores!$A$5:$K$102,6,FALSE)="","",VLOOKUP(F30,Scores!$A$5:$K$102,6,FALSE)),"")</f>
        <v/>
      </c>
      <c r="R30" s="54" t="str">
        <f>IFERROR(IF(VLOOKUP(F30,Scores!$A$5:$K$102,7,FALSE)="","",VLOOKUP(F30,Scores!$A$5:$K$102,7,FALSE)),"")</f>
        <v/>
      </c>
      <c r="S30" s="54" t="str">
        <f>IFERROR(IF(VLOOKUP(F30,Scores!$A$5:$K$102,8,FALSE)="","",VLOOKUP(F30,Scores!$A$5:$K$102,8,FALSE)),"")</f>
        <v/>
      </c>
      <c r="T30" s="55" t="str">
        <f>IFERROR(IF(VLOOKUP(F30,Scores!$A$5:$K$102,9,FALSE)="","",VLOOKUP(F30,Scores!$A$5:$K$102,9,FALSE)),"")</f>
        <v/>
      </c>
      <c r="U30" s="56" t="str">
        <f t="shared" si="76"/>
        <v/>
      </c>
      <c r="V30" s="57" t="str">
        <f t="shared" si="77"/>
        <v/>
      </c>
      <c r="W30" s="57" t="str">
        <f t="shared" si="78"/>
        <v/>
      </c>
      <c r="X30" s="57" t="str">
        <f t="shared" si="79"/>
        <v/>
      </c>
      <c r="Y30" s="57" t="str">
        <f t="shared" si="80"/>
        <v/>
      </c>
      <c r="Z30" s="57" t="str">
        <f t="shared" si="81"/>
        <v/>
      </c>
      <c r="AA30" s="57" t="str">
        <f t="shared" si="82"/>
        <v/>
      </c>
      <c r="AB30" s="58" t="str">
        <f t="shared" si="83"/>
        <v/>
      </c>
      <c r="AC30" s="53" t="str">
        <f t="shared" si="84"/>
        <v/>
      </c>
      <c r="AD30" s="57" t="str">
        <f t="shared" si="85"/>
        <v/>
      </c>
      <c r="AE30" s="57" t="str" cm="1">
        <f t="array" ref="AE30">IFERROR(IF(AC30&gt;Lookups!$I$6-1,AVERAGE(LARGE(U30:AB30,_xlfn.SEQUENCE(Lookups!$I$6))),AVERAGE(LARGE(U30:AB30,_xlfn.SEQUENCE(AC30)))),"")</f>
        <v/>
      </c>
      <c r="AF30" s="55" t="str">
        <f t="shared" si="86"/>
        <v/>
      </c>
      <c r="AG30" s="59" t="str">
        <f>IF(AC30=Lookups!$I$6+1,LARGE(U30:AB30,5),"")</f>
        <v/>
      </c>
      <c r="AH30" s="59" t="str">
        <f>IF(AC30=Lookups!$I$6+2,LARGE(U30:AB30,6),"")</f>
        <v/>
      </c>
      <c r="AI30" s="59"/>
      <c r="AJ30" s="59"/>
      <c r="AK30" s="60" t="str">
        <f t="shared" si="63"/>
        <v/>
      </c>
      <c r="AL30" s="34" t="str">
        <f>IF(OR(AC30=0,AC30=""),"",IF(COUNTIFS($AQ$27:$AQ$42,"&gt;"&amp;AQ30)+COUNTIFS(AQ$27:AQ30,"="&amp;AQ30)=0,"",COUNTIFS($AQ$27:$AQ$42,"&gt;"&amp;AQ30)+COUNTIFS(AQ$27:AQ30,"="&amp;AQ30)))</f>
        <v/>
      </c>
      <c r="AM30" s="34" t="str">
        <f>IFERROR(IF(OR(AC30=0,AC30=""),"",IF(COUNTIFS($AR$27:$AR$42,"&gt;"&amp;AR30)+COUNTIFS(AR$27:AR30,"="&amp;AR30)=0,"",COUNTIFS($AR$27:$AR$42,"&gt;"&amp;AR30)+COUNTIFS(AR$27:AR30,"="&amp;AR30)+$AL$26)),"")</f>
        <v/>
      </c>
      <c r="AN30" s="34" t="str">
        <f>IFERROR(IF(OR(AC30=0,AC30=""),"",IF(COUNTIFS($AS$27:$AS$42,"&gt;"&amp;AS30)+COUNTIFS(AS$27:AS30,"="&amp;AS30)=0,"",COUNTIFS($AS$27:$AS$42,"&gt;"&amp;AS30)+COUNTIFS(AS$27:AS30,"="&amp;AS30)+$AM$26)),"")</f>
        <v/>
      </c>
      <c r="AO30" s="34" t="str">
        <f>IFERROR(IF(OR(AC30=0,AC30=""),"",IF(COUNTIFS($AT$27:$AT$42,"&gt;"&amp;AT14)+COUNTIFS(AT$27:AT30,"="&amp;AT30)=0,"",COUNTIFS($AT$27:$AT$42,"&gt;"&amp;AT30)+COUNTIFS(AT$27:AT30,"="&amp;AT30)+$AN$26)),"")</f>
        <v/>
      </c>
      <c r="AP30" s="34" t="str">
        <f>IFERROR(IF(OR(AC30=0,AC30=""),"",IF(COUNTIFS($AU$27:$AU$42,"&gt;"&amp;AU30)+COUNTIFS(AU30:AU$42,"="&amp;AU30)=0,"",COUNTIFS($AU$27:$AU$42,"&gt;"&amp;AU30)+COUNTIFS(AU30:AU$42,"="&amp;AU30)+$AO$2)),"")</f>
        <v/>
      </c>
      <c r="AQ30" s="59" t="str">
        <f t="shared" si="64"/>
        <v/>
      </c>
      <c r="AR30" s="59" t="str">
        <f t="shared" si="65"/>
        <v/>
      </c>
      <c r="AS30" s="59" t="str">
        <f t="shared" si="66"/>
        <v/>
      </c>
      <c r="AT30" s="59" t="str">
        <f t="shared" si="67"/>
        <v/>
      </c>
      <c r="AU30" s="59" t="str">
        <f t="shared" si="68"/>
        <v/>
      </c>
      <c r="AW30" s="60" t="str">
        <f t="shared" si="69"/>
        <v/>
      </c>
      <c r="AX30" s="34" t="str">
        <f>IF(OR(BC30=0,BC30=""),"",IF(COUNTIFS($BC$11:$BC$158,"&gt;"&amp;BC30)+COUNTIFS(BC$11:BC30,"="&amp;BC30)=0,"",COUNTIFS($BC$11:$BC$158,"&gt;"&amp;BC30)+COUNTIFS(BC$11:BC30,"="&amp;BC30)))</f>
        <v/>
      </c>
      <c r="AY30" s="34" t="str">
        <f>IFERROR(IF(OR(BD30=0,BD30=""),"",IF(COUNTIFS($BD$11:$BD$158,"&gt;"&amp;BD30)+COUNTIFS(BD$11:BD30,"="&amp;BD30)=0,"",COUNTIFS($BD$11:$BD$158,"&gt;"&amp;BD30)+COUNTIFS(BD$11:BD30,"="&amp;BD30)+$AX$10)),"")</f>
        <v/>
      </c>
      <c r="AZ30" s="34" t="str">
        <f>IFERROR(IF(OR(BE30=0,BE30=""),"",IF(COUNTIFS($BE$11:$BE$158,"&gt;"&amp;BE30)+COUNTIFS(BE$11:BE30,"="&amp;BE30)=0,"",COUNTIFS($BE$11:$BE$158,"&gt;"&amp;BE30)+COUNTIFS(BE$11:BE30,"="&amp;BE30)+$AY$10)),"")</f>
        <v/>
      </c>
      <c r="BA30" s="34" t="str">
        <f>IFERROR(IF(OR(BF30=0,BF30=""),"",IF(COUNTIFS($BF$11:$BF$158,"&gt;"&amp;BF30)+COUNTIFS(BF$11:BF30,"="&amp;BF30)=0,"",COUNTIFS($BF$11:$BF$158,"&gt;"&amp;BF30)+COUNTIFS(BF$11:BF30,"="&amp;BF30)+$AZ$10)),"")</f>
        <v/>
      </c>
      <c r="BB30" s="34" t="str">
        <f>IFERROR(IF(OR(BG30=0,BG30=""),"",IF(COUNTIFS($BG$11:$BG$158,"&gt;"&amp;BG30)+COUNTIFS(BG$11:BG30,"="&amp;BG30)=0,"",COUNTIFS($BG$11:$BG$158,"&gt;"&amp;BG30)+COUNTIFS(BG$11:BG30,"="&amp;BG30)+$BA$10)),"")</f>
        <v/>
      </c>
      <c r="BC30" s="59" t="str">
        <f t="shared" si="70"/>
        <v/>
      </c>
      <c r="BD30" s="59" t="str">
        <f t="shared" si="71"/>
        <v/>
      </c>
      <c r="BE30" s="59" t="str">
        <f t="shared" si="72"/>
        <v/>
      </c>
      <c r="BF30" s="59" t="str">
        <f t="shared" si="73"/>
        <v/>
      </c>
      <c r="BG30" s="59" t="str">
        <f t="shared" si="74"/>
        <v/>
      </c>
    </row>
    <row r="31" spans="1:59" ht="15" x14ac:dyDescent="0.3">
      <c r="A31" t="str">
        <f t="shared" si="75"/>
        <v/>
      </c>
      <c r="B31" t="str">
        <f>IF(OR(AC31=0,AC31=""),"",IF(COUNTIFS($AE$11:$AE$158,"&gt;"&amp;AE31)+COUNTIFS(AE$11:AE31,"="&amp;AE31)=0,"",COUNTIFS($AE$11:$AE$158,"&gt;"&amp;AE31)+COUNTIFS(AE$11:AE31,"="&amp;AE31)))</f>
        <v/>
      </c>
      <c r="C31" t="str">
        <f t="shared" si="51"/>
        <v/>
      </c>
      <c r="D31" t="str">
        <f>IF(OR(AC31=0,AC31=""),"",IF(COUNTIFS($AF$11:$AF$135,"&gt;"&amp;AF31)+COUNTIFS(AF$11:AF31,"="&amp;AF31)=0,"",COUNTIFS($AF$11:$AF$135,"&gt;"&amp;AF31)+COUNTIFS(AF$11:AF31,"="&amp;AF31)))</f>
        <v/>
      </c>
      <c r="E31" t="str">
        <f>IF(AC31="","",COUNTIFS($H$11:$H$158,H31,$AE$11:$AE$158,"&gt;"&amp;AE31)+COUNTIFS(H31:$H$158,H31,AE31:$AE$158,AE31))</f>
        <v/>
      </c>
      <c r="F31" s="6" t="s">
        <v>45</v>
      </c>
      <c r="G31" s="83">
        <f>IFERROR(IF(VLOOKUP(F31,Lookups!$A$2:$F$118,2,FALSE)="","",VLOOKUP(F31,Lookups!$A$2:$F$118,2,FALSE)),"")</f>
        <v>1881</v>
      </c>
      <c r="H31" s="83" t="str">
        <f>IFERROR(IF(VLOOKUP(F31,Lookups!$A$2:$F$118,3,FALSE)="","",VLOOKUP(F31,Lookups!$A$2:$F$118,3,FALSE)),"")</f>
        <v>A</v>
      </c>
      <c r="I31" s="83" t="str">
        <f>IFERROR(IF(AE31=0,"",VLOOKUP(AD31,Lookups!$K$3:$L$7,2,TRUE)),"")</f>
        <v/>
      </c>
      <c r="J31" s="83" t="str">
        <f>IFERROR(IF(VLOOKUP(F31,Lookups!$A$2:$F$118,4,FALSE)="","",VLOOKUP(F31,Lookups!$A$2:$F$118,4,FALSE)),"")</f>
        <v>PCP</v>
      </c>
      <c r="K31" s="83" t="str">
        <f>IFERROR(IF(VLOOKUP(F31,Lookups!$A$2:$F$118,5,FALSE)="","",VLOOKUP(F31,Lookups!$A$2:$F$118,5,FALSE)),"")</f>
        <v>Meon</v>
      </c>
      <c r="L31" s="84" t="str">
        <f>IFERROR(IF(VLOOKUP(F31,Lookups!$A$2:$F$118,6,FALSE)="","",VLOOKUP(F31,Lookups!$A$2:$F$118,6,FALSE)),"")</f>
        <v/>
      </c>
      <c r="M31" s="53" t="str">
        <f>IFERROR(IF(VLOOKUP(F31,Scores!$A$5:$K$102,2,FALSE)="","",VLOOKUP(F31,Scores!$A$4:$K$102,2,FALSE)),"")</f>
        <v/>
      </c>
      <c r="N31" s="54" t="str">
        <f>IFERROR(IF(VLOOKUP(F31,Scores!$A$5:$K$102,3,FALSE)="","",VLOOKUP(F31,Scores!$A$5:$K$102,3,FALSE)),"")</f>
        <v/>
      </c>
      <c r="O31" s="54" t="str">
        <f>IFERROR(IF(VLOOKUP(F31,Scores!$A$5:$K$102,4,FALSE)="","",VLOOKUP(F31,Scores!$A$5:$K$102,4,FALSE)),"")</f>
        <v/>
      </c>
      <c r="P31" s="54" t="str">
        <f>IFERROR(IF(VLOOKUP(F31,Scores!$A$5:$K$102,5,FALSE)="","",VLOOKUP(F31,Scores!$A$5:$K$102,5,FALSE)),"")</f>
        <v/>
      </c>
      <c r="Q31" s="54" t="str">
        <f>IFERROR(IF(VLOOKUP(F31,Scores!$A$5:$K$102,6,FALSE)="","",VLOOKUP(F31,Scores!$A$5:$K$102,6,FALSE)),"")</f>
        <v/>
      </c>
      <c r="R31" s="54" t="str">
        <f>IFERROR(IF(VLOOKUP(F31,Scores!$A$5:$K$102,7,FALSE)="","",VLOOKUP(F31,Scores!$A$5:$K$102,7,FALSE)),"")</f>
        <v/>
      </c>
      <c r="S31" s="54" t="str">
        <f>IFERROR(IF(VLOOKUP(F31,Scores!$A$5:$K$102,8,FALSE)="","",VLOOKUP(F31,Scores!$A$5:$K$102,8,FALSE)),"")</f>
        <v/>
      </c>
      <c r="T31" s="55" t="str">
        <f>IFERROR(IF(VLOOKUP(F31,Scores!$A$5:$K$102,9,FALSE)="","",VLOOKUP(F31,Scores!$A$5:$K$102,9,FALSE)),"")</f>
        <v/>
      </c>
      <c r="U31" s="56" t="str">
        <f t="shared" si="76"/>
        <v/>
      </c>
      <c r="V31" s="57" t="str">
        <f t="shared" si="77"/>
        <v/>
      </c>
      <c r="W31" s="57" t="str">
        <f t="shared" si="78"/>
        <v/>
      </c>
      <c r="X31" s="57" t="str">
        <f t="shared" si="79"/>
        <v/>
      </c>
      <c r="Y31" s="57" t="str">
        <f t="shared" si="80"/>
        <v/>
      </c>
      <c r="Z31" s="57" t="str">
        <f t="shared" si="81"/>
        <v/>
      </c>
      <c r="AA31" s="57" t="str">
        <f t="shared" si="82"/>
        <v/>
      </c>
      <c r="AB31" s="58" t="str">
        <f t="shared" si="83"/>
        <v/>
      </c>
      <c r="AC31" s="53" t="str">
        <f t="shared" si="84"/>
        <v/>
      </c>
      <c r="AD31" s="57" t="str">
        <f t="shared" si="85"/>
        <v/>
      </c>
      <c r="AE31" s="57" t="str" cm="1">
        <f t="array" ref="AE31">IFERROR(IF(AC31&gt;Lookups!$I$6-1,AVERAGE(LARGE(U31:AB31,_xlfn.SEQUENCE(Lookups!$I$6))),AVERAGE(LARGE(U31:AB31,_xlfn.SEQUENCE(AC31)))),"")</f>
        <v/>
      </c>
      <c r="AF31" s="55" t="str">
        <f t="shared" si="86"/>
        <v/>
      </c>
      <c r="AG31" s="59" t="str">
        <f>IF(AC31=Lookups!$I$6+1,LARGE(U31:AB31,5),"")</f>
        <v/>
      </c>
      <c r="AH31" s="59" t="str">
        <f>IF(AC31=Lookups!$I$6+2,LARGE(U31:AB31,6),"")</f>
        <v/>
      </c>
      <c r="AI31" s="59"/>
      <c r="AJ31" s="59"/>
      <c r="AK31" s="60" t="str">
        <f t="shared" si="63"/>
        <v/>
      </c>
      <c r="AL31" s="34" t="str">
        <f>IF(OR(AC31=0,AC31=""),"",IF(COUNTIFS($AQ$27:$AQ$42,"&gt;"&amp;AQ31)+COUNTIFS(AQ$27:AQ31,"="&amp;AQ31)=0,"",COUNTIFS($AQ$27:$AQ$42,"&gt;"&amp;AQ31)+COUNTIFS(AQ$27:AQ31,"="&amp;AQ31)))</f>
        <v/>
      </c>
      <c r="AM31" s="34" t="str">
        <f>IFERROR(IF(OR(AC31=0,AC31=""),"",IF(COUNTIFS($AR$27:$AR$42,"&gt;"&amp;AR31)+COUNTIFS(AR$27:AR31,"="&amp;AR31)=0,"",COUNTIFS($AR$27:$AR$42,"&gt;"&amp;AR31)+COUNTIFS(AR$27:AR31,"="&amp;AR31)+$AL$26)),"")</f>
        <v/>
      </c>
      <c r="AN31" s="34" t="str">
        <f>IFERROR(IF(OR(AC31=0,AC31=""),"",IF(COUNTIFS($AS$27:$AS$42,"&gt;"&amp;AS31)+COUNTIFS(AS$27:AS31,"="&amp;AS31)=0,"",COUNTIFS($AS$27:$AS$42,"&gt;"&amp;AS31)+COUNTIFS(AS$27:AS31,"="&amp;AS31)+$AM$26)),"")</f>
        <v/>
      </c>
      <c r="AO31" s="34" t="str">
        <f>IFERROR(IF(OR(AC31=0,AC31=""),"",IF(COUNTIFS($AT$27:$AT$42,"&gt;"&amp;AT15)+COUNTIFS(AT$27:AT31,"="&amp;AT31)=0,"",COUNTIFS($AT$27:$AT$42,"&gt;"&amp;AT31)+COUNTIFS(AT$27:AT31,"="&amp;AT31)+$AN$26)),"")</f>
        <v/>
      </c>
      <c r="AP31" s="34" t="str">
        <f>IFERROR(IF(OR(AC31=0,AC31=""),"",IF(COUNTIFS($AU$27:$AU$42,"&gt;"&amp;AU31)+COUNTIFS(AU31:AU$42,"="&amp;AU31)=0,"",COUNTIFS($AU$27:$AU$42,"&gt;"&amp;AU31)+COUNTIFS(AU31:AU$42,"="&amp;AU31)+$AO$2)),"")</f>
        <v/>
      </c>
      <c r="AQ31" s="59" t="str">
        <f t="shared" si="64"/>
        <v/>
      </c>
      <c r="AR31" s="59" t="str">
        <f t="shared" si="65"/>
        <v/>
      </c>
      <c r="AS31" s="59" t="str">
        <f t="shared" si="66"/>
        <v/>
      </c>
      <c r="AT31" s="59" t="str">
        <f t="shared" si="67"/>
        <v/>
      </c>
      <c r="AU31" s="59" t="str">
        <f t="shared" si="68"/>
        <v/>
      </c>
      <c r="AW31" s="60" t="str">
        <f t="shared" si="69"/>
        <v/>
      </c>
      <c r="AX31" s="34" t="str">
        <f>IF(OR(BC31=0,BC31=""),"",IF(COUNTIFS($BC$11:$BC$158,"&gt;"&amp;BC31)+COUNTIFS(BC$11:BC31,"="&amp;BC31)=0,"",COUNTIFS($BC$11:$BC$158,"&gt;"&amp;BC31)+COUNTIFS(BC$11:BC31,"="&amp;BC31)))</f>
        <v/>
      </c>
      <c r="AY31" s="34" t="str">
        <f>IFERROR(IF(OR(BD31=0,BD31=""),"",IF(COUNTIFS($BD$11:$BD$158,"&gt;"&amp;BD31)+COUNTIFS(BD$11:BD31,"="&amp;BD31)=0,"",COUNTIFS($BD$11:$BD$158,"&gt;"&amp;BD31)+COUNTIFS(BD$11:BD31,"="&amp;BD31)+$AX$10)),"")</f>
        <v/>
      </c>
      <c r="AZ31" s="34" t="str">
        <f>IFERROR(IF(OR(BE31=0,BE31=""),"",IF(COUNTIFS($BE$11:$BE$158,"&gt;"&amp;BE31)+COUNTIFS(BE$11:BE31,"="&amp;BE31)=0,"",COUNTIFS($BE$11:$BE$158,"&gt;"&amp;BE31)+COUNTIFS(BE$11:BE31,"="&amp;BE31)+$AY$10)),"")</f>
        <v/>
      </c>
      <c r="BA31" s="34" t="str">
        <f>IFERROR(IF(OR(BF31=0,BF31=""),"",IF(COUNTIFS($BF$11:$BF$158,"&gt;"&amp;BF31)+COUNTIFS(BF$11:BF31,"="&amp;BF31)=0,"",COUNTIFS($BF$11:$BF$158,"&gt;"&amp;BF31)+COUNTIFS(BF$11:BF31,"="&amp;BF31)+$AZ$10)),"")</f>
        <v/>
      </c>
      <c r="BB31" s="34" t="str">
        <f>IFERROR(IF(OR(BG31=0,BG31=""),"",IF(COUNTIFS($BG$11:$BG$158,"&gt;"&amp;BG31)+COUNTIFS(BG$11:BG31,"="&amp;BG31)=0,"",COUNTIFS($BG$11:$BG$158,"&gt;"&amp;BG31)+COUNTIFS(BG$11:BG31,"="&amp;BG31)+$BA$10)),"")</f>
        <v/>
      </c>
      <c r="BC31" s="59" t="str">
        <f t="shared" si="70"/>
        <v/>
      </c>
      <c r="BD31" s="59" t="str">
        <f t="shared" si="71"/>
        <v/>
      </c>
      <c r="BE31" s="59" t="str">
        <f t="shared" si="72"/>
        <v/>
      </c>
      <c r="BF31" s="59" t="str">
        <f t="shared" si="73"/>
        <v/>
      </c>
      <c r="BG31" s="59" t="str">
        <f t="shared" si="74"/>
        <v/>
      </c>
    </row>
    <row r="32" spans="1:59" ht="15" x14ac:dyDescent="0.3">
      <c r="A32">
        <f t="shared" si="75"/>
        <v>1</v>
      </c>
      <c r="B32">
        <f>IF(OR(AC32=0,AC32=""),"",IF(COUNTIFS($AE$11:$AE$158,"&gt;"&amp;AE32)+COUNTIFS(AE$11:AE32,"="&amp;AE32)=0,"",COUNTIFS($AE$11:$AE$158,"&gt;"&amp;AE32)+COUNTIFS(AE$11:AE32,"="&amp;AE32)))</f>
        <v>17</v>
      </c>
      <c r="C32">
        <f t="shared" si="51"/>
        <v>9</v>
      </c>
      <c r="D32">
        <f>IF(OR(AC32=0,AC32=""),"",IF(COUNTIFS($AF$11:$AF$135,"&gt;"&amp;AF32)+COUNTIFS(AF$11:AF32,"="&amp;AF32)=0,"",COUNTIFS($AF$11:$AF$135,"&gt;"&amp;AF32)+COUNTIFS(AF$11:AF32,"="&amp;AF32)))</f>
        <v>8</v>
      </c>
      <c r="E32">
        <f>IF(AC32="","",COUNTIFS($H$11:$H$158,H32,$AE$11:$AE$158,"&gt;"&amp;AE32)+COUNTIFS(H32:$H$158,H32,AE32:$AE$158,AE32))</f>
        <v>1</v>
      </c>
      <c r="F32" s="6" t="s">
        <v>52</v>
      </c>
      <c r="G32" s="83">
        <f>IFERROR(IF(VLOOKUP(F32,Lookups!$A$2:$F$118,2,FALSE)="","",VLOOKUP(F32,Lookups!$A$2:$F$118,2,FALSE)),"")</f>
        <v>88</v>
      </c>
      <c r="H32" s="83" t="str">
        <f>IFERROR(IF(VLOOKUP(F32,Lookups!$A$2:$F$118,3,FALSE)="","",VLOOKUP(F32,Lookups!$A$2:$F$118,3,FALSE)),"")</f>
        <v>A</v>
      </c>
      <c r="I32" s="83" t="str">
        <f>IFERROR(IF(AE32=0,"",VLOOKUP(AD32,Lookups!$K$3:$L$7,2,TRUE)),"")</f>
        <v>A</v>
      </c>
      <c r="J32" s="83" t="str">
        <f>IFERROR(IF(VLOOKUP(F32,Lookups!$A$2:$F$118,4,FALSE)="","",VLOOKUP(F32,Lookups!$A$2:$F$118,4,FALSE)),"")</f>
        <v>PCP</v>
      </c>
      <c r="K32" s="83" t="str">
        <f>IFERROR(IF(VLOOKUP(F32,Lookups!$A$2:$F$118,5,FALSE)="","",VLOOKUP(F32,Lookups!$A$2:$F$118,5,FALSE)),"")</f>
        <v>Buccaneers</v>
      </c>
      <c r="L32" s="84" t="str">
        <f>IFERROR(IF(VLOOKUP(F32,Lookups!$A$2:$F$118,6,FALSE)="","",VLOOKUP(F32,Lookups!$A$2:$F$118,6,FALSE)),"")</f>
        <v>Buccaneers</v>
      </c>
      <c r="M32" s="53">
        <f>IFERROR(IF(VLOOKUP(F32,Scores!$A$5:$K$102,2,FALSE)="","",VLOOKUP(F32,Scores!$A$4:$K$102,2,FALSE)),"")</f>
        <v>33</v>
      </c>
      <c r="N32" s="54">
        <f>IFERROR(IF(VLOOKUP(F32,Scores!$A$5:$K$102,3,FALSE)="","",VLOOKUP(F32,Scores!$A$5:$K$102,3,FALSE)),"")</f>
        <v>23</v>
      </c>
      <c r="O32" s="54" t="str">
        <f>IFERROR(IF(VLOOKUP(F32,Scores!$A$5:$K$102,4,FALSE)="","",VLOOKUP(F32,Scores!$A$5:$K$102,4,FALSE)),"")</f>
        <v/>
      </c>
      <c r="P32" s="54" t="str">
        <f>IFERROR(IF(VLOOKUP(F32,Scores!$A$5:$K$102,5,FALSE)="","",VLOOKUP(F32,Scores!$A$5:$K$102,5,FALSE)),"")</f>
        <v/>
      </c>
      <c r="Q32" s="54" t="str">
        <f>IFERROR(IF(VLOOKUP(F32,Scores!$A$5:$K$102,6,FALSE)="","",VLOOKUP(F32,Scores!$A$5:$K$102,6,FALSE)),"")</f>
        <v/>
      </c>
      <c r="R32" s="54" t="str">
        <f>IFERROR(IF(VLOOKUP(F32,Scores!$A$5:$K$102,7,FALSE)="","",VLOOKUP(F32,Scores!$A$5:$K$102,7,FALSE)),"")</f>
        <v/>
      </c>
      <c r="S32" s="54" t="str">
        <f>IFERROR(IF(VLOOKUP(F32,Scores!$A$5:$K$102,8,FALSE)="","",VLOOKUP(F32,Scores!$A$5:$K$102,8,FALSE)),"")</f>
        <v/>
      </c>
      <c r="T32" s="55" t="str">
        <f>IFERROR(IF(VLOOKUP(F32,Scores!$A$5:$K$102,9,FALSE)="","",VLOOKUP(F32,Scores!$A$5:$K$102,9,FALSE)),"")</f>
        <v/>
      </c>
      <c r="U32" s="56">
        <f t="shared" si="76"/>
        <v>0.84615384615384615</v>
      </c>
      <c r="V32" s="57">
        <f t="shared" si="77"/>
        <v>0.71875</v>
      </c>
      <c r="W32" s="57" t="str">
        <f t="shared" si="78"/>
        <v/>
      </c>
      <c r="X32" s="57" t="str">
        <f t="shared" si="79"/>
        <v/>
      </c>
      <c r="Y32" s="57" t="str">
        <f t="shared" si="80"/>
        <v/>
      </c>
      <c r="Z32" s="57" t="str">
        <f t="shared" si="81"/>
        <v/>
      </c>
      <c r="AA32" s="57" t="str">
        <f t="shared" si="82"/>
        <v/>
      </c>
      <c r="AB32" s="58" t="str">
        <f t="shared" si="83"/>
        <v/>
      </c>
      <c r="AC32" s="53">
        <f t="shared" si="84"/>
        <v>2</v>
      </c>
      <c r="AD32" s="57">
        <f t="shared" si="85"/>
        <v>0.78245192307692313</v>
      </c>
      <c r="AE32" s="57" cm="1">
        <f t="array" ref="AE32">IFERROR(IF(AC32&gt;Lookups!$I$6-1,AVERAGE(LARGE(U32:AB32,_xlfn.SEQUENCE(Lookups!$I$6))),AVERAGE(LARGE(U32:AB32,_xlfn.SEQUENCE(AC32)))),"")</f>
        <v>0.78245192307692313</v>
      </c>
      <c r="AF32" s="55">
        <f t="shared" si="86"/>
        <v>56</v>
      </c>
      <c r="AG32" s="59" t="str">
        <f>IF(AC32=Lookups!$I$6+1,LARGE(U32:AB32,5),"")</f>
        <v/>
      </c>
      <c r="AH32" s="59" t="str">
        <f>IF(AC32=Lookups!$I$6+2,LARGE(U32:AB32,6),"")</f>
        <v/>
      </c>
      <c r="AI32" s="59"/>
      <c r="AJ32" s="59"/>
      <c r="AK32" s="60">
        <f t="shared" si="63"/>
        <v>1</v>
      </c>
      <c r="AL32" s="34" t="str">
        <f>IF(OR(AC32=0,AC32=""),"",IF(COUNTIFS($AQ$27:$AQ$42,"&gt;"&amp;AQ32)+COUNTIFS(AQ$27:AQ32,"="&amp;AQ32)=0,"",COUNTIFS($AQ$27:$AQ$42,"&gt;"&amp;AQ32)+COUNTIFS(AQ$27:AQ32,"="&amp;AQ32)))</f>
        <v/>
      </c>
      <c r="AM32" s="34" t="str">
        <f>IFERROR(IF(OR(AC32=0,AC32=""),"",IF(COUNTIFS($AR$27:$AR$42,"&gt;"&amp;AR32)+COUNTIFS(AR$27:AR32,"="&amp;AR32)=0,"",COUNTIFS($AR$27:$AR$42,"&gt;"&amp;AR32)+COUNTIFS(AR$27:AR32,"="&amp;AR32)+$AL$26)),"")</f>
        <v/>
      </c>
      <c r="AN32" s="34">
        <f>IFERROR(IF(OR(AC32=0,AC32=""),"",IF(COUNTIFS($AS$27:$AS$42,"&gt;"&amp;AS32)+COUNTIFS(AS$27:AS32,"="&amp;AS32)=0,"",COUNTIFS($AS$27:$AS$42,"&gt;"&amp;AS32)+COUNTIFS(AS$27:AS32,"="&amp;AS32)+$AM$26)),"")</f>
        <v>1</v>
      </c>
      <c r="AO32" s="34" t="str">
        <f>IFERROR(IF(OR(AC32=0,AC32=""),"",IF(COUNTIFS($AT$27:$AT$42,"&gt;"&amp;AT16)+COUNTIFS(AT$27:AT32,"="&amp;AT32)=0,"",COUNTIFS($AT$27:$AT$42,"&gt;"&amp;AT32)+COUNTIFS(AT$27:AT32,"="&amp;AT32)+$AN$26)),"")</f>
        <v/>
      </c>
      <c r="AP32" s="34" t="str">
        <f>IFERROR(IF(OR(AC32=0,AC32=""),"",IF(COUNTIFS($AU$27:$AU$42,"&gt;"&amp;AU32)+COUNTIFS(AU32:AU$42,"="&amp;AU32)=0,"",COUNTIFS($AU$27:$AU$42,"&gt;"&amp;AU32)+COUNTIFS(AU32:AU$42,"="&amp;AU32)+$AO$2)),"")</f>
        <v/>
      </c>
      <c r="AQ32" s="59" t="str">
        <f t="shared" si="64"/>
        <v/>
      </c>
      <c r="AR32" s="59" t="str">
        <f t="shared" si="65"/>
        <v/>
      </c>
      <c r="AS32" s="59">
        <f t="shared" si="66"/>
        <v>0.78245192307692313</v>
      </c>
      <c r="AT32" s="59" t="str">
        <f t="shared" si="67"/>
        <v/>
      </c>
      <c r="AU32" s="59" t="str">
        <f t="shared" si="68"/>
        <v/>
      </c>
      <c r="AW32" s="60">
        <f t="shared" si="69"/>
        <v>9</v>
      </c>
      <c r="AX32" s="34" t="str">
        <f>IF(OR(BC32=0,BC32=""),"",IF(COUNTIFS($BC$11:$BC$158,"&gt;"&amp;BC32)+COUNTIFS(BC$11:BC32,"="&amp;BC32)=0,"",COUNTIFS($BC$11:$BC$158,"&gt;"&amp;BC32)+COUNTIFS(BC$11:BC32,"="&amp;BC32)))</f>
        <v/>
      </c>
      <c r="AY32" s="34" t="str">
        <f>IFERROR(IF(OR(BD32=0,BD32=""),"",IF(COUNTIFS($BD$11:$BD$158,"&gt;"&amp;BD32)+COUNTIFS(BD$11:BD32,"="&amp;BD32)=0,"",COUNTIFS($BD$11:$BD$158,"&gt;"&amp;BD32)+COUNTIFS(BD$11:BD32,"="&amp;BD32)+$AX$10)),"")</f>
        <v/>
      </c>
      <c r="AZ32" s="34">
        <f>IFERROR(IF(OR(BE32=0,BE32=""),"",IF(COUNTIFS($BE$11:$BE$158,"&gt;"&amp;BE32)+COUNTIFS(BE$11:BE32,"="&amp;BE32)=0,"",COUNTIFS($BE$11:$BE$158,"&gt;"&amp;BE32)+COUNTIFS(BE$11:BE32,"="&amp;BE32)+$AY$10)),"")</f>
        <v>9</v>
      </c>
      <c r="BA32" s="34" t="str">
        <f>IFERROR(IF(OR(BF32=0,BF32=""),"",IF(COUNTIFS($BF$11:$BF$158,"&gt;"&amp;BF32)+COUNTIFS(BF$11:BF32,"="&amp;BF32)=0,"",COUNTIFS($BF$11:$BF$158,"&gt;"&amp;BF32)+COUNTIFS(BF$11:BF32,"="&amp;BF32)+$AZ$10)),"")</f>
        <v/>
      </c>
      <c r="BB32" s="34" t="str">
        <f>IFERROR(IF(OR(BG32=0,BG32=""),"",IF(COUNTIFS($BG$11:$BG$158,"&gt;"&amp;BG32)+COUNTIFS(BG$11:BG32,"="&amp;BG32)=0,"",COUNTIFS($BG$11:$BG$158,"&gt;"&amp;BG32)+COUNTIFS(BG$11:BG32,"="&amp;BG32)+$BA$10)),"")</f>
        <v/>
      </c>
      <c r="BC32" s="59" t="str">
        <f t="shared" si="70"/>
        <v/>
      </c>
      <c r="BD32" s="59" t="str">
        <f t="shared" si="71"/>
        <v/>
      </c>
      <c r="BE32" s="59">
        <f t="shared" si="72"/>
        <v>0.78245192307692313</v>
      </c>
      <c r="BF32" s="59" t="str">
        <f t="shared" si="73"/>
        <v/>
      </c>
      <c r="BG32" s="59" t="str">
        <f t="shared" si="74"/>
        <v/>
      </c>
    </row>
    <row r="33" spans="1:59" ht="15" x14ac:dyDescent="0.3">
      <c r="A33">
        <f t="shared" si="75"/>
        <v>5</v>
      </c>
      <c r="B33">
        <f>IF(OR(AC33=0,AC33=""),"",IF(COUNTIFS($AE$11:$AE$158,"&gt;"&amp;AE33)+COUNTIFS(AE$11:AE33,"="&amp;AE33)=0,"",COUNTIFS($AE$11:$AE$158,"&gt;"&amp;AE33)+COUNTIFS(AE$11:AE33,"="&amp;AE33)))</f>
        <v>24</v>
      </c>
      <c r="C33">
        <f t="shared" si="51"/>
        <v>34</v>
      </c>
      <c r="D33">
        <f>IF(OR(AC33=0,AC33=""),"",IF(COUNTIFS($AF$11:$AF$135,"&gt;"&amp;AF33)+COUNTIFS(AF$11:AF33,"="&amp;AF33)=0,"",COUNTIFS($AF$11:$AF$135,"&gt;"&amp;AF33)+COUNTIFS(AF$11:AF33,"="&amp;AF33)))</f>
        <v>30</v>
      </c>
      <c r="E33">
        <f>IF(AC33="","",COUNTIFS($H$11:$H$158,H33,$AE$11:$AE$158,"&gt;"&amp;AE33)+COUNTIFS(H33:$H$158,H33,AE33:$AE$158,AE33))</f>
        <v>4</v>
      </c>
      <c r="F33" s="6" t="s">
        <v>53</v>
      </c>
      <c r="G33" s="83">
        <f>IFERROR(IF(VLOOKUP(F33,Lookups!$A$2:$F$118,2,FALSE)="","",VLOOKUP(F33,Lookups!$A$2:$F$118,2,FALSE)),"")</f>
        <v>1544</v>
      </c>
      <c r="H33" s="83" t="str">
        <f>IFERROR(IF(VLOOKUP(F33,Lookups!$A$2:$F$118,3,FALSE)="","",VLOOKUP(F33,Lookups!$A$2:$F$118,3,FALSE)),"")</f>
        <v>A</v>
      </c>
      <c r="I33" s="83" t="str">
        <f>IFERROR(IF(AE33=0,"",VLOOKUP(AD33,Lookups!$K$3:$L$7,2,TRUE)),"")</f>
        <v>B</v>
      </c>
      <c r="J33" s="83" t="str">
        <f>IFERROR(IF(VLOOKUP(F33,Lookups!$A$2:$F$118,4,FALSE)="","",VLOOKUP(F33,Lookups!$A$2:$F$118,4,FALSE)),"")</f>
        <v>PCP</v>
      </c>
      <c r="K33" s="83" t="str">
        <f>IFERROR(IF(VLOOKUP(F33,Lookups!$A$2:$F$118,5,FALSE)="","",VLOOKUP(F33,Lookups!$A$2:$F$118,5,FALSE)),"")</f>
        <v>Meon</v>
      </c>
      <c r="L33" s="84" t="str">
        <f>IFERROR(IF(VLOOKUP(F33,Lookups!$A$2:$F$118,6,FALSE)="","",VLOOKUP(F33,Lookups!$A$2:$F$118,6,FALSE)),"")</f>
        <v>Meon</v>
      </c>
      <c r="M33" s="53" t="str">
        <f>IFERROR(IF(VLOOKUP(F33,Scores!$A$5:$K$102,2,FALSE)="","",VLOOKUP(F33,Scores!$A$4:$K$102,2,FALSE)),"")</f>
        <v/>
      </c>
      <c r="N33" s="54">
        <f>IFERROR(IF(VLOOKUP(F33,Scores!$A$5:$K$102,3,FALSE)="","",VLOOKUP(F33,Scores!$A$5:$K$102,3,FALSE)),"")</f>
        <v>22</v>
      </c>
      <c r="O33" s="54" t="str">
        <f>IFERROR(IF(VLOOKUP(F33,Scores!$A$5:$K$102,4,FALSE)="","",VLOOKUP(F33,Scores!$A$5:$K$102,4,FALSE)),"")</f>
        <v/>
      </c>
      <c r="P33" s="54" t="str">
        <f>IFERROR(IF(VLOOKUP(F33,Scores!$A$5:$K$102,5,FALSE)="","",VLOOKUP(F33,Scores!$A$5:$K$102,5,FALSE)),"")</f>
        <v/>
      </c>
      <c r="Q33" s="54" t="str">
        <f>IFERROR(IF(VLOOKUP(F33,Scores!$A$5:$K$102,6,FALSE)="","",VLOOKUP(F33,Scores!$A$5:$K$102,6,FALSE)),"")</f>
        <v/>
      </c>
      <c r="R33" s="54" t="str">
        <f>IFERROR(IF(VLOOKUP(F33,Scores!$A$5:$K$102,7,FALSE)="","",VLOOKUP(F33,Scores!$A$5:$K$102,7,FALSE)),"")</f>
        <v/>
      </c>
      <c r="S33" s="54" t="str">
        <f>IFERROR(IF(VLOOKUP(F33,Scores!$A$5:$K$102,8,FALSE)="","",VLOOKUP(F33,Scores!$A$5:$K$102,8,FALSE)),"")</f>
        <v/>
      </c>
      <c r="T33" s="55" t="str">
        <f>IFERROR(IF(VLOOKUP(F33,Scores!$A$5:$K$102,9,FALSE)="","",VLOOKUP(F33,Scores!$A$5:$K$102,9,FALSE)),"")</f>
        <v/>
      </c>
      <c r="U33" s="56" t="str">
        <f t="shared" si="76"/>
        <v/>
      </c>
      <c r="V33" s="57">
        <f t="shared" si="77"/>
        <v>0.6875</v>
      </c>
      <c r="W33" s="57" t="str">
        <f t="shared" si="78"/>
        <v/>
      </c>
      <c r="X33" s="57" t="str">
        <f t="shared" si="79"/>
        <v/>
      </c>
      <c r="Y33" s="57" t="str">
        <f t="shared" si="80"/>
        <v/>
      </c>
      <c r="Z33" s="57" t="str">
        <f t="shared" si="81"/>
        <v/>
      </c>
      <c r="AA33" s="57" t="str">
        <f t="shared" si="82"/>
        <v/>
      </c>
      <c r="AB33" s="58" t="str">
        <f t="shared" si="83"/>
        <v/>
      </c>
      <c r="AC33" s="53">
        <f t="shared" si="84"/>
        <v>1</v>
      </c>
      <c r="AD33" s="57">
        <f t="shared" si="85"/>
        <v>0.6875</v>
      </c>
      <c r="AE33" s="57" cm="1">
        <f t="array" ref="AE33">IFERROR(IF(AC33&gt;Lookups!$I$6-1,AVERAGE(LARGE(U33:AB33,_xlfn.SEQUENCE(Lookups!$I$6))),AVERAGE(LARGE(U33:AB33,_xlfn.SEQUENCE(AC33)))),"")</f>
        <v>0.6875</v>
      </c>
      <c r="AF33" s="55">
        <f t="shared" si="86"/>
        <v>22</v>
      </c>
      <c r="AG33" s="59" t="str">
        <f>IF(AC33=Lookups!$I$6+1,LARGE(U33:AB33,5),"")</f>
        <v/>
      </c>
      <c r="AH33" s="59" t="str">
        <f>IF(AC33=Lookups!$I$6+2,LARGE(U33:AB33,6),"")</f>
        <v/>
      </c>
      <c r="AI33" s="59"/>
      <c r="AJ33" s="59"/>
      <c r="AK33" s="60">
        <f t="shared" si="63"/>
        <v>5</v>
      </c>
      <c r="AL33" s="34" t="str">
        <f>IF(OR(AC33=0,AC33=""),"",IF(COUNTIFS($AQ$27:$AQ$42,"&gt;"&amp;AQ33)+COUNTIFS(AQ$27:AQ33,"="&amp;AQ33)=0,"",COUNTIFS($AQ$27:$AQ$42,"&gt;"&amp;AQ33)+COUNTIFS(AQ$27:AQ33,"="&amp;AQ33)))</f>
        <v/>
      </c>
      <c r="AM33" s="34" t="str">
        <f>IFERROR(IF(OR(AC33=0,AC33=""),"",IF(COUNTIFS($AR$27:$AR$42,"&gt;"&amp;AR33)+COUNTIFS(AR$27:AR33,"="&amp;AR33)=0,"",COUNTIFS($AR$27:$AR$42,"&gt;"&amp;AR33)+COUNTIFS(AR$27:AR33,"="&amp;AR33)+$AL$26)),"")</f>
        <v/>
      </c>
      <c r="AN33" s="34" t="str">
        <f>IFERROR(IF(OR(AC33=0,AC33=""),"",IF(COUNTIFS($AS$27:$AS$42,"&gt;"&amp;AS33)+COUNTIFS(AS$27:AS33,"="&amp;AS33)=0,"",COUNTIFS($AS$27:$AS$42,"&gt;"&amp;AS33)+COUNTIFS(AS$27:AS33,"="&amp;AS33)+$AM$26)),"")</f>
        <v/>
      </c>
      <c r="AO33" s="34">
        <f>IFERROR(IF(OR(AC33=0,AC33=""),"",IF(COUNTIFS($AT$27:$AT$42,"&gt;"&amp;AT17)+COUNTIFS(AT$27:AT33,"="&amp;AT33)=0,"",COUNTIFS($AT$27:$AT$42,"&gt;"&amp;AT33)+COUNTIFS(AT$27:AT33,"="&amp;AT33)+$AN$26)),"")</f>
        <v>5</v>
      </c>
      <c r="AP33" s="34" t="str">
        <f>IFERROR(IF(OR(AC33=0,AC33=""),"",IF(COUNTIFS($AU$27:$AU$42,"&gt;"&amp;AU33)+COUNTIFS(AU33:AU$42,"="&amp;AU33)=0,"",COUNTIFS($AU$27:$AU$42,"&gt;"&amp;AU33)+COUNTIFS(AU33:AU$42,"="&amp;AU33)+$AO$2)),"")</f>
        <v/>
      </c>
      <c r="AQ33" s="59" t="str">
        <f t="shared" si="64"/>
        <v/>
      </c>
      <c r="AR33" s="59" t="str">
        <f t="shared" si="65"/>
        <v/>
      </c>
      <c r="AS33" s="59" t="str">
        <f t="shared" si="66"/>
        <v/>
      </c>
      <c r="AT33" s="59">
        <f t="shared" si="67"/>
        <v>0.6875</v>
      </c>
      <c r="AU33" s="59" t="str">
        <f t="shared" si="68"/>
        <v/>
      </c>
      <c r="AW33" s="60">
        <f t="shared" si="69"/>
        <v>34</v>
      </c>
      <c r="AX33" s="34" t="str">
        <f>IF(OR(BC33=0,BC33=""),"",IF(COUNTIFS($BC$11:$BC$158,"&gt;"&amp;BC33)+COUNTIFS(BC$11:BC33,"="&amp;BC33)=0,"",COUNTIFS($BC$11:$BC$158,"&gt;"&amp;BC33)+COUNTIFS(BC$11:BC33,"="&amp;BC33)))</f>
        <v/>
      </c>
      <c r="AY33" s="34" t="str">
        <f>IFERROR(IF(OR(BD33=0,BD33=""),"",IF(COUNTIFS($BD$11:$BD$158,"&gt;"&amp;BD33)+COUNTIFS(BD$11:BD33,"="&amp;BD33)=0,"",COUNTIFS($BD$11:$BD$158,"&gt;"&amp;BD33)+COUNTIFS(BD$11:BD33,"="&amp;BD33)+$AX$10)),"")</f>
        <v/>
      </c>
      <c r="AZ33" s="34" t="str">
        <f>IFERROR(IF(OR(BE33=0,BE33=""),"",IF(COUNTIFS($BE$11:$BE$158,"&gt;"&amp;BE33)+COUNTIFS(BE$11:BE33,"="&amp;BE33)=0,"",COUNTIFS($BE$11:$BE$158,"&gt;"&amp;BE33)+COUNTIFS(BE$11:BE33,"="&amp;BE33)+$AY$10)),"")</f>
        <v/>
      </c>
      <c r="BA33" s="34">
        <f>IFERROR(IF(OR(BF33=0,BF33=""),"",IF(COUNTIFS($BF$11:$BF$158,"&gt;"&amp;BF33)+COUNTIFS(BF$11:BF33,"="&amp;BF33)=0,"",COUNTIFS($BF$11:$BF$158,"&gt;"&amp;BF33)+COUNTIFS(BF$11:BF33,"="&amp;BF33)+$AZ$10)),"")</f>
        <v>34</v>
      </c>
      <c r="BB33" s="34" t="str">
        <f>IFERROR(IF(OR(BG33=0,BG33=""),"",IF(COUNTIFS($BG$11:$BG$158,"&gt;"&amp;BG33)+COUNTIFS(BG$11:BG33,"="&amp;BG33)=0,"",COUNTIFS($BG$11:$BG$158,"&gt;"&amp;BG33)+COUNTIFS(BG$11:BG33,"="&amp;BG33)+$BA$10)),"")</f>
        <v/>
      </c>
      <c r="BC33" s="59" t="str">
        <f t="shared" si="70"/>
        <v/>
      </c>
      <c r="BD33" s="59" t="str">
        <f t="shared" si="71"/>
        <v/>
      </c>
      <c r="BE33" s="59" t="str">
        <f t="shared" si="72"/>
        <v/>
      </c>
      <c r="BF33" s="59">
        <f t="shared" si="73"/>
        <v>0.6875</v>
      </c>
      <c r="BG33" s="59" t="str">
        <f t="shared" si="74"/>
        <v/>
      </c>
    </row>
    <row r="34" spans="1:59" ht="15" x14ac:dyDescent="0.3">
      <c r="A34" t="str">
        <f t="shared" si="75"/>
        <v/>
      </c>
      <c r="B34" t="str">
        <f>IF(OR(AC34=0,AC34=""),"",IF(COUNTIFS($AE$11:$AE$158,"&gt;"&amp;AE34)+COUNTIFS(AE$11:AE34,"="&amp;AE34)=0,"",COUNTIFS($AE$11:$AE$158,"&gt;"&amp;AE34)+COUNTIFS(AE$11:AE34,"="&amp;AE34)))</f>
        <v/>
      </c>
      <c r="C34" t="str">
        <f t="shared" si="51"/>
        <v/>
      </c>
      <c r="D34" t="str">
        <f>IF(OR(AC34=0,AC34=""),"",IF(COUNTIFS($AF$11:$AF$135,"&gt;"&amp;AF34)+COUNTIFS(AF$11:AF34,"="&amp;AF34)=0,"",COUNTIFS($AF$11:$AF$135,"&gt;"&amp;AF34)+COUNTIFS(AF$11:AF34,"="&amp;AF34)))</f>
        <v/>
      </c>
      <c r="E34" t="str">
        <f>IF(AC34="","",COUNTIFS($H$11:$H$158,H34,$AE$11:$AE$158,"&gt;"&amp;AE34)+COUNTIFS(H34:$H$158,H34,AE34:$AE$158,AE34))</f>
        <v/>
      </c>
      <c r="F34" s="10" t="s">
        <v>94</v>
      </c>
      <c r="G34" s="83">
        <f>IFERROR(IF(VLOOKUP(F34,Lookups!$A$2:$F$118,2,FALSE)="","",VLOOKUP(F34,Lookups!$A$2:$F$118,2,FALSE)),"")</f>
        <v>1302</v>
      </c>
      <c r="H34" s="83" t="str">
        <f>IFERROR(IF(VLOOKUP(F34,Lookups!$A$2:$F$118,3,FALSE)="","",VLOOKUP(F34,Lookups!$A$2:$F$118,3,FALSE)),"")</f>
        <v>A</v>
      </c>
      <c r="I34" s="83" t="str">
        <f>IFERROR(IF(AE34=0,"",VLOOKUP(AD34,Lookups!$K$3:$L$7,2,TRUE)),"")</f>
        <v/>
      </c>
      <c r="J34" s="83" t="str">
        <f>IFERROR(IF(VLOOKUP(F34,Lookups!$A$2:$F$118,4,FALSE)="","",VLOOKUP(F34,Lookups!$A$2:$F$118,4,FALSE)),"")</f>
        <v>PCP</v>
      </c>
      <c r="K34" s="83" t="str">
        <f>IFERROR(IF(VLOOKUP(F34,Lookups!$A$2:$F$118,5,FALSE)="","",VLOOKUP(F34,Lookups!$A$2:$F$118,5,FALSE)),"")</f>
        <v>Weston Warrior</v>
      </c>
      <c r="L34" s="84" t="str">
        <f>IFERROR(IF(VLOOKUP(F34,Lookups!$A$2:$F$118,6,FALSE)="","",VLOOKUP(F34,Lookups!$A$2:$F$118,6,FALSE)),"")</f>
        <v/>
      </c>
      <c r="M34" s="53" t="str">
        <f>IFERROR(IF(VLOOKUP(F34,Scores!$A$5:$K$102,2,FALSE)="","",VLOOKUP(F34,Scores!$A$4:$K$102,2,FALSE)),"")</f>
        <v/>
      </c>
      <c r="N34" s="54" t="str">
        <f>IFERROR(IF(VLOOKUP(F34,Scores!$A$5:$K$102,3,FALSE)="","",VLOOKUP(F34,Scores!$A$5:$K$102,3,FALSE)),"")</f>
        <v/>
      </c>
      <c r="O34" s="54" t="str">
        <f>IFERROR(IF(VLOOKUP(F34,Scores!$A$5:$K$102,4,FALSE)="","",VLOOKUP(F34,Scores!$A$5:$K$102,4,FALSE)),"")</f>
        <v/>
      </c>
      <c r="P34" s="54" t="str">
        <f>IFERROR(IF(VLOOKUP(F34,Scores!$A$5:$K$102,5,FALSE)="","",VLOOKUP(F34,Scores!$A$5:$K$102,5,FALSE)),"")</f>
        <v/>
      </c>
      <c r="Q34" s="54" t="str">
        <f>IFERROR(IF(VLOOKUP(F34,Scores!$A$5:$K$102,6,FALSE)="","",VLOOKUP(F34,Scores!$A$5:$K$102,6,FALSE)),"")</f>
        <v/>
      </c>
      <c r="R34" s="54" t="str">
        <f>IFERROR(IF(VLOOKUP(F34,Scores!$A$5:$K$102,7,FALSE)="","",VLOOKUP(F34,Scores!$A$5:$K$102,7,FALSE)),"")</f>
        <v/>
      </c>
      <c r="S34" s="54" t="str">
        <f>IFERROR(IF(VLOOKUP(F34,Scores!$A$5:$K$102,8,FALSE)="","",VLOOKUP(F34,Scores!$A$5:$K$102,8,FALSE)),"")</f>
        <v/>
      </c>
      <c r="T34" s="55" t="str">
        <f>IFERROR(IF(VLOOKUP(F34,Scores!$A$5:$K$102,9,FALSE)="","",VLOOKUP(F34,Scores!$A$5:$K$102,9,FALSE)),"")</f>
        <v/>
      </c>
      <c r="U34" s="56" t="str">
        <f t="shared" si="76"/>
        <v/>
      </c>
      <c r="V34" s="57" t="str">
        <f t="shared" si="77"/>
        <v/>
      </c>
      <c r="W34" s="57" t="str">
        <f t="shared" si="78"/>
        <v/>
      </c>
      <c r="X34" s="57" t="str">
        <f t="shared" si="79"/>
        <v/>
      </c>
      <c r="Y34" s="57" t="str">
        <f t="shared" si="80"/>
        <v/>
      </c>
      <c r="Z34" s="57" t="str">
        <f t="shared" si="81"/>
        <v/>
      </c>
      <c r="AA34" s="57" t="str">
        <f t="shared" si="82"/>
        <v/>
      </c>
      <c r="AB34" s="58" t="str">
        <f t="shared" si="83"/>
        <v/>
      </c>
      <c r="AC34" s="53" t="str">
        <f t="shared" si="84"/>
        <v/>
      </c>
      <c r="AD34" s="57" t="str">
        <f t="shared" si="85"/>
        <v/>
      </c>
      <c r="AE34" s="57" t="str" cm="1">
        <f t="array" ref="AE34">IFERROR(IF(AC34&gt;Lookups!$I$6-1,AVERAGE(LARGE(U34:AB34,_xlfn.SEQUENCE(Lookups!$I$6))),AVERAGE(LARGE(U34:AB34,_xlfn.SEQUENCE(AC34)))),"")</f>
        <v/>
      </c>
      <c r="AF34" s="55" t="str">
        <f t="shared" si="86"/>
        <v/>
      </c>
      <c r="AG34" s="59" t="str">
        <f>IF(AC34=Lookups!$I$6+1,LARGE(U34:AB34,5),"")</f>
        <v/>
      </c>
      <c r="AH34" s="59" t="str">
        <f>IF(AC34=Lookups!$I$6+2,LARGE(U34:AB34,6),"")</f>
        <v/>
      </c>
      <c r="AI34" s="59"/>
      <c r="AJ34" s="59"/>
      <c r="AK34" s="60" t="str">
        <f t="shared" si="63"/>
        <v/>
      </c>
      <c r="AL34" s="34" t="str">
        <f>IF(OR(AC34=0,AC34=""),"",IF(COUNTIFS($AQ$27:$AQ$42,"&gt;"&amp;AQ34)+COUNTIFS(AQ$27:AQ34,"="&amp;AQ34)=0,"",COUNTIFS($AQ$27:$AQ$42,"&gt;"&amp;AQ34)+COUNTIFS(AQ$27:AQ34,"="&amp;AQ34)))</f>
        <v/>
      </c>
      <c r="AM34" s="34" t="str">
        <f>IFERROR(IF(OR(AC34=0,AC34=""),"",IF(COUNTIFS($AR$27:$AR$42,"&gt;"&amp;AR34)+COUNTIFS(AR$27:AR34,"="&amp;AR34)=0,"",COUNTIFS($AR$27:$AR$42,"&gt;"&amp;AR34)+COUNTIFS(AR$27:AR34,"="&amp;AR34)+$AL$26)),"")</f>
        <v/>
      </c>
      <c r="AN34" s="34" t="str">
        <f>IFERROR(IF(OR(AC34=0,AC34=""),"",IF(COUNTIFS($AS$27:$AS$42,"&gt;"&amp;AS34)+COUNTIFS(AS$27:AS34,"="&amp;AS34)=0,"",COUNTIFS($AS$27:$AS$42,"&gt;"&amp;AS34)+COUNTIFS(AS$27:AS34,"="&amp;AS34)+$AM$26)),"")</f>
        <v/>
      </c>
      <c r="AO34" s="34" t="str">
        <f>IFERROR(IF(OR(AC34=0,AC34=""),"",IF(COUNTIFS($AT$27:$AT$42,"&gt;"&amp;AT18)+COUNTIFS(AT$27:AT34,"="&amp;AT34)=0,"",COUNTIFS($AT$27:$AT$42,"&gt;"&amp;AT34)+COUNTIFS(AT$27:AT34,"="&amp;AT34)+$AN$26)),"")</f>
        <v/>
      </c>
      <c r="AP34" s="34" t="str">
        <f>IFERROR(IF(OR(AC34=0,AC34=""),"",IF(COUNTIFS($AU$27:$AU$42,"&gt;"&amp;AU34)+COUNTIFS(AU34:AU$42,"="&amp;AU34)=0,"",COUNTIFS($AU$27:$AU$42,"&gt;"&amp;AU34)+COUNTIFS(AU34:AU$42,"="&amp;AU34)+$AO$2)),"")</f>
        <v/>
      </c>
      <c r="AQ34" s="59" t="str">
        <f t="shared" si="64"/>
        <v/>
      </c>
      <c r="AR34" s="59" t="str">
        <f t="shared" si="65"/>
        <v/>
      </c>
      <c r="AS34" s="59" t="str">
        <f t="shared" si="66"/>
        <v/>
      </c>
      <c r="AT34" s="59" t="str">
        <f t="shared" si="67"/>
        <v/>
      </c>
      <c r="AU34" s="59" t="str">
        <f t="shared" si="68"/>
        <v/>
      </c>
      <c r="AW34" s="60" t="str">
        <f t="shared" si="69"/>
        <v/>
      </c>
      <c r="AX34" s="34" t="str">
        <f>IF(OR(BC34=0,BC34=""),"",IF(COUNTIFS($BC$11:$BC$158,"&gt;"&amp;BC34)+COUNTIFS(BC$11:BC34,"="&amp;BC34)=0,"",COUNTIFS($BC$11:$BC$158,"&gt;"&amp;BC34)+COUNTIFS(BC$11:BC34,"="&amp;BC34)))</f>
        <v/>
      </c>
      <c r="AY34" s="34" t="str">
        <f>IFERROR(IF(OR(BD34=0,BD34=""),"",IF(COUNTIFS($BD$11:$BD$158,"&gt;"&amp;BD34)+COUNTIFS(BD$11:BD34,"="&amp;BD34)=0,"",COUNTIFS($BD$11:$BD$158,"&gt;"&amp;BD34)+COUNTIFS(BD$11:BD34,"="&amp;BD34)+$AX$10)),"")</f>
        <v/>
      </c>
      <c r="AZ34" s="34" t="str">
        <f>IFERROR(IF(OR(BE34=0,BE34=""),"",IF(COUNTIFS($BE$11:$BE$158,"&gt;"&amp;BE34)+COUNTIFS(BE$11:BE34,"="&amp;BE34)=0,"",COUNTIFS($BE$11:$BE$158,"&gt;"&amp;BE34)+COUNTIFS(BE$11:BE34,"="&amp;BE34)+$AY$10)),"")</f>
        <v/>
      </c>
      <c r="BA34" s="34" t="str">
        <f>IFERROR(IF(OR(BF34=0,BF34=""),"",IF(COUNTIFS($BF$11:$BF$158,"&gt;"&amp;BF34)+COUNTIFS(BF$11:BF34,"="&amp;BF34)=0,"",COUNTIFS($BF$11:$BF$158,"&gt;"&amp;BF34)+COUNTIFS(BF$11:BF34,"="&amp;BF34)+$AZ$10)),"")</f>
        <v/>
      </c>
      <c r="BB34" s="34" t="str">
        <f>IFERROR(IF(OR(BG34=0,BG34=""),"",IF(COUNTIFS($BG$11:$BG$158,"&gt;"&amp;BG34)+COUNTIFS(BG$11:BG34,"="&amp;BG34)=0,"",COUNTIFS($BG$11:$BG$158,"&gt;"&amp;BG34)+COUNTIFS(BG$11:BG34,"="&amp;BG34)+$BA$10)),"")</f>
        <v/>
      </c>
      <c r="BC34" s="59" t="str">
        <f t="shared" si="70"/>
        <v/>
      </c>
      <c r="BD34" s="59" t="str">
        <f t="shared" si="71"/>
        <v/>
      </c>
      <c r="BE34" s="59" t="str">
        <f t="shared" si="72"/>
        <v/>
      </c>
      <c r="BF34" s="59" t="str">
        <f t="shared" si="73"/>
        <v/>
      </c>
      <c r="BG34" s="59" t="str">
        <f t="shared" si="74"/>
        <v/>
      </c>
    </row>
    <row r="35" spans="1:59" ht="15" x14ac:dyDescent="0.3">
      <c r="A35" t="str">
        <f t="shared" si="75"/>
        <v/>
      </c>
      <c r="B35" t="str">
        <f>IF(OR(AC35=0,AC35=""),"",IF(COUNTIFS($AE$11:$AE$158,"&gt;"&amp;AE35)+COUNTIFS(AE$11:AE35,"="&amp;AE35)=0,"",COUNTIFS($AE$11:$AE$158,"&gt;"&amp;AE35)+COUNTIFS(AE$11:AE35,"="&amp;AE35)))</f>
        <v/>
      </c>
      <c r="C35" t="str">
        <f t="shared" si="51"/>
        <v/>
      </c>
      <c r="D35" t="str">
        <f>IF(OR(AC35=0,AC35=""),"",IF(COUNTIFS($AF$11:$AF$135,"&gt;"&amp;AF35)+COUNTIFS(AF$11:AF35,"="&amp;AF35)=0,"",COUNTIFS($AF$11:$AF$135,"&gt;"&amp;AF35)+COUNTIFS(AF$11:AF35,"="&amp;AF35)))</f>
        <v/>
      </c>
      <c r="E35" t="str">
        <f>IF(AC35="","",COUNTIFS($H$11:$H$158,H35,$AE$11:$AE$158,"&gt;"&amp;AE35)+COUNTIFS(H35:$H$158,H35,AE35:$AE$158,AE35))</f>
        <v/>
      </c>
      <c r="F35" s="10" t="s">
        <v>95</v>
      </c>
      <c r="G35" s="83">
        <f>IFERROR(IF(VLOOKUP(F35,Lookups!$A$2:$F$118,2,FALSE)="","",VLOOKUP(F35,Lookups!$A$2:$F$118,2,FALSE)),"")</f>
        <v>787</v>
      </c>
      <c r="H35" s="83" t="str">
        <f>IFERROR(IF(VLOOKUP(F35,Lookups!$A$2:$F$118,3,FALSE)="","",VLOOKUP(F35,Lookups!$A$2:$F$118,3,FALSE)),"")</f>
        <v>A</v>
      </c>
      <c r="I35" s="83" t="str">
        <f>IFERROR(IF(AE35=0,"",VLOOKUP(AD35,Lookups!$K$3:$L$7,2,TRUE)),"")</f>
        <v/>
      </c>
      <c r="J35" s="83" t="str">
        <f>IFERROR(IF(VLOOKUP(F35,Lookups!$A$2:$F$118,4,FALSE)="","",VLOOKUP(F35,Lookups!$A$2:$F$118,4,FALSE)),"")</f>
        <v>PCP</v>
      </c>
      <c r="K35" s="83" t="str">
        <f>IFERROR(IF(VLOOKUP(F35,Lookups!$A$2:$F$118,5,FALSE)="","",VLOOKUP(F35,Lookups!$A$2:$F$118,5,FALSE)),"")</f>
        <v>Buccaneers</v>
      </c>
      <c r="L35" s="84" t="str">
        <f>IFERROR(IF(VLOOKUP(F35,Lookups!$A$2:$F$118,6,FALSE)="","",VLOOKUP(F35,Lookups!$A$2:$F$118,6,FALSE)),"")</f>
        <v/>
      </c>
      <c r="M35" s="53" t="str">
        <f>IFERROR(IF(VLOOKUP(F35,Scores!$A$5:$K$102,2,FALSE)="","",VLOOKUP(F35,Scores!$A$4:$K$102,2,FALSE)),"")</f>
        <v/>
      </c>
      <c r="N35" s="54" t="str">
        <f>IFERROR(IF(VLOOKUP(F35,Scores!$A$5:$K$102,3,FALSE)="","",VLOOKUP(F35,Scores!$A$5:$K$102,3,FALSE)),"")</f>
        <v/>
      </c>
      <c r="O35" s="54" t="str">
        <f>IFERROR(IF(VLOOKUP(F35,Scores!$A$5:$K$102,4,FALSE)="","",VLOOKUP(F35,Scores!$A$5:$K$102,4,FALSE)),"")</f>
        <v/>
      </c>
      <c r="P35" s="54" t="str">
        <f>IFERROR(IF(VLOOKUP(F35,Scores!$A$5:$K$102,5,FALSE)="","",VLOOKUP(F35,Scores!$A$5:$K$102,5,FALSE)),"")</f>
        <v/>
      </c>
      <c r="Q35" s="54" t="str">
        <f>IFERROR(IF(VLOOKUP(F35,Scores!$A$5:$K$102,6,FALSE)="","",VLOOKUP(F35,Scores!$A$5:$K$102,6,FALSE)),"")</f>
        <v/>
      </c>
      <c r="R35" s="54" t="str">
        <f>IFERROR(IF(VLOOKUP(F35,Scores!$A$5:$K$102,7,FALSE)="","",VLOOKUP(F35,Scores!$A$5:$K$102,7,FALSE)),"")</f>
        <v/>
      </c>
      <c r="S35" s="54" t="str">
        <f>IFERROR(IF(VLOOKUP(F35,Scores!$A$5:$K$102,8,FALSE)="","",VLOOKUP(F35,Scores!$A$5:$K$102,8,FALSE)),"")</f>
        <v/>
      </c>
      <c r="T35" s="55" t="str">
        <f>IFERROR(IF(VLOOKUP(F35,Scores!$A$5:$K$102,9,FALSE)="","",VLOOKUP(F35,Scores!$A$5:$K$102,9,FALSE)),"")</f>
        <v/>
      </c>
      <c r="U35" s="56" t="str">
        <f t="shared" si="76"/>
        <v/>
      </c>
      <c r="V35" s="57" t="str">
        <f t="shared" si="77"/>
        <v/>
      </c>
      <c r="W35" s="57" t="str">
        <f t="shared" si="78"/>
        <v/>
      </c>
      <c r="X35" s="57" t="str">
        <f t="shared" si="79"/>
        <v/>
      </c>
      <c r="Y35" s="57" t="str">
        <f t="shared" si="80"/>
        <v/>
      </c>
      <c r="Z35" s="57" t="str">
        <f t="shared" si="81"/>
        <v/>
      </c>
      <c r="AA35" s="57" t="str">
        <f t="shared" si="82"/>
        <v/>
      </c>
      <c r="AB35" s="58" t="str">
        <f t="shared" si="83"/>
        <v/>
      </c>
      <c r="AC35" s="53" t="str">
        <f t="shared" si="84"/>
        <v/>
      </c>
      <c r="AD35" s="57" t="str">
        <f t="shared" si="85"/>
        <v/>
      </c>
      <c r="AE35" s="57" t="str" cm="1">
        <f t="array" ref="AE35">IFERROR(IF(AC35&gt;Lookups!$I$6-1,AVERAGE(LARGE(U35:AB35,_xlfn.SEQUENCE(Lookups!$I$6))),AVERAGE(LARGE(U35:AB35,_xlfn.SEQUENCE(AC35)))),"")</f>
        <v/>
      </c>
      <c r="AF35" s="55" t="str">
        <f t="shared" si="86"/>
        <v/>
      </c>
      <c r="AG35" s="59" t="str">
        <f>IF(AC35=Lookups!$I$6+1,LARGE(U35:AB35,5),"")</f>
        <v/>
      </c>
      <c r="AH35" s="59" t="str">
        <f>IF(AC35=Lookups!$I$6+2,LARGE(U35:AB35,6),"")</f>
        <v/>
      </c>
      <c r="AI35" s="59"/>
      <c r="AJ35" s="59"/>
      <c r="AK35" s="60" t="str">
        <f t="shared" si="63"/>
        <v/>
      </c>
      <c r="AL35" s="34" t="str">
        <f>IF(OR(AC35=0,AC35=""),"",IF(COUNTIFS($AQ$27:$AQ$42,"&gt;"&amp;AQ35)+COUNTIFS(AQ$27:AQ35,"="&amp;AQ35)=0,"",COUNTIFS($AQ$27:$AQ$42,"&gt;"&amp;AQ35)+COUNTIFS(AQ$27:AQ35,"="&amp;AQ35)))</f>
        <v/>
      </c>
      <c r="AM35" s="34" t="str">
        <f>IFERROR(IF(OR(AC35=0,AC35=""),"",IF(COUNTIFS($AR$27:$AR$42,"&gt;"&amp;AR35)+COUNTIFS(AR$27:AR35,"="&amp;AR35)=0,"",COUNTIFS($AR$27:$AR$42,"&gt;"&amp;AR35)+COUNTIFS(AR$27:AR35,"="&amp;AR35)+$AL$26)),"")</f>
        <v/>
      </c>
      <c r="AN35" s="34" t="str">
        <f>IFERROR(IF(OR(AC35=0,AC35=""),"",IF(COUNTIFS($AS$27:$AS$42,"&gt;"&amp;AS35)+COUNTIFS(AS$27:AS35,"="&amp;AS35)=0,"",COUNTIFS($AS$27:$AS$42,"&gt;"&amp;AS35)+COUNTIFS(AS$27:AS35,"="&amp;AS35)+$AM$26)),"")</f>
        <v/>
      </c>
      <c r="AO35" s="34" t="str">
        <f>IFERROR(IF(OR(AC35=0,AC35=""),"",IF(COUNTIFS($AT$27:$AT$42,"&gt;"&amp;AT19)+COUNTIFS(AT$27:AT35,"="&amp;AT35)=0,"",COUNTIFS($AT$27:$AT$42,"&gt;"&amp;AT35)+COUNTIFS(AT$27:AT35,"="&amp;AT35)+$AN$26)),"")</f>
        <v/>
      </c>
      <c r="AP35" s="34" t="str">
        <f>IFERROR(IF(OR(AC35=0,AC35=""),"",IF(COUNTIFS($AU$27:$AU$42,"&gt;"&amp;AU35)+COUNTIFS(AU35:AU$42,"="&amp;AU35)=0,"",COUNTIFS($AU$27:$AU$42,"&gt;"&amp;AU35)+COUNTIFS(AU35:AU$42,"="&amp;AU35)+$AO$2)),"")</f>
        <v/>
      </c>
      <c r="AQ35" s="59" t="str">
        <f t="shared" si="64"/>
        <v/>
      </c>
      <c r="AR35" s="59" t="str">
        <f t="shared" si="65"/>
        <v/>
      </c>
      <c r="AS35" s="59" t="str">
        <f t="shared" si="66"/>
        <v/>
      </c>
      <c r="AT35" s="59" t="str">
        <f t="shared" si="67"/>
        <v/>
      </c>
      <c r="AU35" s="59" t="str">
        <f t="shared" si="68"/>
        <v/>
      </c>
      <c r="AW35" s="60" t="str">
        <f t="shared" si="69"/>
        <v/>
      </c>
      <c r="AX35" s="34" t="str">
        <f>IF(OR(BC35=0,BC35=""),"",IF(COUNTIFS($BC$11:$BC$158,"&gt;"&amp;BC35)+COUNTIFS(BC$11:BC35,"="&amp;BC35)=0,"",COUNTIFS($BC$11:$BC$158,"&gt;"&amp;BC35)+COUNTIFS(BC$11:BC35,"="&amp;BC35)))</f>
        <v/>
      </c>
      <c r="AY35" s="34" t="str">
        <f>IFERROR(IF(OR(BD35=0,BD35=""),"",IF(COUNTIFS($BD$11:$BD$158,"&gt;"&amp;BD35)+COUNTIFS(BD$11:BD35,"="&amp;BD35)=0,"",COUNTIFS($BD$11:$BD$158,"&gt;"&amp;BD35)+COUNTIFS(BD$11:BD35,"="&amp;BD35)+$AX$10)),"")</f>
        <v/>
      </c>
      <c r="AZ35" s="34" t="str">
        <f>IFERROR(IF(OR(BE35=0,BE35=""),"",IF(COUNTIFS($BE$11:$BE$158,"&gt;"&amp;BE35)+COUNTIFS(BE$11:BE35,"="&amp;BE35)=0,"",COUNTIFS($BE$11:$BE$158,"&gt;"&amp;BE35)+COUNTIFS(BE$11:BE35,"="&amp;BE35)+$AY$10)),"")</f>
        <v/>
      </c>
      <c r="BA35" s="34" t="str">
        <f>IFERROR(IF(OR(BF35=0,BF35=""),"",IF(COUNTIFS($BF$11:$BF$158,"&gt;"&amp;BF35)+COUNTIFS(BF$11:BF35,"="&amp;BF35)=0,"",COUNTIFS($BF$11:$BF$158,"&gt;"&amp;BF35)+COUNTIFS(BF$11:BF35,"="&amp;BF35)+$AZ$10)),"")</f>
        <v/>
      </c>
      <c r="BB35" s="34" t="str">
        <f>IFERROR(IF(OR(BG35=0,BG35=""),"",IF(COUNTIFS($BG$11:$BG$158,"&gt;"&amp;BG35)+COUNTIFS(BG$11:BG35,"="&amp;BG35)=0,"",COUNTIFS($BG$11:$BG$158,"&gt;"&amp;BG35)+COUNTIFS(BG$11:BG35,"="&amp;BG35)+$BA$10)),"")</f>
        <v/>
      </c>
      <c r="BC35" s="59" t="str">
        <f t="shared" si="70"/>
        <v/>
      </c>
      <c r="BD35" s="59" t="str">
        <f t="shared" si="71"/>
        <v/>
      </c>
      <c r="BE35" s="59" t="str">
        <f t="shared" si="72"/>
        <v/>
      </c>
      <c r="BF35" s="59" t="str">
        <f t="shared" si="73"/>
        <v/>
      </c>
      <c r="BG35" s="59" t="str">
        <f t="shared" si="74"/>
        <v/>
      </c>
    </row>
    <row r="36" spans="1:59" ht="15.6" x14ac:dyDescent="0.3">
      <c r="A36">
        <f t="shared" si="75"/>
        <v>4</v>
      </c>
      <c r="B36">
        <f>IF(OR(AC36=0,AC36=""),"",IF(COUNTIFS($AE$11:$AE$158,"&gt;"&amp;AE36)+COUNTIFS(AE$11:AE36,"="&amp;AE36)=0,"",COUNTIFS($AE$11:$AE$158,"&gt;"&amp;AE36)+COUNTIFS(AE$11:AE36,"="&amp;AE36)))</f>
        <v>30</v>
      </c>
      <c r="C36">
        <f t="shared" si="51"/>
        <v>18</v>
      </c>
      <c r="D36">
        <f>IF(OR(AC36=0,AC36=""),"",IF(COUNTIFS($AF$11:$AF$135,"&gt;"&amp;AF36)+COUNTIFS(AF$11:AF36,"="&amp;AF36)=0,"",COUNTIFS($AF$11:$AF$135,"&gt;"&amp;AF36)+COUNTIFS(AF$11:AF36,"="&amp;AF36)))</f>
        <v>14</v>
      </c>
      <c r="E36">
        <f>IF(AC36="","",COUNTIFS($H$11:$H$158,H36,$AE$11:$AE$158,"&gt;"&amp;AE36)+COUNTIFS(H36:$H$158,H36,AE36:$AE$158,AE36))</f>
        <v>5</v>
      </c>
      <c r="F36" s="27" t="s">
        <v>59</v>
      </c>
      <c r="G36" s="83">
        <f>IFERROR(IF(VLOOKUP(F36,Lookups!$A$2:$F$118,2,FALSE)="","",VLOOKUP(F36,Lookups!$A$2:$F$118,2,FALSE)),"")</f>
        <v>1918</v>
      </c>
      <c r="H36" s="83" t="str">
        <f>IFERROR(IF(VLOOKUP(F36,Lookups!$A$2:$F$118,3,FALSE)="","",VLOOKUP(F36,Lookups!$A$2:$F$118,3,FALSE)),"")</f>
        <v>A</v>
      </c>
      <c r="I36" s="83" t="str">
        <f>IFERROR(IF(AE36=0,"",VLOOKUP(AD36,Lookups!$K$3:$L$7,2,TRUE)),"")</f>
        <v>B</v>
      </c>
      <c r="J36" s="83" t="str">
        <f>IFERROR(IF(VLOOKUP(F36,Lookups!$A$2:$F$118,4,FALSE)="","",VLOOKUP(F36,Lookups!$A$2:$F$118,4,FALSE)),"")</f>
        <v>PCP</v>
      </c>
      <c r="K36" s="83" t="str">
        <f>IFERROR(IF(VLOOKUP(F36,Lookups!$A$2:$F$118,5,FALSE)="","",VLOOKUP(F36,Lookups!$A$2:$F$118,5,FALSE)),"")</f>
        <v>Carisbrooke</v>
      </c>
      <c r="L36" s="84" t="str">
        <f>IFERROR(IF(VLOOKUP(F36,Lookups!$A$2:$F$118,6,FALSE)="","",VLOOKUP(F36,Lookups!$A$2:$F$118,6,FALSE)),"")</f>
        <v>Carisbrooke A</v>
      </c>
      <c r="M36" s="53">
        <f>IFERROR(IF(VLOOKUP(F36,Scores!$A$5:$K$102,2,FALSE)="","",VLOOKUP(F36,Scores!$A$4:$K$102,2,FALSE)),"")</f>
        <v>28</v>
      </c>
      <c r="N36" s="54">
        <f>IFERROR(IF(VLOOKUP(F36,Scores!$A$5:$K$102,3,FALSE)="","",VLOOKUP(F36,Scores!$A$5:$K$102,3,FALSE)),"")</f>
        <v>18</v>
      </c>
      <c r="O36" s="54" t="str">
        <f>IFERROR(IF(VLOOKUP(F36,Scores!$A$5:$K$102,4,FALSE)="","",VLOOKUP(F36,Scores!$A$5:$K$102,4,FALSE)),"")</f>
        <v/>
      </c>
      <c r="P36" s="54" t="str">
        <f>IFERROR(IF(VLOOKUP(F36,Scores!$A$5:$K$102,5,FALSE)="","",VLOOKUP(F36,Scores!$A$5:$K$102,5,FALSE)),"")</f>
        <v/>
      </c>
      <c r="Q36" s="54" t="str">
        <f>IFERROR(IF(VLOOKUP(F36,Scores!$A$5:$K$102,6,FALSE)="","",VLOOKUP(F36,Scores!$A$5:$K$102,6,FALSE)),"")</f>
        <v/>
      </c>
      <c r="R36" s="54" t="str">
        <f>IFERROR(IF(VLOOKUP(F36,Scores!$A$5:$K$102,7,FALSE)="","",VLOOKUP(F36,Scores!$A$5:$K$102,7,FALSE)),"")</f>
        <v/>
      </c>
      <c r="S36" s="54" t="str">
        <f>IFERROR(IF(VLOOKUP(F36,Scores!$A$5:$K$102,8,FALSE)="","",VLOOKUP(F36,Scores!$A$5:$K$102,8,FALSE)),"")</f>
        <v/>
      </c>
      <c r="T36" s="55" t="str">
        <f>IFERROR(IF(VLOOKUP(F36,Scores!$A$5:$K$102,9,FALSE)="","",VLOOKUP(F36,Scores!$A$5:$K$102,9,FALSE)),"")</f>
        <v/>
      </c>
      <c r="U36" s="56">
        <f t="shared" si="76"/>
        <v>0.71794871794871795</v>
      </c>
      <c r="V36" s="57">
        <f t="shared" si="77"/>
        <v>0.5625</v>
      </c>
      <c r="W36" s="57" t="str">
        <f t="shared" si="78"/>
        <v/>
      </c>
      <c r="X36" s="57" t="str">
        <f t="shared" si="79"/>
        <v/>
      </c>
      <c r="Y36" s="57" t="str">
        <f t="shared" si="80"/>
        <v/>
      </c>
      <c r="Z36" s="57" t="str">
        <f t="shared" si="81"/>
        <v/>
      </c>
      <c r="AA36" s="57" t="str">
        <f t="shared" si="82"/>
        <v/>
      </c>
      <c r="AB36" s="58" t="str">
        <f t="shared" si="83"/>
        <v/>
      </c>
      <c r="AC36" s="53">
        <f t="shared" si="84"/>
        <v>2</v>
      </c>
      <c r="AD36" s="57">
        <f t="shared" si="85"/>
        <v>0.64022435897435903</v>
      </c>
      <c r="AE36" s="57" cm="1">
        <f t="array" ref="AE36">IFERROR(IF(AC36&gt;Lookups!$I$6-1,AVERAGE(LARGE(U36:AB36,_xlfn.SEQUENCE(Lookups!$I$6))),AVERAGE(LARGE(U36:AB36,_xlfn.SEQUENCE(AC36)))),"")</f>
        <v>0.64022435897435903</v>
      </c>
      <c r="AF36" s="55">
        <f t="shared" si="86"/>
        <v>46</v>
      </c>
      <c r="AG36" s="59" t="str">
        <f>IF(AC36=Lookups!$I$6+1,LARGE(U36:AB36,5),"")</f>
        <v/>
      </c>
      <c r="AH36" s="59" t="str">
        <f>IF(AC36=Lookups!$I$6+2,LARGE(U36:AB36,6),"")</f>
        <v/>
      </c>
      <c r="AI36" s="59"/>
      <c r="AJ36" s="59"/>
      <c r="AK36" s="60">
        <f t="shared" si="63"/>
        <v>4</v>
      </c>
      <c r="AL36" s="34" t="str">
        <f>IF(OR(AC36=0,AC36=""),"",IF(COUNTIFS($AQ$27:$AQ$42,"&gt;"&amp;AQ36)+COUNTIFS(AQ$27:AQ36,"="&amp;AQ36)=0,"",COUNTIFS($AQ$27:$AQ$42,"&gt;"&amp;AQ36)+COUNTIFS(AQ$27:AQ36,"="&amp;AQ36)))</f>
        <v/>
      </c>
      <c r="AM36" s="34" t="str">
        <f>IFERROR(IF(OR(AC36=0,AC36=""),"",IF(COUNTIFS($AR$27:$AR$42,"&gt;"&amp;AR36)+COUNTIFS(AR$27:AR36,"="&amp;AR36)=0,"",COUNTIFS($AR$27:$AR$42,"&gt;"&amp;AR36)+COUNTIFS(AR$27:AR36,"="&amp;AR36)+$AL$26)),"")</f>
        <v/>
      </c>
      <c r="AN36" s="34">
        <f>IFERROR(IF(OR(AC36=0,AC36=""),"",IF(COUNTIFS($AS$27:$AS$42,"&gt;"&amp;AS36)+COUNTIFS(AS$27:AS36,"="&amp;AS36)=0,"",COUNTIFS($AS$27:$AS$42,"&gt;"&amp;AS36)+COUNTIFS(AS$27:AS36,"="&amp;AS36)+$AM$26)),"")</f>
        <v>4</v>
      </c>
      <c r="AO36" s="34" t="str">
        <f>IFERROR(IF(OR(AC36=0,AC36=""),"",IF(COUNTIFS($AT$27:$AT$42,"&gt;"&amp;AT20)+COUNTIFS(AT$27:AT36,"="&amp;AT36)=0,"",COUNTIFS($AT$27:$AT$42,"&gt;"&amp;AT36)+COUNTIFS(AT$27:AT36,"="&amp;AT36)+$AN$26)),"")</f>
        <v/>
      </c>
      <c r="AP36" s="34" t="str">
        <f>IFERROR(IF(OR(AC36=0,AC36=""),"",IF(COUNTIFS($AU$27:$AU$42,"&gt;"&amp;AU36)+COUNTIFS(AU36:AU$42,"="&amp;AU36)=0,"",COUNTIFS($AU$27:$AU$42,"&gt;"&amp;AU36)+COUNTIFS(AU36:AU$42,"="&amp;AU36)+$AO$2)),"")</f>
        <v/>
      </c>
      <c r="AQ36" s="59" t="str">
        <f t="shared" si="64"/>
        <v/>
      </c>
      <c r="AR36" s="59" t="str">
        <f t="shared" si="65"/>
        <v/>
      </c>
      <c r="AS36" s="59">
        <f t="shared" si="66"/>
        <v>0.64022435897435903</v>
      </c>
      <c r="AT36" s="59" t="str">
        <f t="shared" si="67"/>
        <v/>
      </c>
      <c r="AU36" s="59" t="str">
        <f t="shared" si="68"/>
        <v/>
      </c>
      <c r="AW36" s="60">
        <f t="shared" si="69"/>
        <v>18</v>
      </c>
      <c r="AX36" s="34" t="str">
        <f>IF(OR(BC36=0,BC36=""),"",IF(COUNTIFS($BC$11:$BC$158,"&gt;"&amp;BC36)+COUNTIFS(BC$11:BC36,"="&amp;BC36)=0,"",COUNTIFS($BC$11:$BC$158,"&gt;"&amp;BC36)+COUNTIFS(BC$11:BC36,"="&amp;BC36)))</f>
        <v/>
      </c>
      <c r="AY36" s="34" t="str">
        <f>IFERROR(IF(OR(BD36=0,BD36=""),"",IF(COUNTIFS($BD$11:$BD$158,"&gt;"&amp;BD36)+COUNTIFS(BD$11:BD36,"="&amp;BD36)=0,"",COUNTIFS($BD$11:$BD$158,"&gt;"&amp;BD36)+COUNTIFS(BD$11:BD36,"="&amp;BD36)+$AX$10)),"")</f>
        <v/>
      </c>
      <c r="AZ36" s="34">
        <f>IFERROR(IF(OR(BE36=0,BE36=""),"",IF(COUNTIFS($BE$11:$BE$158,"&gt;"&amp;BE36)+COUNTIFS(BE$11:BE36,"="&amp;BE36)=0,"",COUNTIFS($BE$11:$BE$158,"&gt;"&amp;BE36)+COUNTIFS(BE$11:BE36,"="&amp;BE36)+$AY$10)),"")</f>
        <v>18</v>
      </c>
      <c r="BA36" s="34" t="str">
        <f>IFERROR(IF(OR(BF36=0,BF36=""),"",IF(COUNTIFS($BF$11:$BF$158,"&gt;"&amp;BF36)+COUNTIFS(BF$11:BF36,"="&amp;BF36)=0,"",COUNTIFS($BF$11:$BF$158,"&gt;"&amp;BF36)+COUNTIFS(BF$11:BF36,"="&amp;BF36)+$AZ$10)),"")</f>
        <v/>
      </c>
      <c r="BB36" s="34" t="str">
        <f>IFERROR(IF(OR(BG36=0,BG36=""),"",IF(COUNTIFS($BG$11:$BG$158,"&gt;"&amp;BG36)+COUNTIFS(BG$11:BG36,"="&amp;BG36)=0,"",COUNTIFS($BG$11:$BG$158,"&gt;"&amp;BG36)+COUNTIFS(BG$11:BG36,"="&amp;BG36)+$BA$10)),"")</f>
        <v/>
      </c>
      <c r="BC36" s="59" t="str">
        <f t="shared" si="70"/>
        <v/>
      </c>
      <c r="BD36" s="59" t="str">
        <f t="shared" si="71"/>
        <v/>
      </c>
      <c r="BE36" s="59">
        <f t="shared" si="72"/>
        <v>0.64022435897435903</v>
      </c>
      <c r="BF36" s="59" t="str">
        <f t="shared" si="73"/>
        <v/>
      </c>
      <c r="BG36" s="59" t="str">
        <f t="shared" si="74"/>
        <v/>
      </c>
    </row>
    <row r="37" spans="1:59" ht="15" x14ac:dyDescent="0.3">
      <c r="A37" t="str">
        <f t="shared" si="75"/>
        <v/>
      </c>
      <c r="B37" t="str">
        <f>IF(OR(AC37=0,AC37=""),"",IF(COUNTIFS($AE$11:$AE$158,"&gt;"&amp;AE37)+COUNTIFS(AE$11:AE37,"="&amp;AE37)=0,"",COUNTIFS($AE$11:$AE$158,"&gt;"&amp;AE37)+COUNTIFS(AE$11:AE37,"="&amp;AE37)))</f>
        <v/>
      </c>
      <c r="C37" t="str">
        <f t="shared" si="51"/>
        <v/>
      </c>
      <c r="D37" t="str">
        <f>IF(OR(AC37=0,AC37=""),"",IF(COUNTIFS($AF$11:$AF$135,"&gt;"&amp;AF37)+COUNTIFS(AF$11:AF37,"="&amp;AF37)=0,"",COUNTIFS($AF$11:$AF$135,"&gt;"&amp;AF37)+COUNTIFS(AF$11:AF37,"="&amp;AF37)))</f>
        <v/>
      </c>
      <c r="E37" t="str">
        <f>IF(AC37="","",COUNTIFS($H$11:$H$158,H37,$AE$11:$AE$158,"&gt;"&amp;AE37)+COUNTIFS(H37:$H$158,H37,AE37:$AE$158,AE37))</f>
        <v/>
      </c>
      <c r="F37" s="6" t="s">
        <v>96</v>
      </c>
      <c r="G37" s="83">
        <f>IFERROR(IF(VLOOKUP(F37,Lookups!$A$2:$F$118,2,FALSE)="","",VLOOKUP(F37,Lookups!$A$2:$F$118,2,FALSE)),"")</f>
        <v>376</v>
      </c>
      <c r="H37" s="83" t="str">
        <f>IFERROR(IF(VLOOKUP(F37,Lookups!$A$2:$F$118,3,FALSE)="","",VLOOKUP(F37,Lookups!$A$2:$F$118,3,FALSE)),"")</f>
        <v>A</v>
      </c>
      <c r="I37" s="83" t="str">
        <f>IFERROR(IF(AE37=0,"",VLOOKUP(AD37,Lookups!$K$3:$L$7,2,TRUE)),"")</f>
        <v/>
      </c>
      <c r="J37" s="83" t="str">
        <f>IFERROR(IF(VLOOKUP(F37,Lookups!$A$2:$F$118,4,FALSE)="","",VLOOKUP(F37,Lookups!$A$2:$F$118,4,FALSE)),"")</f>
        <v>PCP</v>
      </c>
      <c r="K37" s="83" t="str">
        <f>IFERROR(IF(VLOOKUP(F37,Lookups!$A$2:$F$118,5,FALSE)="","",VLOOKUP(F37,Lookups!$A$2:$F$118,5,FALSE)),"")</f>
        <v>Meon</v>
      </c>
      <c r="L37" s="84" t="str">
        <f>IFERROR(IF(VLOOKUP(F37,Lookups!$A$2:$F$118,6,FALSE)="","",VLOOKUP(F37,Lookups!$A$2:$F$118,6,FALSE)),"")</f>
        <v/>
      </c>
      <c r="M37" s="53" t="str">
        <f>IFERROR(IF(VLOOKUP(F37,Scores!$A$5:$K$102,2,FALSE)="","",VLOOKUP(F37,Scores!$A$4:$K$102,2,FALSE)),"")</f>
        <v/>
      </c>
      <c r="N37" s="54" t="str">
        <f>IFERROR(IF(VLOOKUP(F37,Scores!$A$5:$K$102,3,FALSE)="","",VLOOKUP(F37,Scores!$A$5:$K$102,3,FALSE)),"")</f>
        <v/>
      </c>
      <c r="O37" s="54" t="str">
        <f>IFERROR(IF(VLOOKUP(F37,Scores!$A$5:$K$102,4,FALSE)="","",VLOOKUP(F37,Scores!$A$5:$K$102,4,FALSE)),"")</f>
        <v/>
      </c>
      <c r="P37" s="54" t="str">
        <f>IFERROR(IF(VLOOKUP(F37,Scores!$A$5:$K$102,5,FALSE)="","",VLOOKUP(F37,Scores!$A$5:$K$102,5,FALSE)),"")</f>
        <v/>
      </c>
      <c r="Q37" s="54" t="str">
        <f>IFERROR(IF(VLOOKUP(F37,Scores!$A$5:$K$102,6,FALSE)="","",VLOOKUP(F37,Scores!$A$5:$K$102,6,FALSE)),"")</f>
        <v/>
      </c>
      <c r="R37" s="54" t="str">
        <f>IFERROR(IF(VLOOKUP(F37,Scores!$A$5:$K$102,7,FALSE)="","",VLOOKUP(F37,Scores!$A$5:$K$102,7,FALSE)),"")</f>
        <v/>
      </c>
      <c r="S37" s="54" t="str">
        <f>IFERROR(IF(VLOOKUP(F37,Scores!$A$5:$K$102,8,FALSE)="","",VLOOKUP(F37,Scores!$A$5:$K$102,8,FALSE)),"")</f>
        <v/>
      </c>
      <c r="T37" s="55" t="str">
        <f>IFERROR(IF(VLOOKUP(F37,Scores!$A$5:$K$102,9,FALSE)="","",VLOOKUP(F37,Scores!$A$5:$K$102,9,FALSE)),"")</f>
        <v/>
      </c>
      <c r="U37" s="56" t="str">
        <f t="shared" si="76"/>
        <v/>
      </c>
      <c r="V37" s="57" t="str">
        <f t="shared" si="77"/>
        <v/>
      </c>
      <c r="W37" s="57" t="str">
        <f t="shared" si="78"/>
        <v/>
      </c>
      <c r="X37" s="57" t="str">
        <f t="shared" si="79"/>
        <v/>
      </c>
      <c r="Y37" s="57" t="str">
        <f t="shared" si="80"/>
        <v/>
      </c>
      <c r="Z37" s="57" t="str">
        <f t="shared" si="81"/>
        <v/>
      </c>
      <c r="AA37" s="57" t="str">
        <f t="shared" si="82"/>
        <v/>
      </c>
      <c r="AB37" s="58" t="str">
        <f t="shared" si="83"/>
        <v/>
      </c>
      <c r="AC37" s="53" t="str">
        <f t="shared" si="84"/>
        <v/>
      </c>
      <c r="AD37" s="57" t="str">
        <f t="shared" si="85"/>
        <v/>
      </c>
      <c r="AE37" s="57" t="str" cm="1">
        <f t="array" ref="AE37">IFERROR(IF(AC37&gt;Lookups!$I$6-1,AVERAGE(LARGE(U37:AB37,_xlfn.SEQUENCE(Lookups!$I$6))),AVERAGE(LARGE(U37:AB37,_xlfn.SEQUENCE(AC37)))),"")</f>
        <v/>
      </c>
      <c r="AF37" s="55" t="str">
        <f t="shared" si="86"/>
        <v/>
      </c>
      <c r="AG37" s="59" t="str">
        <f>IF(AC37=Lookups!$I$6+1,LARGE(U37:AB37,5),"")</f>
        <v/>
      </c>
      <c r="AH37" s="59" t="str">
        <f>IF(AC37=Lookups!$I$6+2,LARGE(U37:AB37,6),"")</f>
        <v/>
      </c>
      <c r="AI37" s="59"/>
      <c r="AJ37" s="59"/>
      <c r="AK37" s="60" t="str">
        <f t="shared" si="63"/>
        <v/>
      </c>
      <c r="AL37" s="34" t="str">
        <f>IF(OR(AC37=0,AC37=""),"",IF(COUNTIFS($AQ$27:$AQ$42,"&gt;"&amp;AQ37)+COUNTIFS(AQ$27:AQ37,"="&amp;AQ37)=0,"",COUNTIFS($AQ$27:$AQ$42,"&gt;"&amp;AQ37)+COUNTIFS(AQ$27:AQ37,"="&amp;AQ37)))</f>
        <v/>
      </c>
      <c r="AM37" s="34" t="str">
        <f>IFERROR(IF(OR(AC37=0,AC37=""),"",IF(COUNTIFS($AR$27:$AR$42,"&gt;"&amp;AR37)+COUNTIFS(AR$27:AR37,"="&amp;AR37)=0,"",COUNTIFS($AR$27:$AR$42,"&gt;"&amp;AR37)+COUNTIFS(AR$27:AR37,"="&amp;AR37)+$AL$26)),"")</f>
        <v/>
      </c>
      <c r="AN37" s="34" t="str">
        <f>IFERROR(IF(OR(AC37=0,AC37=""),"",IF(COUNTIFS($AS$27:$AS$42,"&gt;"&amp;AS37)+COUNTIFS(AS$27:AS37,"="&amp;AS37)=0,"",COUNTIFS($AS$27:$AS$42,"&gt;"&amp;AS37)+COUNTIFS(AS$27:AS37,"="&amp;AS37)+$AM$26)),"")</f>
        <v/>
      </c>
      <c r="AO37" s="34" t="str">
        <f>IFERROR(IF(OR(AC37=0,AC37=""),"",IF(COUNTIFS($AT$27:$AT$42,"&gt;"&amp;AT21)+COUNTIFS(AT$27:AT37,"="&amp;AT37)=0,"",COUNTIFS($AT$27:$AT$42,"&gt;"&amp;AT37)+COUNTIFS(AT$27:AT37,"="&amp;AT37)+$AN$26)),"")</f>
        <v/>
      </c>
      <c r="AP37" s="34" t="str">
        <f>IFERROR(IF(OR(AC37=0,AC37=""),"",IF(COUNTIFS($AU$27:$AU$42,"&gt;"&amp;AU37)+COUNTIFS(AU37:AU$42,"="&amp;AU37)=0,"",COUNTIFS($AU$27:$AU$42,"&gt;"&amp;AU37)+COUNTIFS(AU37:AU$42,"="&amp;AU37)+$AO$2)),"")</f>
        <v/>
      </c>
      <c r="AQ37" s="59" t="str">
        <f t="shared" si="64"/>
        <v/>
      </c>
      <c r="AR37" s="59" t="str">
        <f t="shared" si="65"/>
        <v/>
      </c>
      <c r="AS37" s="59" t="str">
        <f t="shared" si="66"/>
        <v/>
      </c>
      <c r="AT37" s="59" t="str">
        <f t="shared" si="67"/>
        <v/>
      </c>
      <c r="AU37" s="59" t="str">
        <f t="shared" si="68"/>
        <v/>
      </c>
      <c r="AW37" s="60" t="str">
        <f t="shared" si="69"/>
        <v/>
      </c>
      <c r="AX37" s="34" t="str">
        <f>IF(OR(BC37=0,BC37=""),"",IF(COUNTIFS($BC$11:$BC$158,"&gt;"&amp;BC37)+COUNTIFS(BC$11:BC37,"="&amp;BC37)=0,"",COUNTIFS($BC$11:$BC$158,"&gt;"&amp;BC37)+COUNTIFS(BC$11:BC37,"="&amp;BC37)))</f>
        <v/>
      </c>
      <c r="AY37" s="34" t="str">
        <f>IFERROR(IF(OR(BD37=0,BD37=""),"",IF(COUNTIFS($BD$11:$BD$158,"&gt;"&amp;BD37)+COUNTIFS(BD$11:BD37,"="&amp;BD37)=0,"",COUNTIFS($BD$11:$BD$158,"&gt;"&amp;BD37)+COUNTIFS(BD$11:BD37,"="&amp;BD37)+$AX$10)),"")</f>
        <v/>
      </c>
      <c r="AZ37" s="34" t="str">
        <f>IFERROR(IF(OR(BE37=0,BE37=""),"",IF(COUNTIFS($BE$11:$BE$158,"&gt;"&amp;BE37)+COUNTIFS(BE$11:BE37,"="&amp;BE37)=0,"",COUNTIFS($BE$11:$BE$158,"&gt;"&amp;BE37)+COUNTIFS(BE$11:BE37,"="&amp;BE37)+$AY$10)),"")</f>
        <v/>
      </c>
      <c r="BA37" s="34" t="str">
        <f>IFERROR(IF(OR(BF37=0,BF37=""),"",IF(COUNTIFS($BF$11:$BF$158,"&gt;"&amp;BF37)+COUNTIFS(BF$11:BF37,"="&amp;BF37)=0,"",COUNTIFS($BF$11:$BF$158,"&gt;"&amp;BF37)+COUNTIFS(BF$11:BF37,"="&amp;BF37)+$AZ$10)),"")</f>
        <v/>
      </c>
      <c r="BB37" s="34" t="str">
        <f>IFERROR(IF(OR(BG37=0,BG37=""),"",IF(COUNTIFS($BG$11:$BG$158,"&gt;"&amp;BG37)+COUNTIFS(BG$11:BG37,"="&amp;BG37)=0,"",COUNTIFS($BG$11:$BG$158,"&gt;"&amp;BG37)+COUNTIFS(BG$11:BG37,"="&amp;BG37)+$BA$10)),"")</f>
        <v/>
      </c>
      <c r="BC37" s="59" t="str">
        <f t="shared" si="70"/>
        <v/>
      </c>
      <c r="BD37" s="59" t="str">
        <f t="shared" si="71"/>
        <v/>
      </c>
      <c r="BE37" s="59" t="str">
        <f t="shared" si="72"/>
        <v/>
      </c>
      <c r="BF37" s="59" t="str">
        <f t="shared" si="73"/>
        <v/>
      </c>
      <c r="BG37" s="59" t="str">
        <f t="shared" si="74"/>
        <v/>
      </c>
    </row>
    <row r="38" spans="1:59" ht="15" x14ac:dyDescent="0.3">
      <c r="A38" t="str">
        <f t="shared" si="75"/>
        <v/>
      </c>
      <c r="B38" t="str">
        <f>IF(OR(AC38=0,AC38=""),"",IF(COUNTIFS($AE$11:$AE$158,"&gt;"&amp;AE38)+COUNTIFS(AE$11:AE38,"="&amp;AE38)=0,"",COUNTIFS($AE$11:$AE$158,"&gt;"&amp;AE38)+COUNTIFS(AE$11:AE38,"="&amp;AE38)))</f>
        <v/>
      </c>
      <c r="C38" t="str">
        <f t="shared" si="51"/>
        <v/>
      </c>
      <c r="D38" t="str">
        <f>IF(OR(AC38=0,AC38=""),"",IF(COUNTIFS($AF$11:$AF$135,"&gt;"&amp;AF38)+COUNTIFS(AF$11:AF38,"="&amp;AF38)=0,"",COUNTIFS($AF$11:$AF$135,"&gt;"&amp;AF38)+COUNTIFS(AF$11:AF38,"="&amp;AF38)))</f>
        <v/>
      </c>
      <c r="E38" t="str">
        <f>IF(AC38="","",COUNTIFS($H$11:$H$158,H38,$AE$11:$AE$158,"&gt;"&amp;AE38)+COUNTIFS(H38:$H$158,H38,AE38:$AE$158,AE38))</f>
        <v/>
      </c>
      <c r="F38" s="6"/>
      <c r="G38" s="83" t="str">
        <f>IFERROR(IF(VLOOKUP(F38,Lookups!$A$2:$F$118,2,FALSE)="","",VLOOKUP(F38,Lookups!$A$2:$F$118,2,FALSE)),"")</f>
        <v/>
      </c>
      <c r="H38" s="83" t="str">
        <f>IFERROR(IF(VLOOKUP(F38,Lookups!$A$2:$F$118,3,FALSE)="","",VLOOKUP(F38,Lookups!$A$2:$F$118,3,FALSE)),"")</f>
        <v/>
      </c>
      <c r="I38" s="83" t="str">
        <f>IFERROR(IF(AE38=0,"",VLOOKUP(AD38,Lookups!$K$3:$L$7,2,TRUE)),"")</f>
        <v/>
      </c>
      <c r="J38" s="83" t="str">
        <f>IFERROR(IF(VLOOKUP(F38,Lookups!$A$2:$F$118,4,FALSE)="","",VLOOKUP(F38,Lookups!$A$2:$F$118,4,FALSE)),"")</f>
        <v/>
      </c>
      <c r="K38" s="83" t="str">
        <f>IFERROR(IF(VLOOKUP(F38,Lookups!$A$2:$F$118,5,FALSE)="","",VLOOKUP(F38,Lookups!$A$2:$F$118,5,FALSE)),"")</f>
        <v/>
      </c>
      <c r="L38" s="84" t="str">
        <f>IFERROR(IF(VLOOKUP(F38,Lookups!$A$2:$F$118,6,FALSE)="","",VLOOKUP(F38,Lookups!$A$2:$F$118,6,FALSE)),"")</f>
        <v/>
      </c>
      <c r="M38" s="53" t="str">
        <f>IFERROR(IF(VLOOKUP(F38,Scores!$A$5:$K$102,2,FALSE)="","",VLOOKUP(F38,Scores!$A$4:$K$102,2,FALSE)),"")</f>
        <v/>
      </c>
      <c r="N38" s="54" t="str">
        <f>IFERROR(IF(VLOOKUP(F38,Scores!$A$5:$K$102,3,FALSE)="","",VLOOKUP(F38,Scores!$A$5:$K$102,3,FALSE)),"")</f>
        <v/>
      </c>
      <c r="O38" s="54" t="str">
        <f>IFERROR(IF(VLOOKUP(F38,Scores!$A$5:$K$102,4,FALSE)="","",VLOOKUP(F38,Scores!$A$5:$K$102,4,FALSE)),"")</f>
        <v/>
      </c>
      <c r="P38" s="54" t="str">
        <f>IFERROR(IF(VLOOKUP(F38,Scores!$A$5:$K$102,5,FALSE)="","",VLOOKUP(F38,Scores!$A$5:$K$102,5,FALSE)),"")</f>
        <v/>
      </c>
      <c r="Q38" s="54" t="str">
        <f>IFERROR(IF(VLOOKUP(F38,Scores!$A$5:$K$102,6,FALSE)="","",VLOOKUP(F38,Scores!$A$5:$K$102,6,FALSE)),"")</f>
        <v/>
      </c>
      <c r="R38" s="54" t="str">
        <f>IFERROR(IF(VLOOKUP(F38,Scores!$A$5:$K$102,7,FALSE)="","",VLOOKUP(F38,Scores!$A$5:$K$102,7,FALSE)),"")</f>
        <v/>
      </c>
      <c r="S38" s="54" t="str">
        <f>IFERROR(IF(VLOOKUP(F38,Scores!$A$5:$K$102,8,FALSE)="","",VLOOKUP(F38,Scores!$A$5:$K$102,8,FALSE)),"")</f>
        <v/>
      </c>
      <c r="T38" s="55" t="str">
        <f>IFERROR(IF(VLOOKUP(F38,Scores!$A$5:$K$102,9,FALSE)="","",VLOOKUP(F38,Scores!$A$5:$K$102,9,FALSE)),"")</f>
        <v/>
      </c>
      <c r="U38" s="56" t="str">
        <f t="shared" si="76"/>
        <v/>
      </c>
      <c r="V38" s="57" t="str">
        <f t="shared" si="77"/>
        <v/>
      </c>
      <c r="W38" s="57" t="str">
        <f t="shared" si="78"/>
        <v/>
      </c>
      <c r="X38" s="57" t="str">
        <f t="shared" si="79"/>
        <v/>
      </c>
      <c r="Y38" s="57" t="str">
        <f t="shared" si="80"/>
        <v/>
      </c>
      <c r="Z38" s="57" t="str">
        <f t="shared" si="81"/>
        <v/>
      </c>
      <c r="AA38" s="57" t="str">
        <f t="shared" si="82"/>
        <v/>
      </c>
      <c r="AB38" s="58" t="str">
        <f t="shared" si="83"/>
        <v/>
      </c>
      <c r="AC38" s="53" t="str">
        <f t="shared" si="84"/>
        <v/>
      </c>
      <c r="AD38" s="57" t="str">
        <f t="shared" si="85"/>
        <v/>
      </c>
      <c r="AE38" s="57" t="str" cm="1">
        <f t="array" ref="AE38">IFERROR(IF(AC38&gt;Lookups!$I$6-1,AVERAGE(LARGE(U38:AB38,_xlfn.SEQUENCE(Lookups!$I$6))),AVERAGE(LARGE(U38:AB38,_xlfn.SEQUENCE(AC38)))),"")</f>
        <v/>
      </c>
      <c r="AF38" s="55" t="str">
        <f t="shared" si="86"/>
        <v/>
      </c>
      <c r="AG38" s="59" t="str">
        <f>IF(AC38=Lookups!$I$6+1,LARGE(U38:AB38,5),"")</f>
        <v/>
      </c>
      <c r="AH38" s="59" t="str">
        <f>IF(AC38=Lookups!$I$6+2,LARGE(U38:AB38,6),"")</f>
        <v/>
      </c>
      <c r="AI38" s="59"/>
      <c r="AJ38" s="59"/>
      <c r="AK38" s="60" t="str">
        <f t="shared" si="63"/>
        <v/>
      </c>
      <c r="AL38" s="34" t="str">
        <f>IF(OR(AC38=0,AC38=""),"",IF(COUNTIFS($AQ$27:$AQ$42,"&gt;"&amp;AQ38)+COUNTIFS(AQ$27:AQ38,"="&amp;AQ38)=0,"",COUNTIFS($AQ$27:$AQ$42,"&gt;"&amp;AQ38)+COUNTIFS(AQ$27:AQ38,"="&amp;AQ38)))</f>
        <v/>
      </c>
      <c r="AM38" s="34" t="str">
        <f>IFERROR(IF(OR(AC38=0,AC38=""),"",IF(COUNTIFS($AR$27:$AR$42,"&gt;"&amp;AR38)+COUNTIFS(AR$27:AR38,"="&amp;AR38)=0,"",COUNTIFS($AR$27:$AR$42,"&gt;"&amp;AR38)+COUNTIFS(AR$27:AR38,"="&amp;AR38)+$AL$26)),"")</f>
        <v/>
      </c>
      <c r="AN38" s="34" t="str">
        <f>IFERROR(IF(OR(AC38=0,AC38=""),"",IF(COUNTIFS($AS$27:$AS$42,"&gt;"&amp;AS38)+COUNTIFS(AS$27:AS38,"="&amp;AS38)=0,"",COUNTIFS($AS$27:$AS$42,"&gt;"&amp;AS38)+COUNTIFS(AS$27:AS38,"="&amp;AS38)+$AM$26)),"")</f>
        <v/>
      </c>
      <c r="AO38" s="34" t="str">
        <f>IFERROR(IF(OR(AC38=0,AC38=""),"",IF(COUNTIFS($AT$27:$AT$42,"&gt;"&amp;AT22)+COUNTIFS(AT$27:AT38,"="&amp;AT38)=0,"",COUNTIFS($AT$27:$AT$42,"&gt;"&amp;AT38)+COUNTIFS(AT$27:AT38,"="&amp;AT38)+$AN$26)),"")</f>
        <v/>
      </c>
      <c r="AP38" s="34" t="str">
        <f>IFERROR(IF(OR(AC38=0,AC38=""),"",IF(COUNTIFS($AU$27:$AU$42,"&gt;"&amp;AU38)+COUNTIFS(AU38:AU$42,"="&amp;AU38)=0,"",COUNTIFS($AU$27:$AU$42,"&gt;"&amp;AU38)+COUNTIFS(AU38:AU$42,"="&amp;AU38)+$AO$2)),"")</f>
        <v/>
      </c>
      <c r="AQ38" s="59" t="str">
        <f t="shared" si="64"/>
        <v/>
      </c>
      <c r="AR38" s="59" t="str">
        <f t="shared" si="65"/>
        <v/>
      </c>
      <c r="AS38" s="59" t="str">
        <f t="shared" si="66"/>
        <v/>
      </c>
      <c r="AT38" s="59" t="str">
        <f t="shared" si="67"/>
        <v/>
      </c>
      <c r="AU38" s="59" t="str">
        <f t="shared" si="68"/>
        <v/>
      </c>
      <c r="AW38" s="60" t="str">
        <f t="shared" si="69"/>
        <v/>
      </c>
      <c r="AX38" s="34" t="str">
        <f>IF(OR(BC38=0,BC38=""),"",IF(COUNTIFS($BC$11:$BC$158,"&gt;"&amp;BC38)+COUNTIFS(BC$11:BC38,"="&amp;BC38)=0,"",COUNTIFS($BC$11:$BC$158,"&gt;"&amp;BC38)+COUNTIFS(BC$11:BC38,"="&amp;BC38)))</f>
        <v/>
      </c>
      <c r="AY38" s="34" t="str">
        <f>IFERROR(IF(OR(BD38=0,BD38=""),"",IF(COUNTIFS($BD$11:$BD$158,"&gt;"&amp;BD38)+COUNTIFS(BD$11:BD38,"="&amp;BD38)=0,"",COUNTIFS($BD$11:$BD$158,"&gt;"&amp;BD38)+COUNTIFS(BD$11:BD38,"="&amp;BD38)+$AX$10)),"")</f>
        <v/>
      </c>
      <c r="AZ38" s="34" t="str">
        <f>IFERROR(IF(OR(BE38=0,BE38=""),"",IF(COUNTIFS($BE$11:$BE$158,"&gt;"&amp;BE38)+COUNTIFS(BE$11:BE38,"="&amp;BE38)=0,"",COUNTIFS($BE$11:$BE$158,"&gt;"&amp;BE38)+COUNTIFS(BE$11:BE38,"="&amp;BE38)+$AY$10)),"")</f>
        <v/>
      </c>
      <c r="BA38" s="34" t="str">
        <f>IFERROR(IF(OR(BF38=0,BF38=""),"",IF(COUNTIFS($BF$11:$BF$158,"&gt;"&amp;BF38)+COUNTIFS(BF$11:BF38,"="&amp;BF38)=0,"",COUNTIFS($BF$11:$BF$158,"&gt;"&amp;BF38)+COUNTIFS(BF$11:BF38,"="&amp;BF38)+$AZ$10)),"")</f>
        <v/>
      </c>
      <c r="BB38" s="34" t="str">
        <f>IFERROR(IF(OR(BG38=0,BG38=""),"",IF(COUNTIFS($BG$11:$BG$158,"&gt;"&amp;BG38)+COUNTIFS(BG$11:BG38,"="&amp;BG38)=0,"",COUNTIFS($BG$11:$BG$158,"&gt;"&amp;BG38)+COUNTIFS(BG$11:BG38,"="&amp;BG38)+$BA$10)),"")</f>
        <v/>
      </c>
      <c r="BC38" s="59" t="str">
        <f t="shared" si="70"/>
        <v/>
      </c>
      <c r="BD38" s="59" t="str">
        <f t="shared" si="71"/>
        <v/>
      </c>
      <c r="BE38" s="59" t="str">
        <f t="shared" si="72"/>
        <v/>
      </c>
      <c r="BF38" s="59" t="str">
        <f t="shared" si="73"/>
        <v/>
      </c>
      <c r="BG38" s="59" t="str">
        <f t="shared" si="74"/>
        <v/>
      </c>
    </row>
    <row r="39" spans="1:59" ht="15" x14ac:dyDescent="0.3">
      <c r="A39" t="str">
        <f t="shared" si="75"/>
        <v/>
      </c>
      <c r="B39" t="str">
        <f>IF(OR(AC39=0,AC39=""),"",IF(COUNTIFS($AE$11:$AE$158,"&gt;"&amp;AE39)+COUNTIFS(AE$11:AE39,"="&amp;AE39)=0,"",COUNTIFS($AE$11:$AE$158,"&gt;"&amp;AE39)+COUNTIFS(AE$11:AE39,"="&amp;AE39)))</f>
        <v/>
      </c>
      <c r="C39" t="str">
        <f t="shared" si="51"/>
        <v/>
      </c>
      <c r="D39" t="str">
        <f>IF(OR(AC39=0,AC39=""),"",IF(COUNTIFS($AF$11:$AF$135,"&gt;"&amp;AF39)+COUNTIFS(AF$11:AF39,"="&amp;AF39)=0,"",COUNTIFS($AF$11:$AF$135,"&gt;"&amp;AF39)+COUNTIFS(AF$11:AF39,"="&amp;AF39)))</f>
        <v/>
      </c>
      <c r="E39" t="str">
        <f>IF(AC39="","",COUNTIFS($H$11:$H$158,H39,$AE$11:$AE$158,"&gt;"&amp;AE39)+COUNTIFS(H39:$H$158,H39,AE39:$AE$158,AE39))</f>
        <v/>
      </c>
      <c r="F39" s="6"/>
      <c r="G39" s="83" t="str">
        <f>IFERROR(IF(VLOOKUP(F39,Lookups!$A$2:$F$118,2,FALSE)="","",VLOOKUP(F39,Lookups!$A$2:$F$118,2,FALSE)),"")</f>
        <v/>
      </c>
      <c r="H39" s="83" t="str">
        <f>IFERROR(IF(VLOOKUP(F39,Lookups!$A$2:$F$118,3,FALSE)="","",VLOOKUP(F39,Lookups!$A$2:$F$118,3,FALSE)),"")</f>
        <v/>
      </c>
      <c r="I39" s="83" t="str">
        <f>IFERROR(IF(AE39=0,"",VLOOKUP(AD39,Lookups!$K$3:$L$7,2,TRUE)),"")</f>
        <v/>
      </c>
      <c r="J39" s="83" t="str">
        <f>IFERROR(IF(VLOOKUP(F39,Lookups!$A$2:$F$118,4,FALSE)="","",VLOOKUP(F39,Lookups!$A$2:$F$118,4,FALSE)),"")</f>
        <v/>
      </c>
      <c r="K39" s="83" t="str">
        <f>IFERROR(IF(VLOOKUP(F39,Lookups!$A$2:$F$118,5,FALSE)="","",VLOOKUP(F39,Lookups!$A$2:$F$118,5,FALSE)),"")</f>
        <v/>
      </c>
      <c r="L39" s="84" t="str">
        <f>IFERROR(IF(VLOOKUP(F39,Lookups!$A$2:$F$118,6,FALSE)="","",VLOOKUP(F39,Lookups!$A$2:$F$118,6,FALSE)),"")</f>
        <v/>
      </c>
      <c r="M39" s="53" t="str">
        <f>IFERROR(IF(VLOOKUP(F39,Scores!$A$5:$K$102,2,FALSE)="","",VLOOKUP(F39,Scores!$A$4:$K$102,2,FALSE)),"")</f>
        <v/>
      </c>
      <c r="N39" s="54" t="str">
        <f>IFERROR(IF(VLOOKUP(F39,Scores!$A$5:$K$102,3,FALSE)="","",VLOOKUP(F39,Scores!$A$5:$K$102,3,FALSE)),"")</f>
        <v/>
      </c>
      <c r="O39" s="54" t="str">
        <f>IFERROR(IF(VLOOKUP(F39,Scores!$A$5:$K$102,4,FALSE)="","",VLOOKUP(F39,Scores!$A$5:$K$102,4,FALSE)),"")</f>
        <v/>
      </c>
      <c r="P39" s="54" t="str">
        <f>IFERROR(IF(VLOOKUP(F39,Scores!$A$5:$K$102,5,FALSE)="","",VLOOKUP(F39,Scores!$A$5:$K$102,5,FALSE)),"")</f>
        <v/>
      </c>
      <c r="Q39" s="54" t="str">
        <f>IFERROR(IF(VLOOKUP(F39,Scores!$A$5:$K$102,6,FALSE)="","",VLOOKUP(F39,Scores!$A$5:$K$102,6,FALSE)),"")</f>
        <v/>
      </c>
      <c r="R39" s="54" t="str">
        <f>IFERROR(IF(VLOOKUP(F39,Scores!$A$5:$K$102,7,FALSE)="","",VLOOKUP(F39,Scores!$A$5:$K$102,7,FALSE)),"")</f>
        <v/>
      </c>
      <c r="S39" s="54" t="str">
        <f>IFERROR(IF(VLOOKUP(F39,Scores!$A$5:$K$102,8,FALSE)="","",VLOOKUP(F39,Scores!$A$5:$K$102,8,FALSE)),"")</f>
        <v/>
      </c>
      <c r="T39" s="55" t="str">
        <f>IFERROR(IF(VLOOKUP(F39,Scores!$A$5:$K$102,9,FALSE)="","",VLOOKUP(F39,Scores!$A$5:$K$102,9,FALSE)),"")</f>
        <v/>
      </c>
      <c r="U39" s="56" t="str">
        <f t="shared" si="76"/>
        <v/>
      </c>
      <c r="V39" s="57" t="str">
        <f t="shared" si="77"/>
        <v/>
      </c>
      <c r="W39" s="57" t="str">
        <f t="shared" si="78"/>
        <v/>
      </c>
      <c r="X39" s="57" t="str">
        <f t="shared" si="79"/>
        <v/>
      </c>
      <c r="Y39" s="57" t="str">
        <f t="shared" si="80"/>
        <v/>
      </c>
      <c r="Z39" s="57" t="str">
        <f t="shared" si="81"/>
        <v/>
      </c>
      <c r="AA39" s="57" t="str">
        <f t="shared" si="82"/>
        <v/>
      </c>
      <c r="AB39" s="58" t="str">
        <f t="shared" si="83"/>
        <v/>
      </c>
      <c r="AC39" s="53" t="str">
        <f t="shared" si="84"/>
        <v/>
      </c>
      <c r="AD39" s="57" t="str">
        <f t="shared" si="85"/>
        <v/>
      </c>
      <c r="AE39" s="57" t="str" cm="1">
        <f t="array" ref="AE39">IFERROR(IF(AC39&gt;Lookups!$I$6-1,AVERAGE(LARGE(U39:AB39,_xlfn.SEQUENCE(Lookups!$I$6))),AVERAGE(LARGE(U39:AB39,_xlfn.SEQUENCE(AC39)))),"")</f>
        <v/>
      </c>
      <c r="AF39" s="55" t="str">
        <f t="shared" si="86"/>
        <v/>
      </c>
      <c r="AG39" s="59" t="str">
        <f>IF(AC39=Lookups!$I$6+1,LARGE(U39:AB39,5),"")</f>
        <v/>
      </c>
      <c r="AH39" s="59" t="str">
        <f>IF(AC39=Lookups!$I$6+2,LARGE(U39:AB39,6),"")</f>
        <v/>
      </c>
      <c r="AI39" s="59"/>
      <c r="AJ39" s="59"/>
      <c r="AK39" s="60" t="str">
        <f t="shared" si="63"/>
        <v/>
      </c>
      <c r="AL39" s="34" t="str">
        <f>IF(OR(AC39=0,AC39=""),"",IF(COUNTIFS($AQ$27:$AQ$42,"&gt;"&amp;AQ39)+COUNTIFS(AQ$27:AQ39,"="&amp;AQ39)=0,"",COUNTIFS($AQ$27:$AQ$42,"&gt;"&amp;AQ39)+COUNTIFS(AQ$27:AQ39,"="&amp;AQ39)))</f>
        <v/>
      </c>
      <c r="AM39" s="34" t="str">
        <f>IFERROR(IF(OR(AC39=0,AC39=""),"",IF(COUNTIFS($AR$27:$AR$42,"&gt;"&amp;AR39)+COUNTIFS(AR$27:AR39,"="&amp;AR39)=0,"",COUNTIFS($AR$27:$AR$42,"&gt;"&amp;AR39)+COUNTIFS(AR$27:AR39,"="&amp;AR39)+$AL$26)),"")</f>
        <v/>
      </c>
      <c r="AN39" s="34" t="str">
        <f>IFERROR(IF(OR(AC39=0,AC39=""),"",IF(COUNTIFS($AS$27:$AS$42,"&gt;"&amp;AS39)+COUNTIFS(AS$27:AS39,"="&amp;AS39)=0,"",COUNTIFS($AS$27:$AS$42,"&gt;"&amp;AS39)+COUNTIFS(AS$27:AS39,"="&amp;AS39)+$AM$26)),"")</f>
        <v/>
      </c>
      <c r="AO39" s="34" t="str">
        <f>IFERROR(IF(OR(AC39=0,AC39=""),"",IF(COUNTIFS($AT$27:$AT$42,"&gt;"&amp;AT23)+COUNTIFS(AT$27:AT39,"="&amp;AT39)=0,"",COUNTIFS($AT$27:$AT$42,"&gt;"&amp;AT39)+COUNTIFS(AT$27:AT39,"="&amp;AT39)+$AN$26)),"")</f>
        <v/>
      </c>
      <c r="AP39" s="34" t="str">
        <f>IFERROR(IF(OR(AC39=0,AC39=""),"",IF(COUNTIFS($AU$27:$AU$42,"&gt;"&amp;AU39)+COUNTIFS(AU39:AU$42,"="&amp;AU39)=0,"",COUNTIFS($AU$27:$AU$42,"&gt;"&amp;AU39)+COUNTIFS(AU39:AU$42,"="&amp;AU39)+$AO$2)),"")</f>
        <v/>
      </c>
      <c r="AQ39" s="59" t="str">
        <f t="shared" si="64"/>
        <v/>
      </c>
      <c r="AR39" s="59" t="str">
        <f t="shared" si="65"/>
        <v/>
      </c>
      <c r="AS39" s="59" t="str">
        <f t="shared" si="66"/>
        <v/>
      </c>
      <c r="AT39" s="59" t="str">
        <f t="shared" si="67"/>
        <v/>
      </c>
      <c r="AU39" s="59" t="str">
        <f t="shared" si="68"/>
        <v/>
      </c>
      <c r="AW39" s="60" t="str">
        <f t="shared" si="69"/>
        <v/>
      </c>
      <c r="AX39" s="34" t="str">
        <f>IF(OR(BC39=0,BC39=""),"",IF(COUNTIFS($BC$11:$BC$158,"&gt;"&amp;BC39)+COUNTIFS(BC$11:BC39,"="&amp;BC39)=0,"",COUNTIFS($BC$11:$BC$158,"&gt;"&amp;BC39)+COUNTIFS(BC$11:BC39,"="&amp;BC39)))</f>
        <v/>
      </c>
      <c r="AY39" s="34" t="str">
        <f>IFERROR(IF(OR(BD39=0,BD39=""),"",IF(COUNTIFS($BD$11:$BD$158,"&gt;"&amp;BD39)+COUNTIFS(BD$11:BD39,"="&amp;BD39)=0,"",COUNTIFS($BD$11:$BD$158,"&gt;"&amp;BD39)+COUNTIFS(BD$11:BD39,"="&amp;BD39)+$AX$10)),"")</f>
        <v/>
      </c>
      <c r="AZ39" s="34" t="str">
        <f>IFERROR(IF(OR(BE39=0,BE39=""),"",IF(COUNTIFS($BE$11:$BE$158,"&gt;"&amp;BE39)+COUNTIFS(BE$11:BE39,"="&amp;BE39)=0,"",COUNTIFS($BE$11:$BE$158,"&gt;"&amp;BE39)+COUNTIFS(BE$11:BE39,"="&amp;BE39)+$AY$10)),"")</f>
        <v/>
      </c>
      <c r="BA39" s="34" t="str">
        <f>IFERROR(IF(OR(BF39=0,BF39=""),"",IF(COUNTIFS($BF$11:$BF$158,"&gt;"&amp;BF39)+COUNTIFS(BF$11:BF39,"="&amp;BF39)=0,"",COUNTIFS($BF$11:$BF$158,"&gt;"&amp;BF39)+COUNTIFS(BF$11:BF39,"="&amp;BF39)+$AZ$10)),"")</f>
        <v/>
      </c>
      <c r="BB39" s="34" t="str">
        <f>IFERROR(IF(OR(BG39=0,BG39=""),"",IF(COUNTIFS($BG$11:$BG$158,"&gt;"&amp;BG39)+COUNTIFS(BG$11:BG39,"="&amp;BG39)=0,"",COUNTIFS($BG$11:$BG$158,"&gt;"&amp;BG39)+COUNTIFS(BG$11:BG39,"="&amp;BG39)+$BA$10)),"")</f>
        <v/>
      </c>
      <c r="BC39" s="59" t="str">
        <f t="shared" si="70"/>
        <v/>
      </c>
      <c r="BD39" s="59" t="str">
        <f t="shared" si="71"/>
        <v/>
      </c>
      <c r="BE39" s="59" t="str">
        <f t="shared" si="72"/>
        <v/>
      </c>
      <c r="BF39" s="59" t="str">
        <f t="shared" si="73"/>
        <v/>
      </c>
      <c r="BG39" s="59" t="str">
        <f t="shared" si="74"/>
        <v/>
      </c>
    </row>
    <row r="40" spans="1:59" ht="15" x14ac:dyDescent="0.3">
      <c r="A40" t="str">
        <f t="shared" si="75"/>
        <v/>
      </c>
      <c r="B40" t="str">
        <f>IF(OR(AC40=0,AC40=""),"",IF(COUNTIFS($AE$11:$AE$158,"&gt;"&amp;AE40)+COUNTIFS(AE$11:AE40,"="&amp;AE40)=0,"",COUNTIFS($AE$11:$AE$158,"&gt;"&amp;AE40)+COUNTIFS(AE$11:AE40,"="&amp;AE40)))</f>
        <v/>
      </c>
      <c r="C40" t="str">
        <f t="shared" si="51"/>
        <v/>
      </c>
      <c r="D40" t="str">
        <f>IF(OR(AC40=0,AC40=""),"",IF(COUNTIFS($AF$11:$AF$135,"&gt;"&amp;AF40)+COUNTIFS(AF$11:AF40,"="&amp;AF40)=0,"",COUNTIFS($AF$11:$AF$135,"&gt;"&amp;AF40)+COUNTIFS(AF$11:AF40,"="&amp;AF40)))</f>
        <v/>
      </c>
      <c r="E40" t="str">
        <f>IF(AC40="","",COUNTIFS($H$11:$H$158,H40,$AE$11:$AE$158,"&gt;"&amp;AE40)+COUNTIFS(H40:$H$158,H40,AE40:$AE$158,AE40))</f>
        <v/>
      </c>
      <c r="F40" s="6"/>
      <c r="G40" s="83" t="str">
        <f>IFERROR(IF(VLOOKUP(F40,Lookups!$A$2:$F$118,2,FALSE)="","",VLOOKUP(F40,Lookups!$A$2:$F$118,2,FALSE)),"")</f>
        <v/>
      </c>
      <c r="H40" s="83" t="str">
        <f>IFERROR(IF(VLOOKUP(F40,Lookups!$A$2:$F$118,3,FALSE)="","",VLOOKUP(F40,Lookups!$A$2:$F$118,3,FALSE)),"")</f>
        <v/>
      </c>
      <c r="I40" s="83" t="str">
        <f>IFERROR(IF(AE40=0,"",VLOOKUP(AD40,Lookups!$K$3:$L$7,2,TRUE)),"")</f>
        <v/>
      </c>
      <c r="J40" s="83" t="str">
        <f>IFERROR(IF(VLOOKUP(F40,Lookups!$A$2:$F$118,4,FALSE)="","",VLOOKUP(F40,Lookups!$A$2:$F$118,4,FALSE)),"")</f>
        <v/>
      </c>
      <c r="K40" s="83" t="str">
        <f>IFERROR(IF(VLOOKUP(F40,Lookups!$A$2:$F$118,5,FALSE)="","",VLOOKUP(F40,Lookups!$A$2:$F$118,5,FALSE)),"")</f>
        <v/>
      </c>
      <c r="L40" s="84" t="str">
        <f>IFERROR(IF(VLOOKUP(F40,Lookups!$A$2:$F$118,6,FALSE)="","",VLOOKUP(F40,Lookups!$A$2:$F$118,6,FALSE)),"")</f>
        <v/>
      </c>
      <c r="M40" s="53" t="str">
        <f>IFERROR(IF(VLOOKUP(F40,Scores!$A$5:$K$102,2,FALSE)="","",VLOOKUP(F40,Scores!$A$4:$K$102,2,FALSE)),"")</f>
        <v/>
      </c>
      <c r="N40" s="54" t="str">
        <f>IFERROR(IF(VLOOKUP(F40,Scores!$A$5:$K$102,3,FALSE)="","",VLOOKUP(F40,Scores!$A$5:$K$102,3,FALSE)),"")</f>
        <v/>
      </c>
      <c r="O40" s="54" t="str">
        <f>IFERROR(IF(VLOOKUP(F40,Scores!$A$5:$K$102,4,FALSE)="","",VLOOKUP(F40,Scores!$A$5:$K$102,4,FALSE)),"")</f>
        <v/>
      </c>
      <c r="P40" s="54" t="str">
        <f>IFERROR(IF(VLOOKUP(F40,Scores!$A$5:$K$102,5,FALSE)="","",VLOOKUP(F40,Scores!$A$5:$K$102,5,FALSE)),"")</f>
        <v/>
      </c>
      <c r="Q40" s="54" t="str">
        <f>IFERROR(IF(VLOOKUP(F40,Scores!$A$5:$K$102,6,FALSE)="","",VLOOKUP(F40,Scores!$A$5:$K$102,6,FALSE)),"")</f>
        <v/>
      </c>
      <c r="R40" s="54" t="str">
        <f>IFERROR(IF(VLOOKUP(F40,Scores!$A$5:$K$102,7,FALSE)="","",VLOOKUP(F40,Scores!$A$5:$K$102,7,FALSE)),"")</f>
        <v/>
      </c>
      <c r="S40" s="54" t="str">
        <f>IFERROR(IF(VLOOKUP(F40,Scores!$A$5:$K$102,8,FALSE)="","",VLOOKUP(F40,Scores!$A$5:$K$102,8,FALSE)),"")</f>
        <v/>
      </c>
      <c r="T40" s="55" t="str">
        <f>IFERROR(IF(VLOOKUP(F40,Scores!$A$5:$K$102,9,FALSE)="","",VLOOKUP(F40,Scores!$A$5:$K$102,9,FALSE)),"")</f>
        <v/>
      </c>
      <c r="U40" s="56" t="str">
        <f t="shared" si="76"/>
        <v/>
      </c>
      <c r="V40" s="57" t="str">
        <f t="shared" si="77"/>
        <v/>
      </c>
      <c r="W40" s="57" t="str">
        <f t="shared" si="78"/>
        <v/>
      </c>
      <c r="X40" s="57" t="str">
        <f t="shared" si="79"/>
        <v/>
      </c>
      <c r="Y40" s="57" t="str">
        <f t="shared" si="80"/>
        <v/>
      </c>
      <c r="Z40" s="57" t="str">
        <f t="shared" si="81"/>
        <v/>
      </c>
      <c r="AA40" s="57" t="str">
        <f t="shared" si="82"/>
        <v/>
      </c>
      <c r="AB40" s="58" t="str">
        <f t="shared" si="83"/>
        <v/>
      </c>
      <c r="AC40" s="53" t="str">
        <f t="shared" si="84"/>
        <v/>
      </c>
      <c r="AD40" s="57" t="str">
        <f t="shared" si="85"/>
        <v/>
      </c>
      <c r="AE40" s="57" t="str" cm="1">
        <f t="array" ref="AE40">IFERROR(IF(AC40&gt;Lookups!$I$6-1,AVERAGE(LARGE(U40:AB40,_xlfn.SEQUENCE(Lookups!$I$6))),AVERAGE(LARGE(U40:AB40,_xlfn.SEQUENCE(AC40)))),"")</f>
        <v/>
      </c>
      <c r="AF40" s="55" t="str">
        <f t="shared" si="86"/>
        <v/>
      </c>
      <c r="AG40" s="59" t="str">
        <f>IF(AC40=Lookups!$I$6+1,LARGE(U40:AB40,5),"")</f>
        <v/>
      </c>
      <c r="AH40" s="59" t="str">
        <f>IF(AC40=Lookups!$I$6+2,LARGE(U40:AB40,6),"")</f>
        <v/>
      </c>
      <c r="AI40" s="59"/>
      <c r="AJ40" s="59"/>
      <c r="AK40" s="60" t="str">
        <f t="shared" si="63"/>
        <v/>
      </c>
      <c r="AL40" s="34" t="str">
        <f>IF(OR(AC40=0,AC40=""),"",IF(COUNTIFS($AQ$27:$AQ$42,"&gt;"&amp;AQ40)+COUNTIFS(AQ$27:AQ40,"="&amp;AQ40)=0,"",COUNTIFS($AQ$27:$AQ$42,"&gt;"&amp;AQ40)+COUNTIFS(AQ$27:AQ40,"="&amp;AQ40)))</f>
        <v/>
      </c>
      <c r="AM40" s="34" t="str">
        <f>IFERROR(IF(OR(AC40=0,AC40=""),"",IF(COUNTIFS($AR$27:$AR$42,"&gt;"&amp;AR40)+COUNTIFS(AR$27:AR40,"="&amp;AR40)=0,"",COUNTIFS($AR$27:$AR$42,"&gt;"&amp;AR40)+COUNTIFS(AR$27:AR40,"="&amp;AR40)+$AL$26)),"")</f>
        <v/>
      </c>
      <c r="AN40" s="34" t="str">
        <f>IFERROR(IF(OR(AC40=0,AC40=""),"",IF(COUNTIFS($AS$27:$AS$42,"&gt;"&amp;AS40)+COUNTIFS(AS$27:AS40,"="&amp;AS40)=0,"",COUNTIFS($AS$27:$AS$42,"&gt;"&amp;AS40)+COUNTIFS(AS$27:AS40,"="&amp;AS40)+$AM$26)),"")</f>
        <v/>
      </c>
      <c r="AO40" s="34" t="str">
        <f>IFERROR(IF(OR(AC40=0,AC40=""),"",IF(COUNTIFS($AT$27:$AT$42,"&gt;"&amp;AT24)+COUNTIFS(AT$27:AT40,"="&amp;AT40)=0,"",COUNTIFS($AT$27:$AT$42,"&gt;"&amp;AT40)+COUNTIFS(AT$27:AT40,"="&amp;AT40)+$AN$26)),"")</f>
        <v/>
      </c>
      <c r="AP40" s="34" t="str">
        <f>IFERROR(IF(OR(AC40=0,AC40=""),"",IF(COUNTIFS($AU$27:$AU$42,"&gt;"&amp;AU40)+COUNTIFS(AU40:AU$42,"="&amp;AU40)=0,"",COUNTIFS($AU$27:$AU$42,"&gt;"&amp;AU40)+COUNTIFS(AU40:AU$42,"="&amp;AU40)+$AO$2)),"")</f>
        <v/>
      </c>
      <c r="AQ40" s="59" t="str">
        <f t="shared" si="64"/>
        <v/>
      </c>
      <c r="AR40" s="59" t="str">
        <f t="shared" si="65"/>
        <v/>
      </c>
      <c r="AS40" s="59" t="str">
        <f t="shared" si="66"/>
        <v/>
      </c>
      <c r="AT40" s="59" t="str">
        <f t="shared" si="67"/>
        <v/>
      </c>
      <c r="AU40" s="59" t="str">
        <f t="shared" si="68"/>
        <v/>
      </c>
      <c r="AW40" s="60" t="str">
        <f t="shared" si="69"/>
        <v/>
      </c>
      <c r="AX40" s="34" t="str">
        <f>IF(OR(BC40=0,BC40=""),"",IF(COUNTIFS($BC$11:$BC$158,"&gt;"&amp;BC40)+COUNTIFS(BC$11:BC40,"="&amp;BC40)=0,"",COUNTIFS($BC$11:$BC$158,"&gt;"&amp;BC40)+COUNTIFS(BC$11:BC40,"="&amp;BC40)))</f>
        <v/>
      </c>
      <c r="AY40" s="34" t="str">
        <f>IFERROR(IF(OR(BD40=0,BD40=""),"",IF(COUNTIFS($BD$11:$BD$158,"&gt;"&amp;BD40)+COUNTIFS(BD$11:BD40,"="&amp;BD40)=0,"",COUNTIFS($BD$11:$BD$158,"&gt;"&amp;BD40)+COUNTIFS(BD$11:BD40,"="&amp;BD40)+$AX$10)),"")</f>
        <v/>
      </c>
      <c r="AZ40" s="34" t="str">
        <f>IFERROR(IF(OR(BE40=0,BE40=""),"",IF(COUNTIFS($BE$11:$BE$158,"&gt;"&amp;BE40)+COUNTIFS(BE$11:BE40,"="&amp;BE40)=0,"",COUNTIFS($BE$11:$BE$158,"&gt;"&amp;BE40)+COUNTIFS(BE$11:BE40,"="&amp;BE40)+$AY$10)),"")</f>
        <v/>
      </c>
      <c r="BA40" s="34" t="str">
        <f>IFERROR(IF(OR(BF40=0,BF40=""),"",IF(COUNTIFS($BF$11:$BF$158,"&gt;"&amp;BF40)+COUNTIFS(BF$11:BF40,"="&amp;BF40)=0,"",COUNTIFS($BF$11:$BF$158,"&gt;"&amp;BF40)+COUNTIFS(BF$11:BF40,"="&amp;BF40)+$AZ$10)),"")</f>
        <v/>
      </c>
      <c r="BB40" s="34" t="str">
        <f>IFERROR(IF(OR(BG40=0,BG40=""),"",IF(COUNTIFS($BG$11:$BG$158,"&gt;"&amp;BG40)+COUNTIFS(BG$11:BG40,"="&amp;BG40)=0,"",COUNTIFS($BG$11:$BG$158,"&gt;"&amp;BG40)+COUNTIFS(BG$11:BG40,"="&amp;BG40)+$BA$10)),"")</f>
        <v/>
      </c>
      <c r="BC40" s="59" t="str">
        <f t="shared" si="70"/>
        <v/>
      </c>
      <c r="BD40" s="59" t="str">
        <f t="shared" si="71"/>
        <v/>
      </c>
      <c r="BE40" s="59" t="str">
        <f t="shared" si="72"/>
        <v/>
      </c>
      <c r="BF40" s="59" t="str">
        <f t="shared" si="73"/>
        <v/>
      </c>
      <c r="BG40" s="59" t="str">
        <f t="shared" si="74"/>
        <v/>
      </c>
    </row>
    <row r="41" spans="1:59" ht="15" x14ac:dyDescent="0.3">
      <c r="A41" t="str">
        <f t="shared" si="75"/>
        <v/>
      </c>
      <c r="B41" t="str">
        <f>IF(OR(AC41=0,AC41=""),"",IF(COUNTIFS($AE$11:$AE$158,"&gt;"&amp;AE41)+COUNTIFS(AE$11:AE41,"="&amp;AE41)=0,"",COUNTIFS($AE$11:$AE$158,"&gt;"&amp;AE41)+COUNTIFS(AE$11:AE41,"="&amp;AE41)))</f>
        <v/>
      </c>
      <c r="C41" t="str">
        <f t="shared" si="51"/>
        <v/>
      </c>
      <c r="D41" t="str">
        <f>IF(OR(AC41=0,AC41=""),"",IF(COUNTIFS($AF$11:$AF$135,"&gt;"&amp;AF41)+COUNTIFS(AF$11:AF41,"="&amp;AF41)=0,"",COUNTIFS($AF$11:$AF$135,"&gt;"&amp;AF41)+COUNTIFS(AF$11:AF41,"="&amp;AF41)))</f>
        <v/>
      </c>
      <c r="E41" t="str">
        <f>IF(AC41="","",COUNTIFS($H$11:$H$158,H41,$AE$11:$AE$158,"&gt;"&amp;AE41)+COUNTIFS(H41:$H$158,H41,AE41:$AE$158,AE41))</f>
        <v/>
      </c>
      <c r="F41" s="6"/>
      <c r="G41" s="83" t="str">
        <f>IFERROR(IF(VLOOKUP(F41,Lookups!$A$2:$F$118,2,FALSE)="","",VLOOKUP(F41,Lookups!$A$2:$F$118,2,FALSE)),"")</f>
        <v/>
      </c>
      <c r="H41" s="83" t="str">
        <f>IFERROR(IF(VLOOKUP(F41,Lookups!$A$2:$F$118,3,FALSE)="","",VLOOKUP(F41,Lookups!$A$2:$F$118,3,FALSE)),"")</f>
        <v/>
      </c>
      <c r="I41" s="83" t="str">
        <f>IFERROR(IF(AE41=0,"",VLOOKUP(AD41,Lookups!$K$3:$L$7,2,TRUE)),"")</f>
        <v/>
      </c>
      <c r="J41" s="83" t="str">
        <f>IFERROR(IF(VLOOKUP(F41,Lookups!$A$2:$F$118,4,FALSE)="","",VLOOKUP(F41,Lookups!$A$2:$F$118,4,FALSE)),"")</f>
        <v/>
      </c>
      <c r="K41" s="83" t="str">
        <f>IFERROR(IF(VLOOKUP(F41,Lookups!$A$2:$F$118,5,FALSE)="","",VLOOKUP(F41,Lookups!$A$2:$F$118,5,FALSE)),"")</f>
        <v/>
      </c>
      <c r="L41" s="84" t="str">
        <f>IFERROR(IF(VLOOKUP(F41,Lookups!$A$2:$F$118,6,FALSE)="","",VLOOKUP(F41,Lookups!$A$2:$F$118,6,FALSE)),"")</f>
        <v/>
      </c>
      <c r="M41" s="53" t="str">
        <f>IFERROR(IF(VLOOKUP(F41,Scores!$A$5:$K$102,2,FALSE)="","",VLOOKUP(F41,Scores!$A$4:$K$102,2,FALSE)),"")</f>
        <v/>
      </c>
      <c r="N41" s="54" t="str">
        <f>IFERROR(IF(VLOOKUP(F41,Scores!$A$5:$K$102,3,FALSE)="","",VLOOKUP(F41,Scores!$A$5:$K$102,3,FALSE)),"")</f>
        <v/>
      </c>
      <c r="O41" s="54" t="str">
        <f>IFERROR(IF(VLOOKUP(F41,Scores!$A$5:$K$102,4,FALSE)="","",VLOOKUP(F41,Scores!$A$5:$K$102,4,FALSE)),"")</f>
        <v/>
      </c>
      <c r="P41" s="54" t="str">
        <f>IFERROR(IF(VLOOKUP(F41,Scores!$A$5:$K$102,5,FALSE)="","",VLOOKUP(F41,Scores!$A$5:$K$102,5,FALSE)),"")</f>
        <v/>
      </c>
      <c r="Q41" s="54" t="str">
        <f>IFERROR(IF(VLOOKUP(F41,Scores!$A$5:$K$102,6,FALSE)="","",VLOOKUP(F41,Scores!$A$5:$K$102,6,FALSE)),"")</f>
        <v/>
      </c>
      <c r="R41" s="54" t="str">
        <f>IFERROR(IF(VLOOKUP(F41,Scores!$A$5:$K$102,7,FALSE)="","",VLOOKUP(F41,Scores!$A$5:$K$102,7,FALSE)),"")</f>
        <v/>
      </c>
      <c r="S41" s="54" t="str">
        <f>IFERROR(IF(VLOOKUP(F41,Scores!$A$5:$K$102,8,FALSE)="","",VLOOKUP(F41,Scores!$A$5:$K$102,8,FALSE)),"")</f>
        <v/>
      </c>
      <c r="T41" s="55" t="str">
        <f>IFERROR(IF(VLOOKUP(F41,Scores!$A$5:$K$102,9,FALSE)="","",VLOOKUP(F41,Scores!$A$5:$K$102,9,FALSE)),"")</f>
        <v/>
      </c>
      <c r="U41" s="56" t="str">
        <f t="shared" si="76"/>
        <v/>
      </c>
      <c r="V41" s="57" t="str">
        <f t="shared" si="77"/>
        <v/>
      </c>
      <c r="W41" s="57" t="str">
        <f t="shared" si="78"/>
        <v/>
      </c>
      <c r="X41" s="57" t="str">
        <f t="shared" si="79"/>
        <v/>
      </c>
      <c r="Y41" s="57" t="str">
        <f t="shared" si="80"/>
        <v/>
      </c>
      <c r="Z41" s="57" t="str">
        <f t="shared" si="81"/>
        <v/>
      </c>
      <c r="AA41" s="57" t="str">
        <f t="shared" si="82"/>
        <v/>
      </c>
      <c r="AB41" s="58" t="str">
        <f t="shared" si="83"/>
        <v/>
      </c>
      <c r="AC41" s="53" t="str">
        <f t="shared" si="84"/>
        <v/>
      </c>
      <c r="AD41" s="57" t="str">
        <f t="shared" si="85"/>
        <v/>
      </c>
      <c r="AE41" s="57" t="str" cm="1">
        <f t="array" ref="AE41">IFERROR(IF(AC41&gt;Lookups!$I$6-1,AVERAGE(LARGE(U41:AB41,_xlfn.SEQUENCE(Lookups!$I$6))),AVERAGE(LARGE(U41:AB41,_xlfn.SEQUENCE(AC41)))),"")</f>
        <v/>
      </c>
      <c r="AF41" s="55" t="str">
        <f t="shared" si="86"/>
        <v/>
      </c>
      <c r="AG41" s="59" t="str">
        <f>IF(AC41=Lookups!$I$6+1,LARGE(U41:AB41,5),"")</f>
        <v/>
      </c>
      <c r="AH41" s="59" t="str">
        <f>IF(AC41=Lookups!$I$6+2,LARGE(U41:AB41,6),"")</f>
        <v/>
      </c>
      <c r="AI41" s="59"/>
      <c r="AJ41" s="59"/>
      <c r="AK41" s="60" t="str">
        <f t="shared" si="63"/>
        <v/>
      </c>
      <c r="AL41" s="34" t="str">
        <f>IF(OR(AC41=0,AC41=""),"",IF(COUNTIFS($AQ$27:$AQ$42,"&gt;"&amp;AQ41)+COUNTIFS(AQ$27:AQ41,"="&amp;AQ41)=0,"",COUNTIFS($AQ$27:$AQ$42,"&gt;"&amp;AQ41)+COUNTIFS(AQ$27:AQ41,"="&amp;AQ41)))</f>
        <v/>
      </c>
      <c r="AM41" s="34" t="str">
        <f>IFERROR(IF(OR(AC41=0,AC41=""),"",IF(COUNTIFS($AR$27:$AR$42,"&gt;"&amp;AR41)+COUNTIFS(AR$27:AR41,"="&amp;AR41)=0,"",COUNTIFS($AR$27:$AR$42,"&gt;"&amp;AR41)+COUNTIFS(AR$27:AR41,"="&amp;AR41)+$AL$26)),"")</f>
        <v/>
      </c>
      <c r="AN41" s="34" t="str">
        <f>IFERROR(IF(OR(AC41=0,AC41=""),"",IF(COUNTIFS($AS$27:$AS$42,"&gt;"&amp;AS41)+COUNTIFS(AS$27:AS41,"="&amp;AS41)=0,"",COUNTIFS($AS$27:$AS$42,"&gt;"&amp;AS41)+COUNTIFS(AS$27:AS41,"="&amp;AS41)+$AM$26)),"")</f>
        <v/>
      </c>
      <c r="AO41" s="34" t="str">
        <f>IFERROR(IF(OR(AC41=0,AC41=""),"",IF(COUNTIFS($AT$27:$AT$42,"&gt;"&amp;AT25)+COUNTIFS(AT$27:AT41,"="&amp;AT41)=0,"",COUNTIFS($AT$27:$AT$42,"&gt;"&amp;AT41)+COUNTIFS(AT$27:AT41,"="&amp;AT41)+$AN$26)),"")</f>
        <v/>
      </c>
      <c r="AP41" s="34" t="str">
        <f>IFERROR(IF(OR(AC41=0,AC41=""),"",IF(COUNTIFS($AU$27:$AU$42,"&gt;"&amp;AU41)+COUNTIFS(AU41:AU$42,"="&amp;AU41)=0,"",COUNTIFS($AU$27:$AU$42,"&gt;"&amp;AU41)+COUNTIFS(AU41:AU$42,"="&amp;AU41)+$AO$2)),"")</f>
        <v/>
      </c>
      <c r="AQ41" s="59" t="str">
        <f t="shared" si="64"/>
        <v/>
      </c>
      <c r="AR41" s="59" t="str">
        <f t="shared" si="65"/>
        <v/>
      </c>
      <c r="AS41" s="59" t="str">
        <f t="shared" si="66"/>
        <v/>
      </c>
      <c r="AT41" s="59" t="str">
        <f t="shared" si="67"/>
        <v/>
      </c>
      <c r="AU41" s="59" t="str">
        <f t="shared" si="68"/>
        <v/>
      </c>
      <c r="AW41" s="60" t="str">
        <f t="shared" si="69"/>
        <v/>
      </c>
      <c r="AX41" s="34" t="str">
        <f>IF(OR(BC41=0,BC41=""),"",IF(COUNTIFS($BC$11:$BC$158,"&gt;"&amp;BC41)+COUNTIFS(BC$11:BC41,"="&amp;BC41)=0,"",COUNTIFS($BC$11:$BC$158,"&gt;"&amp;BC41)+COUNTIFS(BC$11:BC41,"="&amp;BC41)))</f>
        <v/>
      </c>
      <c r="AY41" s="34" t="str">
        <f>IFERROR(IF(OR(BD41=0,BD41=""),"",IF(COUNTIFS($BD$11:$BD$158,"&gt;"&amp;BD41)+COUNTIFS(BD$11:BD41,"="&amp;BD41)=0,"",COUNTIFS($BD$11:$BD$158,"&gt;"&amp;BD41)+COUNTIFS(BD$11:BD41,"="&amp;BD41)+$AX$10)),"")</f>
        <v/>
      </c>
      <c r="AZ41" s="34" t="str">
        <f>IFERROR(IF(OR(BE41=0,BE41=""),"",IF(COUNTIFS($BE$11:$BE$158,"&gt;"&amp;BE41)+COUNTIFS(BE$11:BE41,"="&amp;BE41)=0,"",COUNTIFS($BE$11:$BE$158,"&gt;"&amp;BE41)+COUNTIFS(BE$11:BE41,"="&amp;BE41)+$AY$10)),"")</f>
        <v/>
      </c>
      <c r="BA41" s="34" t="str">
        <f>IFERROR(IF(OR(BF41=0,BF41=""),"",IF(COUNTIFS($BF$11:$BF$158,"&gt;"&amp;BF41)+COUNTIFS(BF$11:BF41,"="&amp;BF41)=0,"",COUNTIFS($BF$11:$BF$158,"&gt;"&amp;BF41)+COUNTIFS(BF$11:BF41,"="&amp;BF41)+$AZ$10)),"")</f>
        <v/>
      </c>
      <c r="BB41" s="34" t="str">
        <f>IFERROR(IF(OR(BG41=0,BG41=""),"",IF(COUNTIFS($BG$11:$BG$158,"&gt;"&amp;BG41)+COUNTIFS(BG$11:BG41,"="&amp;BG41)=0,"",COUNTIFS($BG$11:$BG$158,"&gt;"&amp;BG41)+COUNTIFS(BG$11:BG41,"="&amp;BG41)+$BA$10)),"")</f>
        <v/>
      </c>
      <c r="BC41" s="59" t="str">
        <f t="shared" si="70"/>
        <v/>
      </c>
      <c r="BD41" s="59" t="str">
        <f t="shared" si="71"/>
        <v/>
      </c>
      <c r="BE41" s="59" t="str">
        <f t="shared" si="72"/>
        <v/>
      </c>
      <c r="BF41" s="59" t="str">
        <f t="shared" si="73"/>
        <v/>
      </c>
      <c r="BG41" s="59" t="str">
        <f t="shared" si="74"/>
        <v/>
      </c>
    </row>
    <row r="42" spans="1:59" ht="15.6" thickBot="1" x14ac:dyDescent="0.35">
      <c r="A42" t="str">
        <f t="shared" si="75"/>
        <v/>
      </c>
      <c r="B42" t="str">
        <f>IF(OR(AC42=0,AC42=""),"",IF(COUNTIFS($AE$11:$AE$158,"&gt;"&amp;AE42)+COUNTIFS(AE$11:AE42,"="&amp;AE42)=0,"",COUNTIFS($AE$11:$AE$158,"&gt;"&amp;AE42)+COUNTIFS(AE$11:AE42,"="&amp;AE42)))</f>
        <v/>
      </c>
      <c r="C42" t="str">
        <f t="shared" si="51"/>
        <v/>
      </c>
      <c r="D42" t="str">
        <f>IF(OR(AC42=0,AC42=""),"",IF(COUNTIFS($AF$11:$AF$135,"&gt;"&amp;AF42)+COUNTIFS(AF$11:AF42,"="&amp;AF42)=0,"",COUNTIFS($AF$11:$AF$135,"&gt;"&amp;AF42)+COUNTIFS(AF$11:AF42,"="&amp;AF42)))</f>
        <v/>
      </c>
      <c r="E42" t="str">
        <f>IF(AC42="","",COUNTIFS($H$11:$H$158,H42,$AE$11:$AE$158,"&gt;"&amp;AE42)+COUNTIFS(H42:$H$158,H42,AE42:$AE$158,AE42))</f>
        <v/>
      </c>
      <c r="F42" s="61"/>
      <c r="G42" s="83" t="str">
        <f>IFERROR(IF(VLOOKUP(F42,Lookups!$A$2:$F$118,2,FALSE)="","",VLOOKUP(F42,Lookups!$A$2:$F$118,2,FALSE)),"")</f>
        <v/>
      </c>
      <c r="H42" s="83" t="str">
        <f>IFERROR(IF(VLOOKUP(F42,Lookups!$A$2:$F$118,3,FALSE)="","",VLOOKUP(F42,Lookups!$A$2:$F$118,3,FALSE)),"")</f>
        <v/>
      </c>
      <c r="I42" s="83" t="str">
        <f>IFERROR(IF(AE42=0,"",VLOOKUP(AD42,Lookups!$K$3:$L$7,2,TRUE)),"")</f>
        <v/>
      </c>
      <c r="J42" s="83" t="str">
        <f>IFERROR(IF(VLOOKUP(F42,Lookups!$A$2:$F$118,4,FALSE)="","",VLOOKUP(F42,Lookups!$A$2:$F$118,4,FALSE)),"")</f>
        <v/>
      </c>
      <c r="K42" s="83" t="str">
        <f>IFERROR(IF(VLOOKUP(F42,Lookups!$A$2:$F$118,5,FALSE)="","",VLOOKUP(F42,Lookups!$A$2:$F$118,5,FALSE)),"")</f>
        <v/>
      </c>
      <c r="L42" s="84" t="str">
        <f>IFERROR(IF(VLOOKUP(F42,Lookups!$A$2:$F$118,6,FALSE)="","",VLOOKUP(F42,Lookups!$A$2:$F$118,6,FALSE)),"")</f>
        <v/>
      </c>
      <c r="M42" s="53" t="str">
        <f>IFERROR(IF(VLOOKUP(F42,Scores!$A$5:$K$102,2,FALSE)="","",VLOOKUP(F42,Scores!$A$4:$K$102,2,FALSE)),"")</f>
        <v/>
      </c>
      <c r="N42" s="54" t="str">
        <f>IFERROR(IF(VLOOKUP(F42,Scores!$A$5:$K$102,3,FALSE)="","",VLOOKUP(F42,Scores!$A$5:$K$102,3,FALSE)),"")</f>
        <v/>
      </c>
      <c r="O42" s="54" t="str">
        <f>IFERROR(IF(VLOOKUP(F42,Scores!$A$5:$K$102,4,FALSE)="","",VLOOKUP(F42,Scores!$A$5:$K$102,4,FALSE)),"")</f>
        <v/>
      </c>
      <c r="P42" s="54" t="str">
        <f>IFERROR(IF(VLOOKUP(F42,Scores!$A$5:$K$102,5,FALSE)="","",VLOOKUP(F42,Scores!$A$5:$K$102,5,FALSE)),"")</f>
        <v/>
      </c>
      <c r="Q42" s="54" t="str">
        <f>IFERROR(IF(VLOOKUP(F42,Scores!$A$5:$K$102,6,FALSE)="","",VLOOKUP(F42,Scores!$A$5:$K$102,6,FALSE)),"")</f>
        <v/>
      </c>
      <c r="R42" s="54" t="str">
        <f>IFERROR(IF(VLOOKUP(F42,Scores!$A$5:$K$102,7,FALSE)="","",VLOOKUP(F42,Scores!$A$5:$K$102,7,FALSE)),"")</f>
        <v/>
      </c>
      <c r="S42" s="54" t="str">
        <f>IFERROR(IF(VLOOKUP(F42,Scores!$A$5:$K$102,8,FALSE)="","",VLOOKUP(F42,Scores!$A$5:$K$102,8,FALSE)),"")</f>
        <v/>
      </c>
      <c r="T42" s="55" t="str">
        <f>IFERROR(IF(VLOOKUP(F42,Scores!$A$5:$K$102,9,FALSE)="","",VLOOKUP(F42,Scores!$A$5:$K$102,9,FALSE)),"")</f>
        <v/>
      </c>
      <c r="U42" s="56" t="str">
        <f t="shared" si="76"/>
        <v/>
      </c>
      <c r="V42" s="57" t="str">
        <f t="shared" si="77"/>
        <v/>
      </c>
      <c r="W42" s="57" t="str">
        <f t="shared" si="78"/>
        <v/>
      </c>
      <c r="X42" s="57" t="str">
        <f t="shared" si="79"/>
        <v/>
      </c>
      <c r="Y42" s="57" t="str">
        <f t="shared" si="80"/>
        <v/>
      </c>
      <c r="Z42" s="57" t="str">
        <f t="shared" si="81"/>
        <v/>
      </c>
      <c r="AA42" s="57" t="str">
        <f t="shared" si="82"/>
        <v/>
      </c>
      <c r="AB42" s="58" t="str">
        <f t="shared" si="83"/>
        <v/>
      </c>
      <c r="AC42" s="53" t="str">
        <f t="shared" si="84"/>
        <v/>
      </c>
      <c r="AD42" s="57" t="str">
        <f t="shared" si="85"/>
        <v/>
      </c>
      <c r="AE42" s="57" t="str" cm="1">
        <f t="array" ref="AE42">IFERROR(IF(AC42&gt;Lookups!$I$6-1,AVERAGE(LARGE(U42:AB42,_xlfn.SEQUENCE(Lookups!$I$6))),AVERAGE(LARGE(U42:AB42,_xlfn.SEQUENCE(AC42)))),"")</f>
        <v/>
      </c>
      <c r="AF42" s="55" t="str">
        <f t="shared" si="86"/>
        <v/>
      </c>
      <c r="AG42" s="59" t="str">
        <f>IF(AC42=Lookups!$I$6+1,LARGE(U42:AB42,5),"")</f>
        <v/>
      </c>
      <c r="AH42" s="59" t="str">
        <f>IF(AC42=Lookups!$I$6+2,LARGE(U42:AB42,6),"")</f>
        <v/>
      </c>
      <c r="AI42" s="59"/>
      <c r="AJ42" s="59"/>
      <c r="AK42" s="62" t="str">
        <f t="shared" si="63"/>
        <v/>
      </c>
      <c r="AL42" s="34" t="str">
        <f>IF(OR(AC42=0,AC42=""),"",IF(COUNTIFS($AQ$27:$AQ$42,"&gt;"&amp;AQ42)+COUNTIFS(AQ$27:AQ42,"="&amp;AQ42)=0,"",COUNTIFS($AQ$27:$AQ$42,"&gt;"&amp;AQ42)+COUNTIFS(AQ$27:AQ42,"="&amp;AQ42)))</f>
        <v/>
      </c>
      <c r="AM42" s="34" t="str">
        <f>IFERROR(IF(OR(AC42=0,AC42=""),"",IF(COUNTIFS($AR$27:$AR$42,"&gt;"&amp;AR42)+COUNTIFS(AR$27:AR42,"="&amp;AR42)=0,"",COUNTIFS($AR$27:$AR$42,"&gt;"&amp;AR42)+COUNTIFS(AR$27:AR42,"="&amp;AR42)+$AL$26)),"")</f>
        <v/>
      </c>
      <c r="AN42" s="34" t="str">
        <f>IFERROR(IF(OR(AC42=0,AC42=""),"",IF(COUNTIFS($AS$27:$AS$42,"&gt;"&amp;AS42)+COUNTIFS(AS$27:AS42,"="&amp;AS42)=0,"",COUNTIFS($AS$27:$AS$42,"&gt;"&amp;AS42)+COUNTIFS(AS$27:AS42,"="&amp;AS42)+$AM$26)),"")</f>
        <v/>
      </c>
      <c r="AO42" s="34" t="str">
        <f>IFERROR(IF(OR(AC42=0,AC42=""),"",IF(COUNTIFS($AT$27:$AT$42,"&gt;"&amp;AT26)+COUNTIFS(AT$27:AT42,"="&amp;AT42)=0,"",COUNTIFS($AT$27:$AT$42,"&gt;"&amp;AT42)+COUNTIFS(AT$27:AT42,"="&amp;AT42)+$AN$26)),"")</f>
        <v/>
      </c>
      <c r="AP42" s="63" t="str">
        <f>IFERROR(IF(OR(AC42=0,AC42=""),"",IF(COUNTIFS($AU$27:$AU$42,"&gt;"&amp;AU42)+COUNTIFS(AU42:AU$42,"="&amp;AU42)=0,"",COUNTIFS($AU$27:$AU$42,"&gt;"&amp;AU42)+COUNTIFS(AU42:AU$42,"="&amp;AU42)+$AO$2)),"")</f>
        <v/>
      </c>
      <c r="AQ42" s="64" t="str">
        <f t="shared" si="64"/>
        <v/>
      </c>
      <c r="AR42" s="64" t="str">
        <f t="shared" si="65"/>
        <v/>
      </c>
      <c r="AS42" s="64" t="str">
        <f t="shared" si="66"/>
        <v/>
      </c>
      <c r="AT42" s="64" t="str">
        <f t="shared" si="67"/>
        <v/>
      </c>
      <c r="AU42" s="64" t="str">
        <f t="shared" si="68"/>
        <v/>
      </c>
      <c r="AW42" s="60" t="str">
        <f t="shared" si="69"/>
        <v/>
      </c>
      <c r="AX42" s="34" t="str">
        <f>IF(OR(BC42=0,BC42=""),"",IF(COUNTIFS($BC$11:$BC$158,"&gt;"&amp;BC42)+COUNTIFS(BC$11:BC42,"="&amp;BC42)=0,"",COUNTIFS($BC$11:$BC$158,"&gt;"&amp;BC42)+COUNTIFS(BC$11:BC42,"="&amp;BC42)))</f>
        <v/>
      </c>
      <c r="AY42" s="34" t="str">
        <f>IFERROR(IF(OR(BD42=0,BD42=""),"",IF(COUNTIFS($BD$11:$BD$158,"&gt;"&amp;BD42)+COUNTIFS(BD$11:BD42,"="&amp;BD42)=0,"",COUNTIFS($BD$11:$BD$158,"&gt;"&amp;BD42)+COUNTIFS(BD$11:BD42,"="&amp;BD42)+$AX$10)),"")</f>
        <v/>
      </c>
      <c r="AZ42" s="34" t="str">
        <f>IFERROR(IF(OR(BE42=0,BE42=""),"",IF(COUNTIFS($BE$11:$BE$158,"&gt;"&amp;BE42)+COUNTIFS(BE$11:BE42,"="&amp;BE42)=0,"",COUNTIFS($BE$11:$BE$158,"&gt;"&amp;BE42)+COUNTIFS(BE$11:BE42,"="&amp;BE42)+$AY$10)),"")</f>
        <v/>
      </c>
      <c r="BA42" s="34" t="str">
        <f>IFERROR(IF(OR(BF42=0,BF42=""),"",IF(COUNTIFS($BF$11:$BF$158,"&gt;"&amp;BF42)+COUNTIFS(BF$11:BF42,"="&amp;BF42)=0,"",COUNTIFS($BF$11:$BF$158,"&gt;"&amp;BF42)+COUNTIFS(BF$11:BF42,"="&amp;BF42)+$AZ$10)),"")</f>
        <v/>
      </c>
      <c r="BB42" s="34" t="str">
        <f>IFERROR(IF(OR(BG42=0,BG42=""),"",IF(COUNTIFS($BG$11:$BG$158,"&gt;"&amp;BG42)+COUNTIFS(BG$11:BG42,"="&amp;BG42)=0,"",COUNTIFS($BG$11:$BG$158,"&gt;"&amp;BG42)+COUNTIFS(BG$11:BG42,"="&amp;BG42)+$BA$10)),"")</f>
        <v/>
      </c>
      <c r="BC42" s="59" t="str">
        <f t="shared" si="70"/>
        <v/>
      </c>
      <c r="BD42" s="59" t="str">
        <f t="shared" si="71"/>
        <v/>
      </c>
      <c r="BE42" s="59" t="str">
        <f t="shared" si="72"/>
        <v/>
      </c>
      <c r="BF42" s="59" t="str">
        <f t="shared" si="73"/>
        <v/>
      </c>
      <c r="BG42" s="59" t="str">
        <f t="shared" si="74"/>
        <v/>
      </c>
    </row>
    <row r="43" spans="1:59" ht="29.4" thickBot="1" x14ac:dyDescent="0.35">
      <c r="A43" s="65"/>
      <c r="B43" s="66"/>
      <c r="C43" s="66"/>
      <c r="D43" s="66"/>
      <c r="E43" s="67"/>
      <c r="F43" s="68"/>
      <c r="G43" s="70"/>
      <c r="H43" s="70"/>
      <c r="I43" s="70"/>
      <c r="J43" s="85"/>
      <c r="K43" s="85"/>
      <c r="L43" s="86"/>
      <c r="M43" s="72"/>
      <c r="N43" s="73"/>
      <c r="O43" s="73"/>
      <c r="P43" s="73"/>
      <c r="Q43" s="73"/>
      <c r="R43" s="73"/>
      <c r="S43" s="73"/>
      <c r="T43" s="74"/>
      <c r="U43" s="75"/>
      <c r="V43" s="76"/>
      <c r="W43" s="76"/>
      <c r="X43" s="76"/>
      <c r="Y43" s="76"/>
      <c r="Z43" s="76"/>
      <c r="AA43" s="76"/>
      <c r="AB43" s="77"/>
      <c r="AC43" s="72"/>
      <c r="AD43" s="76"/>
      <c r="AE43" s="76"/>
      <c r="AF43" s="74"/>
      <c r="AG43" s="59" t="str">
        <f>IF(AC43=Lookups!$I$6+1,LARGE(U43:AB43,5),"")</f>
        <v/>
      </c>
      <c r="AH43" s="59" t="str">
        <f>IF(AC43=Lookups!$I$6+2,LARGE(U43:AB43,6),"")</f>
        <v/>
      </c>
      <c r="AI43" s="78"/>
      <c r="AJ43" s="78"/>
      <c r="AK43" s="37" t="s">
        <v>178</v>
      </c>
      <c r="AL43" s="37">
        <f>MAX(AL44:AL72)</f>
        <v>0</v>
      </c>
      <c r="AM43" s="37">
        <f>IF(MAX(AM44:AM72)=0,AL43,MAX(AM44:AM72))</f>
        <v>0</v>
      </c>
      <c r="AN43" s="37">
        <f t="shared" ref="AN43:AO43" si="87">IF(MAX(AN44:AN72)=0,AM43,MAX(AN44:AN72))</f>
        <v>6</v>
      </c>
      <c r="AO43" s="37">
        <f t="shared" si="87"/>
        <v>10</v>
      </c>
      <c r="AP43" s="37"/>
      <c r="AQ43" s="37">
        <f>Lookups!$I$6</f>
        <v>4</v>
      </c>
      <c r="AR43" s="37">
        <f>Lookups!$I$6-1</f>
        <v>3</v>
      </c>
      <c r="AS43" s="37">
        <f>Lookups!$I$6-2</f>
        <v>2</v>
      </c>
      <c r="AT43" s="37">
        <f>Lookups!$I$6-3</f>
        <v>1</v>
      </c>
      <c r="AU43" s="37">
        <f>Lookups!$I$6-4</f>
        <v>0</v>
      </c>
      <c r="AV43" s="66"/>
      <c r="AW43" s="79"/>
      <c r="AX43" s="80"/>
      <c r="AY43" s="80"/>
      <c r="AZ43" s="80"/>
      <c r="BA43" s="80"/>
      <c r="BB43" s="80"/>
      <c r="BC43" s="78"/>
      <c r="BD43" s="78"/>
      <c r="BE43" s="78"/>
      <c r="BF43" s="78"/>
      <c r="BG43" s="81"/>
    </row>
    <row r="44" spans="1:59" ht="15" x14ac:dyDescent="0.3">
      <c r="A44" t="str">
        <f>AK44</f>
        <v/>
      </c>
      <c r="B44" t="str">
        <f>IF(OR(AC44=0,AC44=""),"",IF(COUNTIFS($AE$11:$AE$158,"&gt;"&amp;AE44)+COUNTIFS(AE$11:AE44,"="&amp;AE44)=0,"",COUNTIFS($AE$11:$AE$158,"&gt;"&amp;AE44)+COUNTIFS(AE$11:AE44,"="&amp;AE44)))</f>
        <v/>
      </c>
      <c r="C44" t="str">
        <f t="shared" ref="C44:C72" si="88">AW44</f>
        <v/>
      </c>
      <c r="D44" t="str">
        <f>IF(OR(AC44=0,AC44=""),"",IF(COUNTIFS($AF$11:$AF$135,"&gt;"&amp;AF44)+COUNTIFS(AF$11:AF44,"="&amp;AF44)=0,"",COUNTIFS($AF$11:$AF$135,"&gt;"&amp;AF44)+COUNTIFS(AF$11:AF44,"="&amp;AF44)))</f>
        <v/>
      </c>
      <c r="E44" t="str">
        <f>IF(AC44="","",COUNTIFS($H$11:$H$158,H44,$AE$11:$AE$158,"&gt;"&amp;AE44)+COUNTIFS(H44:$H$158,H44,AE44:$AE$158,AE44))</f>
        <v/>
      </c>
      <c r="F44" s="87" t="s">
        <v>9</v>
      </c>
      <c r="G44" s="88">
        <f>IFERROR(IF(VLOOKUP(F44,Lookups!$A$2:$F$118,2,FALSE)="","",VLOOKUP(F44,Lookups!$A$2:$F$118,2,FALSE)),"")</f>
        <v>1905</v>
      </c>
      <c r="H44" s="88" t="str">
        <f>IFERROR(IF(VLOOKUP(F44,Lookups!$A$2:$F$118,3,FALSE)="","",VLOOKUP(F44,Lookups!$A$2:$F$118,3,FALSE)),"")</f>
        <v>B</v>
      </c>
      <c r="I44" s="88" t="str">
        <f>IFERROR(IF(AE44=0,"",VLOOKUP(AD44,Lookups!$K$3:$L$7,2,TRUE)),"")</f>
        <v/>
      </c>
      <c r="J44" s="88" t="str">
        <f>IFERROR(IF(VLOOKUP(F44,Lookups!$A$2:$F$118,4,FALSE)="","",VLOOKUP(F44,Lookups!$A$2:$F$118,4,FALSE)),"")</f>
        <v>PCP</v>
      </c>
      <c r="K44" s="88" t="str">
        <f>IFERROR(IF(VLOOKUP(F44,Lookups!$A$2:$F$118,5,FALSE)="","",VLOOKUP(F44,Lookups!$A$2:$F$118,5,FALSE)),"")</f>
        <v>Meon</v>
      </c>
      <c r="L44" s="89" t="str">
        <f>IFERROR(IF(VLOOKUP(F44,Lookups!$A$2:$F$118,6,FALSE)="","",VLOOKUP(F44,Lookups!$A$2:$F$118,6,FALSE)),"")</f>
        <v/>
      </c>
      <c r="M44" s="53" t="str">
        <f>IFERROR(IF(VLOOKUP(F44,Scores!$A$5:$K$102,2,FALSE)="","",VLOOKUP(F44,Scores!$A$4:$K$102,2,FALSE)),"")</f>
        <v/>
      </c>
      <c r="N44" s="54" t="str">
        <f>IFERROR(IF(VLOOKUP(F44,Scores!$A$5:$K$102,3,FALSE)="","",VLOOKUP(F44,Scores!$A$5:$K$102,3,FALSE)),"")</f>
        <v/>
      </c>
      <c r="O44" s="54" t="str">
        <f>IFERROR(IF(VLOOKUP(F44,Scores!$A$5:$K$102,4,FALSE)="","",VLOOKUP(F44,Scores!$A$5:$K$102,4,FALSE)),"")</f>
        <v/>
      </c>
      <c r="P44" s="54" t="str">
        <f>IFERROR(IF(VLOOKUP(F44,Scores!$A$5:$K$102,5,FALSE)="","",VLOOKUP(F44,Scores!$A$5:$K$102,5,FALSE)),"")</f>
        <v/>
      </c>
      <c r="Q44" s="54" t="str">
        <f>IFERROR(IF(VLOOKUP(F44,Scores!$A$5:$K$102,6,FALSE)="","",VLOOKUP(F44,Scores!$A$5:$K$102,6,FALSE)),"")</f>
        <v/>
      </c>
      <c r="R44" s="54" t="str">
        <f>IFERROR(IF(VLOOKUP(F44,Scores!$A$5:$K$102,7,FALSE)="","",VLOOKUP(F44,Scores!$A$5:$K$102,7,FALSE)),"")</f>
        <v/>
      </c>
      <c r="S44" s="54" t="str">
        <f>IFERROR(IF(VLOOKUP(F44,Scores!$A$5:$K$102,8,FALSE)="","",VLOOKUP(F44,Scores!$A$5:$K$102,8,FALSE)),"")</f>
        <v/>
      </c>
      <c r="T44" s="55" t="str">
        <f>IFERROR(IF(VLOOKUP(F44,Scores!$A$5:$K$102,9,FALSE)="","",VLOOKUP(F44,Scores!$A$5:$K$102,9,FALSE)),"")</f>
        <v/>
      </c>
      <c r="U44" s="56" t="str">
        <f t="shared" ref="U44" si="89">IFERROR(IF(F44="","",M44/$M$8),"")</f>
        <v/>
      </c>
      <c r="V44" s="57" t="str">
        <f t="shared" ref="V44" si="90">IFERROR(IF(F44="","",N44/$N$8),"")</f>
        <v/>
      </c>
      <c r="W44" s="57" t="str">
        <f t="shared" ref="W44" si="91">IFERROR(IF(F44="","",O44/$O$8),"")</f>
        <v/>
      </c>
      <c r="X44" s="57" t="str">
        <f t="shared" ref="X44" si="92">IFERROR(IF(F44="","",P44/$P$8),"")</f>
        <v/>
      </c>
      <c r="Y44" s="57" t="str">
        <f t="shared" ref="Y44" si="93">IFERROR(IF(F44="","",Q44/$Q$8),"")</f>
        <v/>
      </c>
      <c r="Z44" s="57" t="str">
        <f t="shared" ref="Z44" si="94">IFERROR(IF(F44="","",R44/$R$8),"")</f>
        <v/>
      </c>
      <c r="AA44" s="57" t="str">
        <f t="shared" ref="AA44" si="95">IFERROR(IF(F44="","",S44/$S$8),"")</f>
        <v/>
      </c>
      <c r="AB44" s="58" t="str">
        <f t="shared" ref="AB44" si="96">IFERROR(IF(F44="","",T44/$T$8),"")</f>
        <v/>
      </c>
      <c r="AC44" s="53" t="str">
        <f t="shared" ref="AC44" si="97">IF(COUNT(M44:T44)=0,"",COUNT(M44:T44))</f>
        <v/>
      </c>
      <c r="AD44" s="57" t="str">
        <f t="shared" ref="AD44" si="98">IFERROR(AVERAGE(U44:AB44),"")</f>
        <v/>
      </c>
      <c r="AE44" s="57" t="str" cm="1">
        <f t="array" ref="AE44">IFERROR(IF(AC44&gt;Lookups!$I$6-1,AVERAGE(LARGE(U44:AB44,_xlfn.SEQUENCE(Lookups!$I$6))),AVERAGE(LARGE(U44:AB44,_xlfn.SEQUENCE(AC44)))),"")</f>
        <v/>
      </c>
      <c r="AF44" s="55" t="str">
        <f t="shared" ref="AF44" si="99">IF(SUM(M44:T44)=0,"",SUM(M44:T44))</f>
        <v/>
      </c>
      <c r="AG44" s="59" t="str">
        <f>IF(AC44=Lookups!$I$6+1,LARGE(U44:AB44,5),"")</f>
        <v/>
      </c>
      <c r="AH44" s="59" t="str">
        <f>IF(AC44=Lookups!$I$6+2,LARGE(U44:AB44,6),"")</f>
        <v/>
      </c>
      <c r="AI44" s="59"/>
      <c r="AJ44" s="59"/>
      <c r="AK44" s="60" t="str">
        <f t="shared" ref="AK44:AK72" si="100">IF(SUM(AL44:AO44)=0,"",SUM(AL44:AO44))</f>
        <v/>
      </c>
      <c r="AL44" s="34" t="str">
        <f>IF(OR(AC44=0,AC44=""),"",IF(COUNTIFS($AQ$44:$AQ$72,"&gt;"&amp;AQ44)+COUNTIFS(AQ$44:AQ44,"="&amp;AQ44)=0,"",COUNTIFS($AQ$44:$AQ$72,"&gt;"&amp;AQ44)+COUNTIFS(AQ$44:AQ44,"="&amp;AQ44)))</f>
        <v/>
      </c>
      <c r="AM44" s="34" t="str">
        <f>IFERROR(IF(OR(AC44=0,AC44=""),"",IF(COUNTIFS($AR$44:$AR$72,"&gt;"&amp;AR44)+COUNTIFS(AR$44:AR44,"="&amp;AR44)=0,"",COUNTIFS($AR$44:$AR$72,"&gt;"&amp;AR44)+COUNTIFS(AR$44:AR44,"="&amp;AR44)+$AL$43)),"")</f>
        <v/>
      </c>
      <c r="AN44" s="34" t="str">
        <f>IFERROR(IF(OR(AC44=0,AC44=""),"",IF(COUNTIFS($AS$44:$AS$72,"&gt;"&amp;AS44)+COUNTIFS(AS$44:AS44,"="&amp;AS44)=0,"",COUNTIFS($AS$44:$AS$72,"&gt;"&amp;AS44)+COUNTIFS(AS$44:AS44,"="&amp;AS44)+$AM$43)),"")</f>
        <v/>
      </c>
      <c r="AO44" s="34" t="str">
        <f>IFERROR(IF(OR(AC44=0,AC44=""),"",IF(COUNTIFS($AT$44:$AT$72,"&gt;"&amp;AT44)+COUNTIFS(AT$44:AT44,"="&amp;AT44)=0,"",COUNTIFS($AT$44:$AT$72,"&gt;"&amp;AT44)+COUNTIFS(AT$44:AT44,"="&amp;AT44)+$AN$43)),"")</f>
        <v/>
      </c>
      <c r="AP44" s="34" t="str">
        <f>IFERROR(IF(OR(AC44=0,AC44=""),"",IF(COUNTIFS($AU$72:$AU$216,"&gt;"&amp;AU44)+COUNTIFS(AU44:AU$72,"="&amp;AU44)=0,"",COUNTIFS($AU$72:$AU$216,"&gt;"&amp;AU44)+COUNTIFS(AU44:AU$72,"="&amp;AU44)+$AO$3)),"")</f>
        <v/>
      </c>
      <c r="AQ44" s="59" t="str">
        <f t="shared" ref="AQ44:AQ72" si="101">IF(AC44&gt;=$AQ$10,AE44,"")</f>
        <v/>
      </c>
      <c r="AR44" s="59" t="str">
        <f t="shared" ref="AR44:AR72" si="102">IF(AC44=$AR$10,AE44,"")</f>
        <v/>
      </c>
      <c r="AS44" s="59" t="str">
        <f t="shared" ref="AS44:AS72" si="103">IF(AC44=$AS$10,AE44,"")</f>
        <v/>
      </c>
      <c r="AT44" s="59" t="str">
        <f t="shared" ref="AT44:AT72" si="104">IF(AC44=$AT$10,AE44,"")</f>
        <v/>
      </c>
      <c r="AU44" s="59" t="str">
        <f t="shared" ref="AU44:AU72" si="105">IF(AC44=$AU$10,AE44,"")</f>
        <v/>
      </c>
      <c r="AW44" s="60" t="str">
        <f t="shared" ref="AW44:AW72" si="106">IF(SUM(AX44:BB44)=0,"",SUM(AX44:BB44))</f>
        <v/>
      </c>
      <c r="AX44" s="34" t="str">
        <f>IF(OR(BC44=0,BC44=""),"",IF(COUNTIFS($BC$11:$BC$158,"&gt;"&amp;BC44)+COUNTIFS(BC$11:BC44,"="&amp;BC44)=0,"",COUNTIFS($BC$11:$BC$158,"&gt;"&amp;BC44)+COUNTIFS(BC$11:BC44,"="&amp;BC44)))</f>
        <v/>
      </c>
      <c r="AY44" s="34" t="str">
        <f>IFERROR(IF(OR(BD44=0,BD44=""),"",IF(COUNTIFS($BD$11:$BD$158,"&gt;"&amp;BD44)+COUNTIFS(BD$11:BD44,"="&amp;BD44)=0,"",COUNTIFS($BD$11:$BD$158,"&gt;"&amp;BD44)+COUNTIFS(BD$11:BD44,"="&amp;BD44)+$AX$10)),"")</f>
        <v/>
      </c>
      <c r="AZ44" s="34" t="str">
        <f>IFERROR(IF(OR(BE44=0,BE44=""),"",IF(COUNTIFS($BE$11:$BE$158,"&gt;"&amp;BE44)+COUNTIFS(BE$11:BE44,"="&amp;BE44)=0,"",COUNTIFS($BE$11:$BE$158,"&gt;"&amp;BE44)+COUNTIFS(BE$11:BE44,"="&amp;BE44)+$AY$10)),"")</f>
        <v/>
      </c>
      <c r="BA44" s="34" t="str">
        <f>IFERROR(IF(OR(BF44=0,BF44=""),"",IF(COUNTIFS($BF$11:$BF$158,"&gt;"&amp;BF44)+COUNTIFS(BF$11:BF44,"="&amp;BF44)=0,"",COUNTIFS($BF$11:$BF$158,"&gt;"&amp;BF44)+COUNTIFS(BF$11:BF44,"="&amp;BF44)+$AZ$10)),"")</f>
        <v/>
      </c>
      <c r="BB44" s="34" t="str">
        <f>IFERROR(IF(OR(BG44=0,BG44=""),"",IF(COUNTIFS($BG$11:$BG$158,"&gt;"&amp;BG44)+COUNTIFS(BG$11:BG44,"="&amp;BG44)=0,"",COUNTIFS($BG$11:$BG$158,"&gt;"&amp;BG44)+COUNTIFS(BG$11:BG44,"="&amp;BG44)+$BA$10)),"")</f>
        <v/>
      </c>
      <c r="BC44" s="59" t="str">
        <f t="shared" ref="BC44:BC72" si="107">IF(AC44&gt;=$BC$10,AE44,"")</f>
        <v/>
      </c>
      <c r="BD44" s="59" t="str">
        <f t="shared" ref="BD44:BD72" si="108">IF(AC44=$BD$10,AE44,"")</f>
        <v/>
      </c>
      <c r="BE44" s="59" t="str">
        <f t="shared" ref="BE44:BE72" si="109">IF(AC44=$BE$10,AE44,"")</f>
        <v/>
      </c>
      <c r="BF44" s="59" t="str">
        <f t="shared" ref="BF44:BF72" si="110">IF(AC44=$BF$10,AE44,"")</f>
        <v/>
      </c>
      <c r="BG44" s="59" t="str">
        <f t="shared" ref="BG44:BG72" si="111">IF(AC44=$BG$10,AE44,"")</f>
        <v/>
      </c>
    </row>
    <row r="45" spans="1:59" ht="15" x14ac:dyDescent="0.3">
      <c r="A45">
        <f t="shared" ref="A45:A72" si="112">AK45</f>
        <v>3</v>
      </c>
      <c r="B45">
        <f>IF(OR(AC45=0,AC45=""),"",IF(COUNTIFS($AE$11:$AE$158,"&gt;"&amp;AE45)+COUNTIFS(AE$11:AE45,"="&amp;AE45)=0,"",COUNTIFS($AE$11:$AE$158,"&gt;"&amp;AE45)+COUNTIFS(AE$11:AE45,"="&amp;AE45)))</f>
        <v>36</v>
      </c>
      <c r="C45">
        <f t="shared" si="88"/>
        <v>21</v>
      </c>
      <c r="D45">
        <f>IF(OR(AC45=0,AC45=""),"",IF(COUNTIFS($AF$11:$AF$135,"&gt;"&amp;AF45)+COUNTIFS(AF$11:AF45,"="&amp;AF45)=0,"",COUNTIFS($AF$11:$AF$135,"&gt;"&amp;AF45)+COUNTIFS(AF$11:AF45,"="&amp;AF45)))</f>
        <v>16</v>
      </c>
      <c r="E45">
        <f>IF(AC45="","",COUNTIFS($H$11:$H$158,H45,$AE$11:$AE$158,"&gt;"&amp;AE45)+COUNTIFS(H45:$H$158,H45,AE45:$AE$158,AE45))</f>
        <v>6</v>
      </c>
      <c r="F45" s="11" t="s">
        <v>13</v>
      </c>
      <c r="G45" s="88">
        <f>IFERROR(IF(VLOOKUP(F45,Lookups!$A$2:$F$118,2,FALSE)="","",VLOOKUP(F45,Lookups!$A$2:$F$118,2,FALSE)),"")</f>
        <v>1916</v>
      </c>
      <c r="H45" s="88" t="str">
        <f>IFERROR(IF(VLOOKUP(F45,Lookups!$A$2:$F$118,3,FALSE)="","",VLOOKUP(F45,Lookups!$A$2:$F$118,3,FALSE)),"")</f>
        <v>B</v>
      </c>
      <c r="I45" s="88" t="str">
        <f>IFERROR(IF(AE45=0,"",VLOOKUP(AD45,Lookups!$K$3:$L$7,2,TRUE)),"")</f>
        <v>C</v>
      </c>
      <c r="J45" s="88" t="str">
        <f>IFERROR(IF(VLOOKUP(F45,Lookups!$A$2:$F$118,4,FALSE)="","",VLOOKUP(F45,Lookups!$A$2:$F$118,4,FALSE)),"")</f>
        <v>PCP</v>
      </c>
      <c r="K45" s="88" t="str">
        <f>IFERROR(IF(VLOOKUP(F45,Lookups!$A$2:$F$118,5,FALSE)="","",VLOOKUP(F45,Lookups!$A$2:$F$118,5,FALSE)),"")</f>
        <v>Carisbrooke</v>
      </c>
      <c r="L45" s="89" t="str">
        <f>IFERROR(IF(VLOOKUP(F45,Lookups!$A$2:$F$118,6,FALSE)="","",VLOOKUP(F45,Lookups!$A$2:$F$118,6,FALSE)),"")</f>
        <v/>
      </c>
      <c r="M45" s="53">
        <f>IFERROR(IF(VLOOKUP(F45,Scores!$A$5:$K$102,2,FALSE)="","",VLOOKUP(F45,Scores!$A$4:$K$102,2,FALSE)),"")</f>
        <v>24</v>
      </c>
      <c r="N45" s="54">
        <f>IFERROR(IF(VLOOKUP(F45,Scores!$A$5:$K$102,3,FALSE)="","",VLOOKUP(F45,Scores!$A$5:$K$102,3,FALSE)),"")</f>
        <v>18</v>
      </c>
      <c r="O45" s="54" t="str">
        <f>IFERROR(IF(VLOOKUP(F45,Scores!$A$5:$K$102,4,FALSE)="","",VLOOKUP(F45,Scores!$A$5:$K$102,4,FALSE)),"")</f>
        <v/>
      </c>
      <c r="P45" s="54" t="str">
        <f>IFERROR(IF(VLOOKUP(F45,Scores!$A$5:$K$102,5,FALSE)="","",VLOOKUP(F45,Scores!$A$5:$K$102,5,FALSE)),"")</f>
        <v/>
      </c>
      <c r="Q45" s="54" t="str">
        <f>IFERROR(IF(VLOOKUP(F45,Scores!$A$5:$K$102,6,FALSE)="","",VLOOKUP(F45,Scores!$A$5:$K$102,6,FALSE)),"")</f>
        <v/>
      </c>
      <c r="R45" s="54" t="str">
        <f>IFERROR(IF(VLOOKUP(F45,Scores!$A$5:$K$102,7,FALSE)="","",VLOOKUP(F45,Scores!$A$5:$K$102,7,FALSE)),"")</f>
        <v/>
      </c>
      <c r="S45" s="54" t="str">
        <f>IFERROR(IF(VLOOKUP(F45,Scores!$A$5:$K$102,8,FALSE)="","",VLOOKUP(F45,Scores!$A$5:$K$102,8,FALSE)),"")</f>
        <v/>
      </c>
      <c r="T45" s="55" t="str">
        <f>IFERROR(IF(VLOOKUP(F45,Scores!$A$5:$K$102,9,FALSE)="","",VLOOKUP(F45,Scores!$A$5:$K$102,9,FALSE)),"")</f>
        <v/>
      </c>
      <c r="U45" s="56">
        <f t="shared" ref="U45:U72" si="113">IFERROR(IF(F45="","",M45/$M$8),"")</f>
        <v>0.61538461538461542</v>
      </c>
      <c r="V45" s="57">
        <f t="shared" ref="V45:V72" si="114">IFERROR(IF(F45="","",N45/$N$8),"")</f>
        <v>0.5625</v>
      </c>
      <c r="W45" s="57" t="str">
        <f t="shared" ref="W45:W72" si="115">IFERROR(IF(F45="","",O45/$O$8),"")</f>
        <v/>
      </c>
      <c r="X45" s="57" t="str">
        <f t="shared" ref="X45:X72" si="116">IFERROR(IF(F45="","",P45/$P$8),"")</f>
        <v/>
      </c>
      <c r="Y45" s="57" t="str">
        <f t="shared" ref="Y45:Y72" si="117">IFERROR(IF(F45="","",Q45/$Q$8),"")</f>
        <v/>
      </c>
      <c r="Z45" s="57" t="str">
        <f t="shared" ref="Z45:Z72" si="118">IFERROR(IF(F45="","",R45/$R$8),"")</f>
        <v/>
      </c>
      <c r="AA45" s="57" t="str">
        <f t="shared" ref="AA45:AA72" si="119">IFERROR(IF(F45="","",S45/$S$8),"")</f>
        <v/>
      </c>
      <c r="AB45" s="58" t="str">
        <f t="shared" ref="AB45:AB72" si="120">IFERROR(IF(F45="","",T45/$T$8),"")</f>
        <v/>
      </c>
      <c r="AC45" s="53">
        <f t="shared" ref="AC45:AC72" si="121">IF(COUNT(M45:T45)=0,"",COUNT(M45:T45))</f>
        <v>2</v>
      </c>
      <c r="AD45" s="57">
        <f t="shared" ref="AD45:AD72" si="122">IFERROR(AVERAGE(U45:AB45),"")</f>
        <v>0.58894230769230771</v>
      </c>
      <c r="AE45" s="57" cm="1">
        <f t="array" ref="AE45">IFERROR(IF(AC45&gt;Lookups!$I$6-1,AVERAGE(LARGE(U45:AB45,_xlfn.SEQUENCE(Lookups!$I$6))),AVERAGE(LARGE(U45:AB45,_xlfn.SEQUENCE(AC45)))),"")</f>
        <v>0.58894230769230771</v>
      </c>
      <c r="AF45" s="55">
        <f t="shared" ref="AF45:AF72" si="123">IF(SUM(M45:T45)=0,"",SUM(M45:T45))</f>
        <v>42</v>
      </c>
      <c r="AG45" s="59" t="str">
        <f>IF(AC45=Lookups!$I$6+1,LARGE(U45:AB45,5),"")</f>
        <v/>
      </c>
      <c r="AH45" s="59" t="str">
        <f>IF(AC45=Lookups!$I$6+2,LARGE(U45:AB45,6),"")</f>
        <v/>
      </c>
      <c r="AI45" s="59"/>
      <c r="AJ45" s="59"/>
      <c r="AK45" s="60">
        <f t="shared" si="100"/>
        <v>3</v>
      </c>
      <c r="AL45" s="34" t="str">
        <f>IF(OR(AC45=0,AC45=""),"",IF(COUNTIFS($AQ$44:$AQ$72,"&gt;"&amp;AQ45)+COUNTIFS(AQ$44:AQ45,"="&amp;AQ45)=0,"",COUNTIFS($AQ$44:$AQ$72,"&gt;"&amp;AQ45)+COUNTIFS(AQ$44:AQ45,"="&amp;AQ45)))</f>
        <v/>
      </c>
      <c r="AM45" s="34" t="str">
        <f>IFERROR(IF(OR(AC45=0,AC45=""),"",IF(COUNTIFS($AR$44:$AR$72,"&gt;"&amp;AR45)+COUNTIFS(AR$44:AR45,"="&amp;AR45)=0,"",COUNTIFS($AR$44:$AR$72,"&gt;"&amp;AR45)+COUNTIFS(AR$44:AR45,"="&amp;AR45)+$AL$43)),"")</f>
        <v/>
      </c>
      <c r="AN45" s="34">
        <f>IFERROR(IF(OR(AC45=0,AC45=""),"",IF(COUNTIFS($AS$44:$AS$72,"&gt;"&amp;AS45)+COUNTIFS(AS$44:AS45,"="&amp;AS45)=0,"",COUNTIFS($AS$44:$AS$72,"&gt;"&amp;AS45)+COUNTIFS(AS$44:AS45,"="&amp;AS45)+$AM$43)),"")</f>
        <v>3</v>
      </c>
      <c r="AO45" s="34" t="str">
        <f>IFERROR(IF(OR(AC45=0,AC45=""),"",IF(COUNTIFS($AT$44:$AT$72,"&gt;"&amp;AT45)+COUNTIFS(AT$44:AT45,"="&amp;AT45)=0,"",COUNTIFS($AT$44:$AT$72,"&gt;"&amp;AT45)+COUNTIFS(AT$44:AT45,"="&amp;AT45)+$AN$43)),"")</f>
        <v/>
      </c>
      <c r="AP45" s="34" t="str">
        <f>IFERROR(IF(OR(AC45=0,AC45=""),"",IF(COUNTIFS($AU$72:$AU$216,"&gt;"&amp;AU45)+COUNTIFS(AU45:AU$72,"="&amp;AU45)=0,"",COUNTIFS($AU$72:$AU$216,"&gt;"&amp;AU45)+COUNTIFS(AU45:AU$72,"="&amp;AU45)+$AO$3)),"")</f>
        <v/>
      </c>
      <c r="AQ45" s="59" t="str">
        <f t="shared" si="101"/>
        <v/>
      </c>
      <c r="AR45" s="59" t="str">
        <f t="shared" si="102"/>
        <v/>
      </c>
      <c r="AS45" s="59">
        <f t="shared" si="103"/>
        <v>0.58894230769230771</v>
      </c>
      <c r="AT45" s="59" t="str">
        <f t="shared" si="104"/>
        <v/>
      </c>
      <c r="AU45" s="59" t="str">
        <f t="shared" si="105"/>
        <v/>
      </c>
      <c r="AW45" s="60">
        <f t="shared" si="106"/>
        <v>21</v>
      </c>
      <c r="AX45" s="34" t="str">
        <f>IF(OR(BC45=0,BC45=""),"",IF(COUNTIFS($BC$11:$BC$158,"&gt;"&amp;BC45)+COUNTIFS(BC$11:BC45,"="&amp;BC45)=0,"",COUNTIFS($BC$11:$BC$158,"&gt;"&amp;BC45)+COUNTIFS(BC$11:BC45,"="&amp;BC45)))</f>
        <v/>
      </c>
      <c r="AY45" s="34" t="str">
        <f>IFERROR(IF(OR(BD45=0,BD45=""),"",IF(COUNTIFS($BD$11:$BD$158,"&gt;"&amp;BD45)+COUNTIFS(BD$11:BD45,"="&amp;BD45)=0,"",COUNTIFS($BD$11:$BD$158,"&gt;"&amp;BD45)+COUNTIFS(BD$11:BD45,"="&amp;BD45)+$AX$10)),"")</f>
        <v/>
      </c>
      <c r="AZ45" s="34">
        <f>IFERROR(IF(OR(BE45=0,BE45=""),"",IF(COUNTIFS($BE$11:$BE$158,"&gt;"&amp;BE45)+COUNTIFS(BE$11:BE45,"="&amp;BE45)=0,"",COUNTIFS($BE$11:$BE$158,"&gt;"&amp;BE45)+COUNTIFS(BE$11:BE45,"="&amp;BE45)+$AY$10)),"")</f>
        <v>21</v>
      </c>
      <c r="BA45" s="34" t="str">
        <f>IFERROR(IF(OR(BF45=0,BF45=""),"",IF(COUNTIFS($BF$11:$BF$158,"&gt;"&amp;BF45)+COUNTIFS(BF$11:BF45,"="&amp;BF45)=0,"",COUNTIFS($BF$11:$BF$158,"&gt;"&amp;BF45)+COUNTIFS(BF$11:BF45,"="&amp;BF45)+$AZ$10)),"")</f>
        <v/>
      </c>
      <c r="BB45" s="34" t="str">
        <f>IFERROR(IF(OR(BG45=0,BG45=""),"",IF(COUNTIFS($BG$11:$BG$158,"&gt;"&amp;BG45)+COUNTIFS(BG$11:BG45,"="&amp;BG45)=0,"",COUNTIFS($BG$11:$BG$158,"&gt;"&amp;BG45)+COUNTIFS(BG$11:BG45,"="&amp;BG45)+$BA$10)),"")</f>
        <v/>
      </c>
      <c r="BC45" s="59" t="str">
        <f t="shared" si="107"/>
        <v/>
      </c>
      <c r="BD45" s="59" t="str">
        <f t="shared" si="108"/>
        <v/>
      </c>
      <c r="BE45" s="59">
        <f t="shared" si="109"/>
        <v>0.58894230769230771</v>
      </c>
      <c r="BF45" s="59" t="str">
        <f t="shared" si="110"/>
        <v/>
      </c>
      <c r="BG45" s="59" t="str">
        <f t="shared" si="111"/>
        <v/>
      </c>
    </row>
    <row r="46" spans="1:59" ht="15.6" x14ac:dyDescent="0.3">
      <c r="A46" t="str">
        <f t="shared" si="112"/>
        <v/>
      </c>
      <c r="B46" t="str">
        <f>IF(OR(AC46=0,AC46=""),"",IF(COUNTIFS($AE$11:$AE$158,"&gt;"&amp;AE46)+COUNTIFS(AE$11:AE46,"="&amp;AE46)=0,"",COUNTIFS($AE$11:$AE$158,"&gt;"&amp;AE46)+COUNTIFS(AE$11:AE46,"="&amp;AE46)))</f>
        <v/>
      </c>
      <c r="C46" t="str">
        <f t="shared" si="88"/>
        <v/>
      </c>
      <c r="D46" t="str">
        <f>IF(OR(AC46=0,AC46=""),"",IF(COUNTIFS($AF$11:$AF$135,"&gt;"&amp;AF46)+COUNTIFS(AF$11:AF46,"="&amp;AF46)=0,"",COUNTIFS($AF$11:$AF$135,"&gt;"&amp;AF46)+COUNTIFS(AF$11:AF46,"="&amp;AF46)))</f>
        <v/>
      </c>
      <c r="E46" t="str">
        <f>IF(AC46="","",COUNTIFS($H$11:$H$158,H46,$AE$11:$AE$158,"&gt;"&amp;AE46)+COUNTIFS(H46:$H$158,H46,AE46:$AE$158,AE46))</f>
        <v/>
      </c>
      <c r="F46" s="27" t="s">
        <v>100</v>
      </c>
      <c r="G46" s="88" t="str">
        <f>IFERROR(IF(VLOOKUP(F46,Lookups!$A$2:$F$118,2,FALSE)="","",VLOOKUP(F46,Lookups!$A$2:$F$118,2,FALSE)),"")</f>
        <v/>
      </c>
      <c r="H46" s="88" t="str">
        <f>IFERROR(IF(VLOOKUP(F46,Lookups!$A$2:$F$118,3,FALSE)="","",VLOOKUP(F46,Lookups!$A$2:$F$118,3,FALSE)),"")</f>
        <v>B</v>
      </c>
      <c r="I46" s="88" t="str">
        <f>IFERROR(IF(AE46=0,"",VLOOKUP(AD46,Lookups!$K$3:$L$7,2,TRUE)),"")</f>
        <v/>
      </c>
      <c r="J46" s="88" t="str">
        <f>IFERROR(IF(VLOOKUP(F46,Lookups!$A$2:$F$118,4,FALSE)="","",VLOOKUP(F46,Lookups!$A$2:$F$118,4,FALSE)),"")</f>
        <v>PCP</v>
      </c>
      <c r="K46" s="88" t="str">
        <f>IFERROR(IF(VLOOKUP(F46,Lookups!$A$2:$F$118,5,FALSE)="","",VLOOKUP(F46,Lookups!$A$2:$F$118,5,FALSE)),"")</f>
        <v>Meon</v>
      </c>
      <c r="L46" s="89" t="str">
        <f>IFERROR(IF(VLOOKUP(F46,Lookups!$A$2:$F$118,6,FALSE)="","",VLOOKUP(F46,Lookups!$A$2:$F$118,6,FALSE)),"")</f>
        <v/>
      </c>
      <c r="M46" s="53" t="str">
        <f>IFERROR(IF(VLOOKUP(F46,Scores!$A$5:$K$102,2,FALSE)="","",VLOOKUP(F46,Scores!$A$4:$K$102,2,FALSE)),"")</f>
        <v/>
      </c>
      <c r="N46" s="54" t="str">
        <f>IFERROR(IF(VLOOKUP(F46,Scores!$A$5:$K$102,3,FALSE)="","",VLOOKUP(F46,Scores!$A$5:$K$102,3,FALSE)),"")</f>
        <v/>
      </c>
      <c r="O46" s="54" t="str">
        <f>IFERROR(IF(VLOOKUP(F46,Scores!$A$5:$K$102,4,FALSE)="","",VLOOKUP(F46,Scores!$A$5:$K$102,4,FALSE)),"")</f>
        <v/>
      </c>
      <c r="P46" s="54" t="str">
        <f>IFERROR(IF(VLOOKUP(F46,Scores!$A$5:$K$102,5,FALSE)="","",VLOOKUP(F46,Scores!$A$5:$K$102,5,FALSE)),"")</f>
        <v/>
      </c>
      <c r="Q46" s="54" t="str">
        <f>IFERROR(IF(VLOOKUP(F46,Scores!$A$5:$K$102,6,FALSE)="","",VLOOKUP(F46,Scores!$A$5:$K$102,6,FALSE)),"")</f>
        <v/>
      </c>
      <c r="R46" s="54" t="str">
        <f>IFERROR(IF(VLOOKUP(F46,Scores!$A$5:$K$102,7,FALSE)="","",VLOOKUP(F46,Scores!$A$5:$K$102,7,FALSE)),"")</f>
        <v/>
      </c>
      <c r="S46" s="54" t="str">
        <f>IFERROR(IF(VLOOKUP(F46,Scores!$A$5:$K$102,8,FALSE)="","",VLOOKUP(F46,Scores!$A$5:$K$102,8,FALSE)),"")</f>
        <v/>
      </c>
      <c r="T46" s="55" t="str">
        <f>IFERROR(IF(VLOOKUP(F46,Scores!$A$5:$K$102,9,FALSE)="","",VLOOKUP(F46,Scores!$A$5:$K$102,9,FALSE)),"")</f>
        <v/>
      </c>
      <c r="U46" s="56" t="str">
        <f t="shared" si="113"/>
        <v/>
      </c>
      <c r="V46" s="57" t="str">
        <f t="shared" si="114"/>
        <v/>
      </c>
      <c r="W46" s="57" t="str">
        <f t="shared" si="115"/>
        <v/>
      </c>
      <c r="X46" s="57" t="str">
        <f t="shared" si="116"/>
        <v/>
      </c>
      <c r="Y46" s="57" t="str">
        <f t="shared" si="117"/>
        <v/>
      </c>
      <c r="Z46" s="57" t="str">
        <f t="shared" si="118"/>
        <v/>
      </c>
      <c r="AA46" s="57" t="str">
        <f t="shared" si="119"/>
        <v/>
      </c>
      <c r="AB46" s="58" t="str">
        <f t="shared" si="120"/>
        <v/>
      </c>
      <c r="AC46" s="53" t="str">
        <f t="shared" si="121"/>
        <v/>
      </c>
      <c r="AD46" s="57" t="str">
        <f t="shared" si="122"/>
        <v/>
      </c>
      <c r="AE46" s="57" t="str" cm="1">
        <f t="array" ref="AE46">IFERROR(IF(AC46&gt;Lookups!$I$6-1,AVERAGE(LARGE(U46:AB46,_xlfn.SEQUENCE(Lookups!$I$6))),AVERAGE(LARGE(U46:AB46,_xlfn.SEQUENCE(AC46)))),"")</f>
        <v/>
      </c>
      <c r="AF46" s="55" t="str">
        <f t="shared" si="123"/>
        <v/>
      </c>
      <c r="AG46" s="59" t="str">
        <f>IF(AC46=Lookups!$I$6+1,LARGE(U46:AB46,5),"")</f>
        <v/>
      </c>
      <c r="AH46" s="59" t="str">
        <f>IF(AC46=Lookups!$I$6+2,LARGE(U46:AB46,6),"")</f>
        <v/>
      </c>
      <c r="AI46" s="59"/>
      <c r="AJ46" s="59"/>
      <c r="AK46" s="60" t="str">
        <f t="shared" si="100"/>
        <v/>
      </c>
      <c r="AL46" s="34" t="str">
        <f>IF(OR(AC46=0,AC46=""),"",IF(COUNTIFS($AQ$44:$AQ$72,"&gt;"&amp;AQ46)+COUNTIFS(AQ$44:AQ46,"="&amp;AQ46)=0,"",COUNTIFS($AQ$44:$AQ$72,"&gt;"&amp;AQ46)+COUNTIFS(AQ$44:AQ46,"="&amp;AQ46)))</f>
        <v/>
      </c>
      <c r="AM46" s="34" t="str">
        <f>IFERROR(IF(OR(AC46=0,AC46=""),"",IF(COUNTIFS($AR$44:$AR$72,"&gt;"&amp;AR46)+COUNTIFS(AR$44:AR46,"="&amp;AR46)=0,"",COUNTIFS($AR$44:$AR$72,"&gt;"&amp;AR46)+COUNTIFS(AR$44:AR46,"="&amp;AR46)+$AL$43)),"")</f>
        <v/>
      </c>
      <c r="AN46" s="34" t="str">
        <f>IFERROR(IF(OR(AC46=0,AC46=""),"",IF(COUNTIFS($AS$44:$AS$72,"&gt;"&amp;AS46)+COUNTIFS(AS$44:AS46,"="&amp;AS46)=0,"",COUNTIFS($AS$44:$AS$72,"&gt;"&amp;AS46)+COUNTIFS(AS$44:AS46,"="&amp;AS46)+$AM$43)),"")</f>
        <v/>
      </c>
      <c r="AO46" s="34" t="str">
        <f>IFERROR(IF(OR(AC46=0,AC46=""),"",IF(COUNTIFS($AT$44:$AT$72,"&gt;"&amp;AT46)+COUNTIFS(AT$44:AT46,"="&amp;AT46)=0,"",COUNTIFS($AT$44:$AT$72,"&gt;"&amp;AT46)+COUNTIFS(AT$44:AT46,"="&amp;AT46)+$AN$43)),"")</f>
        <v/>
      </c>
      <c r="AP46" s="34" t="str">
        <f>IFERROR(IF(OR(AC46=0,AC46=""),"",IF(COUNTIFS($AU$72:$AU$216,"&gt;"&amp;AU46)+COUNTIFS(AU46:AU$72,"="&amp;AU46)=0,"",COUNTIFS($AU$72:$AU$216,"&gt;"&amp;AU46)+COUNTIFS(AU46:AU$72,"="&amp;AU46)+$AO$3)),"")</f>
        <v/>
      </c>
      <c r="AQ46" s="59" t="str">
        <f t="shared" si="101"/>
        <v/>
      </c>
      <c r="AR46" s="59" t="str">
        <f t="shared" si="102"/>
        <v/>
      </c>
      <c r="AS46" s="59" t="str">
        <f t="shared" si="103"/>
        <v/>
      </c>
      <c r="AT46" s="59" t="str">
        <f t="shared" si="104"/>
        <v/>
      </c>
      <c r="AU46" s="59" t="str">
        <f t="shared" si="105"/>
        <v/>
      </c>
      <c r="AW46" s="60" t="str">
        <f t="shared" si="106"/>
        <v/>
      </c>
      <c r="AX46" s="34" t="str">
        <f>IF(OR(BC46=0,BC46=""),"",IF(COUNTIFS($BC$11:$BC$158,"&gt;"&amp;BC46)+COUNTIFS(BC$11:BC46,"="&amp;BC46)=0,"",COUNTIFS($BC$11:$BC$158,"&gt;"&amp;BC46)+COUNTIFS(BC$11:BC46,"="&amp;BC46)))</f>
        <v/>
      </c>
      <c r="AY46" s="34" t="str">
        <f>IFERROR(IF(OR(BD46=0,BD46=""),"",IF(COUNTIFS($BD$11:$BD$158,"&gt;"&amp;BD46)+COUNTIFS(BD$11:BD46,"="&amp;BD46)=0,"",COUNTIFS($BD$11:$BD$158,"&gt;"&amp;BD46)+COUNTIFS(BD$11:BD46,"="&amp;BD46)+$AX$10)),"")</f>
        <v/>
      </c>
      <c r="AZ46" s="34" t="str">
        <f>IFERROR(IF(OR(BE46=0,BE46=""),"",IF(COUNTIFS($BE$11:$BE$158,"&gt;"&amp;BE46)+COUNTIFS(BE$11:BE46,"="&amp;BE46)=0,"",COUNTIFS($BE$11:$BE$158,"&gt;"&amp;BE46)+COUNTIFS(BE$11:BE46,"="&amp;BE46)+$AY$10)),"")</f>
        <v/>
      </c>
      <c r="BA46" s="34" t="str">
        <f>IFERROR(IF(OR(BF46=0,BF46=""),"",IF(COUNTIFS($BF$11:$BF$158,"&gt;"&amp;BF46)+COUNTIFS(BF$11:BF46,"="&amp;BF46)=0,"",COUNTIFS($BF$11:$BF$158,"&gt;"&amp;BF46)+COUNTIFS(BF$11:BF46,"="&amp;BF46)+$AZ$10)),"")</f>
        <v/>
      </c>
      <c r="BB46" s="34" t="str">
        <f>IFERROR(IF(OR(BG46=0,BG46=""),"",IF(COUNTIFS($BG$11:$BG$158,"&gt;"&amp;BG46)+COUNTIFS(BG$11:BG46,"="&amp;BG46)=0,"",COUNTIFS($BG$11:$BG$158,"&gt;"&amp;BG46)+COUNTIFS(BG$11:BG46,"="&amp;BG46)+$BA$10)),"")</f>
        <v/>
      </c>
      <c r="BC46" s="59" t="str">
        <f t="shared" si="107"/>
        <v/>
      </c>
      <c r="BD46" s="59" t="str">
        <f t="shared" si="108"/>
        <v/>
      </c>
      <c r="BE46" s="59" t="str">
        <f t="shared" si="109"/>
        <v/>
      </c>
      <c r="BF46" s="59" t="str">
        <f t="shared" si="110"/>
        <v/>
      </c>
      <c r="BG46" s="59" t="str">
        <f t="shared" si="111"/>
        <v/>
      </c>
    </row>
    <row r="47" spans="1:59" ht="15" x14ac:dyDescent="0.3">
      <c r="A47" t="str">
        <f t="shared" si="112"/>
        <v/>
      </c>
      <c r="B47" t="str">
        <f>IF(OR(AC47=0,AC47=""),"",IF(COUNTIFS($AE$11:$AE$158,"&gt;"&amp;AE47)+COUNTIFS(AE$11:AE47,"="&amp;AE47)=0,"",COUNTIFS($AE$11:$AE$158,"&gt;"&amp;AE47)+COUNTIFS(AE$11:AE47,"="&amp;AE47)))</f>
        <v/>
      </c>
      <c r="C47" t="str">
        <f t="shared" si="88"/>
        <v/>
      </c>
      <c r="D47" t="str">
        <f>IF(OR(AC47=0,AC47=""),"",IF(COUNTIFS($AF$11:$AF$135,"&gt;"&amp;AF47)+COUNTIFS(AF$11:AF47,"="&amp;AF47)=0,"",COUNTIFS($AF$11:$AF$135,"&gt;"&amp;AF47)+COUNTIFS(AF$11:AF47,"="&amp;AF47)))</f>
        <v/>
      </c>
      <c r="E47" t="str">
        <f>IF(AC47="","",COUNTIFS($H$11:$H$158,H47,$AE$11:$AE$158,"&gt;"&amp;AE47)+COUNTIFS(H47:$H$158,H47,AE47:$AE$158,AE47))</f>
        <v/>
      </c>
      <c r="F47" s="11" t="s">
        <v>101</v>
      </c>
      <c r="G47" s="88">
        <f>IFERROR(IF(VLOOKUP(F47,Lookups!$A$2:$F$118,2,FALSE)="","",VLOOKUP(F47,Lookups!$A$2:$F$118,2,FALSE)),"")</f>
        <v>1900</v>
      </c>
      <c r="H47" s="88" t="str">
        <f>IFERROR(IF(VLOOKUP(F47,Lookups!$A$2:$F$118,3,FALSE)="","",VLOOKUP(F47,Lookups!$A$2:$F$118,3,FALSE)),"")</f>
        <v>B</v>
      </c>
      <c r="I47" s="88" t="str">
        <f>IFERROR(IF(AE47=0,"",VLOOKUP(AD47,Lookups!$K$3:$L$7,2,TRUE)),"")</f>
        <v/>
      </c>
      <c r="J47" s="88" t="str">
        <f>IFERROR(IF(VLOOKUP(F47,Lookups!$A$2:$F$118,4,FALSE)="","",VLOOKUP(F47,Lookups!$A$2:$F$118,4,FALSE)),"")</f>
        <v>PCP</v>
      </c>
      <c r="K47" s="88" t="str">
        <f>IFERROR(IF(VLOOKUP(F47,Lookups!$A$2:$F$118,5,FALSE)="","",VLOOKUP(F47,Lookups!$A$2:$F$118,5,FALSE)),"")</f>
        <v>Newbury</v>
      </c>
      <c r="L47" s="89" t="str">
        <f>IFERROR(IF(VLOOKUP(F47,Lookups!$A$2:$F$118,6,FALSE)="","",VLOOKUP(F47,Lookups!$A$2:$F$118,6,FALSE)),"")</f>
        <v/>
      </c>
      <c r="M47" s="53" t="str">
        <f>IFERROR(IF(VLOOKUP(F47,Scores!$A$5:$K$102,2,FALSE)="","",VLOOKUP(F47,Scores!$A$4:$K$102,2,FALSE)),"")</f>
        <v/>
      </c>
      <c r="N47" s="54" t="str">
        <f>IFERROR(IF(VLOOKUP(F47,Scores!$A$5:$K$102,3,FALSE)="","",VLOOKUP(F47,Scores!$A$5:$K$102,3,FALSE)),"")</f>
        <v/>
      </c>
      <c r="O47" s="54" t="str">
        <f>IFERROR(IF(VLOOKUP(F47,Scores!$A$5:$K$102,4,FALSE)="","",VLOOKUP(F47,Scores!$A$5:$K$102,4,FALSE)),"")</f>
        <v/>
      </c>
      <c r="P47" s="54" t="str">
        <f>IFERROR(IF(VLOOKUP(F47,Scores!$A$5:$K$102,5,FALSE)="","",VLOOKUP(F47,Scores!$A$5:$K$102,5,FALSE)),"")</f>
        <v/>
      </c>
      <c r="Q47" s="54" t="str">
        <f>IFERROR(IF(VLOOKUP(F47,Scores!$A$5:$K$102,6,FALSE)="","",VLOOKUP(F47,Scores!$A$5:$K$102,6,FALSE)),"")</f>
        <v/>
      </c>
      <c r="R47" s="54" t="str">
        <f>IFERROR(IF(VLOOKUP(F47,Scores!$A$5:$K$102,7,FALSE)="","",VLOOKUP(F47,Scores!$A$5:$K$102,7,FALSE)),"")</f>
        <v/>
      </c>
      <c r="S47" s="54" t="str">
        <f>IFERROR(IF(VLOOKUP(F47,Scores!$A$5:$K$102,8,FALSE)="","",VLOOKUP(F47,Scores!$A$5:$K$102,8,FALSE)),"")</f>
        <v/>
      </c>
      <c r="T47" s="55" t="str">
        <f>IFERROR(IF(VLOOKUP(F47,Scores!$A$5:$K$102,9,FALSE)="","",VLOOKUP(F47,Scores!$A$5:$K$102,9,FALSE)),"")</f>
        <v/>
      </c>
      <c r="U47" s="56" t="str">
        <f t="shared" si="113"/>
        <v/>
      </c>
      <c r="V47" s="57" t="str">
        <f t="shared" si="114"/>
        <v/>
      </c>
      <c r="W47" s="57" t="str">
        <f t="shared" si="115"/>
        <v/>
      </c>
      <c r="X47" s="57" t="str">
        <f t="shared" si="116"/>
        <v/>
      </c>
      <c r="Y47" s="57" t="str">
        <f t="shared" si="117"/>
        <v/>
      </c>
      <c r="Z47" s="57" t="str">
        <f t="shared" si="118"/>
        <v/>
      </c>
      <c r="AA47" s="57" t="str">
        <f t="shared" si="119"/>
        <v/>
      </c>
      <c r="AB47" s="58" t="str">
        <f t="shared" si="120"/>
        <v/>
      </c>
      <c r="AC47" s="53" t="str">
        <f t="shared" si="121"/>
        <v/>
      </c>
      <c r="AD47" s="57" t="str">
        <f t="shared" si="122"/>
        <v/>
      </c>
      <c r="AE47" s="57" t="str" cm="1">
        <f t="array" ref="AE47">IFERROR(IF(AC47&gt;Lookups!$I$6-1,AVERAGE(LARGE(U47:AB47,_xlfn.SEQUENCE(Lookups!$I$6))),AVERAGE(LARGE(U47:AB47,_xlfn.SEQUENCE(AC47)))),"")</f>
        <v/>
      </c>
      <c r="AF47" s="55" t="str">
        <f t="shared" si="123"/>
        <v/>
      </c>
      <c r="AG47" s="59" t="str">
        <f>IF(AC47=Lookups!$I$6+1,LARGE(U47:AB47,5),"")</f>
        <v/>
      </c>
      <c r="AH47" s="59" t="str">
        <f>IF(AC47=Lookups!$I$6+2,LARGE(U47:AB47,6),"")</f>
        <v/>
      </c>
      <c r="AI47" s="59"/>
      <c r="AJ47" s="59"/>
      <c r="AK47" s="60" t="str">
        <f t="shared" si="100"/>
        <v/>
      </c>
      <c r="AL47" s="34" t="str">
        <f>IF(OR(AC47=0,AC47=""),"",IF(COUNTIFS($AQ$44:$AQ$72,"&gt;"&amp;AQ47)+COUNTIFS(AQ$44:AQ47,"="&amp;AQ47)=0,"",COUNTIFS($AQ$44:$AQ$72,"&gt;"&amp;AQ47)+COUNTIFS(AQ$44:AQ47,"="&amp;AQ47)))</f>
        <v/>
      </c>
      <c r="AM47" s="34" t="str">
        <f>IFERROR(IF(OR(AC47=0,AC47=""),"",IF(COUNTIFS($AR$44:$AR$72,"&gt;"&amp;AR47)+COUNTIFS(AR$44:AR47,"="&amp;AR47)=0,"",COUNTIFS($AR$44:$AR$72,"&gt;"&amp;AR47)+COUNTIFS(AR$44:AR47,"="&amp;AR47)+$AL$43)),"")</f>
        <v/>
      </c>
      <c r="AN47" s="34" t="str">
        <f>IFERROR(IF(OR(AC47=0,AC47=""),"",IF(COUNTIFS($AS$44:$AS$72,"&gt;"&amp;AS47)+COUNTIFS(AS$44:AS47,"="&amp;AS47)=0,"",COUNTIFS($AS$44:$AS$72,"&gt;"&amp;AS47)+COUNTIFS(AS$44:AS47,"="&amp;AS47)+$AM$43)),"")</f>
        <v/>
      </c>
      <c r="AO47" s="34" t="str">
        <f>IFERROR(IF(OR(AC47=0,AC47=""),"",IF(COUNTIFS($AT$44:$AT$72,"&gt;"&amp;AT47)+COUNTIFS(AT$44:AT47,"="&amp;AT47)=0,"",COUNTIFS($AT$44:$AT$72,"&gt;"&amp;AT47)+COUNTIFS(AT$44:AT47,"="&amp;AT47)+$AN$43)),"")</f>
        <v/>
      </c>
      <c r="AP47" s="34" t="str">
        <f>IFERROR(IF(OR(AC47=0,AC47=""),"",IF(COUNTIFS($AU$72:$AU$216,"&gt;"&amp;AU47)+COUNTIFS(AU47:AU$72,"="&amp;AU47)=0,"",COUNTIFS($AU$72:$AU$216,"&gt;"&amp;AU47)+COUNTIFS(AU47:AU$72,"="&amp;AU47)+$AO$3)),"")</f>
        <v/>
      </c>
      <c r="AQ47" s="59" t="str">
        <f t="shared" si="101"/>
        <v/>
      </c>
      <c r="AR47" s="59" t="str">
        <f t="shared" si="102"/>
        <v/>
      </c>
      <c r="AS47" s="59" t="str">
        <f t="shared" si="103"/>
        <v/>
      </c>
      <c r="AT47" s="59" t="str">
        <f t="shared" si="104"/>
        <v/>
      </c>
      <c r="AU47" s="59" t="str">
        <f t="shared" si="105"/>
        <v/>
      </c>
      <c r="AW47" s="60" t="str">
        <f t="shared" si="106"/>
        <v/>
      </c>
      <c r="AX47" s="34" t="str">
        <f>IF(OR(BC47=0,BC47=""),"",IF(COUNTIFS($BC$11:$BC$158,"&gt;"&amp;BC47)+COUNTIFS(BC$11:BC47,"="&amp;BC47)=0,"",COUNTIFS($BC$11:$BC$158,"&gt;"&amp;BC47)+COUNTIFS(BC$11:BC47,"="&amp;BC47)))</f>
        <v/>
      </c>
      <c r="AY47" s="34" t="str">
        <f>IFERROR(IF(OR(BD47=0,BD47=""),"",IF(COUNTIFS($BD$11:$BD$158,"&gt;"&amp;BD47)+COUNTIFS(BD$11:BD47,"="&amp;BD47)=0,"",COUNTIFS($BD$11:$BD$158,"&gt;"&amp;BD47)+COUNTIFS(BD$11:BD47,"="&amp;BD47)+$AX$10)),"")</f>
        <v/>
      </c>
      <c r="AZ47" s="34" t="str">
        <f>IFERROR(IF(OR(BE47=0,BE47=""),"",IF(COUNTIFS($BE$11:$BE$158,"&gt;"&amp;BE47)+COUNTIFS(BE$11:BE47,"="&amp;BE47)=0,"",COUNTIFS($BE$11:$BE$158,"&gt;"&amp;BE47)+COUNTIFS(BE$11:BE47,"="&amp;BE47)+$AY$10)),"")</f>
        <v/>
      </c>
      <c r="BA47" s="34" t="str">
        <f>IFERROR(IF(OR(BF47=0,BF47=""),"",IF(COUNTIFS($BF$11:$BF$158,"&gt;"&amp;BF47)+COUNTIFS(BF$11:BF47,"="&amp;BF47)=0,"",COUNTIFS($BF$11:$BF$158,"&gt;"&amp;BF47)+COUNTIFS(BF$11:BF47,"="&amp;BF47)+$AZ$10)),"")</f>
        <v/>
      </c>
      <c r="BB47" s="34" t="str">
        <f>IFERROR(IF(OR(BG47=0,BG47=""),"",IF(COUNTIFS($BG$11:$BG$158,"&gt;"&amp;BG47)+COUNTIFS(BG$11:BG47,"="&amp;BG47)=0,"",COUNTIFS($BG$11:$BG$158,"&gt;"&amp;BG47)+COUNTIFS(BG$11:BG47,"="&amp;BG47)+$BA$10)),"")</f>
        <v/>
      </c>
      <c r="BC47" s="59" t="str">
        <f t="shared" si="107"/>
        <v/>
      </c>
      <c r="BD47" s="59" t="str">
        <f t="shared" si="108"/>
        <v/>
      </c>
      <c r="BE47" s="59" t="str">
        <f t="shared" si="109"/>
        <v/>
      </c>
      <c r="BF47" s="59" t="str">
        <f t="shared" si="110"/>
        <v/>
      </c>
      <c r="BG47" s="59" t="str">
        <f t="shared" si="111"/>
        <v/>
      </c>
    </row>
    <row r="48" spans="1:59" ht="15" x14ac:dyDescent="0.3">
      <c r="A48" t="str">
        <f t="shared" si="112"/>
        <v/>
      </c>
      <c r="B48" t="str">
        <f>IF(OR(AC48=0,AC48=""),"",IF(COUNTIFS($AE$11:$AE$158,"&gt;"&amp;AE48)+COUNTIFS(AE$11:AE48,"="&amp;AE48)=0,"",COUNTIFS($AE$11:$AE$158,"&gt;"&amp;AE48)+COUNTIFS(AE$11:AE48,"="&amp;AE48)))</f>
        <v/>
      </c>
      <c r="C48" t="str">
        <f t="shared" si="88"/>
        <v/>
      </c>
      <c r="D48" t="str">
        <f>IF(OR(AC48=0,AC48=""),"",IF(COUNTIFS($AF$11:$AF$135,"&gt;"&amp;AF48)+COUNTIFS(AF$11:AF48,"="&amp;AF48)=0,"",COUNTIFS($AF$11:$AF$135,"&gt;"&amp;AF48)+COUNTIFS(AF$11:AF48,"="&amp;AF48)))</f>
        <v/>
      </c>
      <c r="E48" t="str">
        <f>IF(AC48="","",COUNTIFS($H$11:$H$158,H48,$AE$11:$AE$158,"&gt;"&amp;AE48)+COUNTIFS(H48:$H$158,H48,AE48:$AE$158,AE48))</f>
        <v/>
      </c>
      <c r="F48" s="10" t="s">
        <v>102</v>
      </c>
      <c r="G48" s="88">
        <f>IFERROR(IF(VLOOKUP(F48,Lookups!$A$2:$F$118,2,FALSE)="","",VLOOKUP(F48,Lookups!$A$2:$F$118,2,FALSE)),"")</f>
        <v>1614</v>
      </c>
      <c r="H48" s="88" t="str">
        <f>IFERROR(IF(VLOOKUP(F48,Lookups!$A$2:$F$118,3,FALSE)="","",VLOOKUP(F48,Lookups!$A$2:$F$118,3,FALSE)),"")</f>
        <v>B</v>
      </c>
      <c r="I48" s="88" t="str">
        <f>IFERROR(IF(AE48=0,"",VLOOKUP(AD48,Lookups!$K$3:$L$7,2,TRUE)),"")</f>
        <v/>
      </c>
      <c r="J48" s="88" t="str">
        <f>IFERROR(IF(VLOOKUP(F48,Lookups!$A$2:$F$118,4,FALSE)="","",VLOOKUP(F48,Lookups!$A$2:$F$118,4,FALSE)),"")</f>
        <v>PCP</v>
      </c>
      <c r="K48" s="88" t="str">
        <f>IFERROR(IF(VLOOKUP(F48,Lookups!$A$2:$F$118,5,FALSE)="","",VLOOKUP(F48,Lookups!$A$2:$F$118,5,FALSE)),"")</f>
        <v>Buccaneers</v>
      </c>
      <c r="L48" s="89" t="str">
        <f>IFERROR(IF(VLOOKUP(F48,Lookups!$A$2:$F$118,6,FALSE)="","",VLOOKUP(F48,Lookups!$A$2:$F$118,6,FALSE)),"")</f>
        <v/>
      </c>
      <c r="M48" s="53" t="str">
        <f>IFERROR(IF(VLOOKUP(F48,Scores!$A$5:$K$102,2,FALSE)="","",VLOOKUP(F48,Scores!$A$4:$K$102,2,FALSE)),"")</f>
        <v/>
      </c>
      <c r="N48" s="54" t="str">
        <f>IFERROR(IF(VLOOKUP(F48,Scores!$A$5:$K$102,3,FALSE)="","",VLOOKUP(F48,Scores!$A$5:$K$102,3,FALSE)),"")</f>
        <v/>
      </c>
      <c r="O48" s="54" t="str">
        <f>IFERROR(IF(VLOOKUP(F48,Scores!$A$5:$K$102,4,FALSE)="","",VLOOKUP(F48,Scores!$A$5:$K$102,4,FALSE)),"")</f>
        <v/>
      </c>
      <c r="P48" s="54" t="str">
        <f>IFERROR(IF(VLOOKUP(F48,Scores!$A$5:$K$102,5,FALSE)="","",VLOOKUP(F48,Scores!$A$5:$K$102,5,FALSE)),"")</f>
        <v/>
      </c>
      <c r="Q48" s="54" t="str">
        <f>IFERROR(IF(VLOOKUP(F48,Scores!$A$5:$K$102,6,FALSE)="","",VLOOKUP(F48,Scores!$A$5:$K$102,6,FALSE)),"")</f>
        <v/>
      </c>
      <c r="R48" s="54" t="str">
        <f>IFERROR(IF(VLOOKUP(F48,Scores!$A$5:$K$102,7,FALSE)="","",VLOOKUP(F48,Scores!$A$5:$K$102,7,FALSE)),"")</f>
        <v/>
      </c>
      <c r="S48" s="54" t="str">
        <f>IFERROR(IF(VLOOKUP(F48,Scores!$A$5:$K$102,8,FALSE)="","",VLOOKUP(F48,Scores!$A$5:$K$102,8,FALSE)),"")</f>
        <v/>
      </c>
      <c r="T48" s="55" t="str">
        <f>IFERROR(IF(VLOOKUP(F48,Scores!$A$5:$K$102,9,FALSE)="","",VLOOKUP(F48,Scores!$A$5:$K$102,9,FALSE)),"")</f>
        <v/>
      </c>
      <c r="U48" s="56" t="str">
        <f t="shared" si="113"/>
        <v/>
      </c>
      <c r="V48" s="57" t="str">
        <f t="shared" si="114"/>
        <v/>
      </c>
      <c r="W48" s="57" t="str">
        <f t="shared" si="115"/>
        <v/>
      </c>
      <c r="X48" s="57" t="str">
        <f t="shared" si="116"/>
        <v/>
      </c>
      <c r="Y48" s="57" t="str">
        <f t="shared" si="117"/>
        <v/>
      </c>
      <c r="Z48" s="57" t="str">
        <f t="shared" si="118"/>
        <v/>
      </c>
      <c r="AA48" s="57" t="str">
        <f t="shared" si="119"/>
        <v/>
      </c>
      <c r="AB48" s="58" t="str">
        <f t="shared" si="120"/>
        <v/>
      </c>
      <c r="AC48" s="53" t="str">
        <f t="shared" si="121"/>
        <v/>
      </c>
      <c r="AD48" s="57" t="str">
        <f t="shared" si="122"/>
        <v/>
      </c>
      <c r="AE48" s="57" t="str" cm="1">
        <f t="array" ref="AE48">IFERROR(IF(AC48&gt;Lookups!$I$6-1,AVERAGE(LARGE(U48:AB48,_xlfn.SEQUENCE(Lookups!$I$6))),AVERAGE(LARGE(U48:AB48,_xlfn.SEQUENCE(AC48)))),"")</f>
        <v/>
      </c>
      <c r="AF48" s="55" t="str">
        <f t="shared" si="123"/>
        <v/>
      </c>
      <c r="AG48" s="59" t="str">
        <f>IF(AC48=Lookups!$I$6+1,LARGE(U48:AB48,5),"")</f>
        <v/>
      </c>
      <c r="AH48" s="59" t="str">
        <f>IF(AC48=Lookups!$I$6+2,LARGE(U48:AB48,6),"")</f>
        <v/>
      </c>
      <c r="AI48" s="59"/>
      <c r="AJ48" s="59"/>
      <c r="AK48" s="60" t="str">
        <f t="shared" si="100"/>
        <v/>
      </c>
      <c r="AL48" s="34" t="str">
        <f>IF(OR(AC48=0,AC48=""),"",IF(COUNTIFS($AQ$44:$AQ$72,"&gt;"&amp;AQ48)+COUNTIFS(AQ$44:AQ48,"="&amp;AQ48)=0,"",COUNTIFS($AQ$44:$AQ$72,"&gt;"&amp;AQ48)+COUNTIFS(AQ$44:AQ48,"="&amp;AQ48)))</f>
        <v/>
      </c>
      <c r="AM48" s="34" t="str">
        <f>IFERROR(IF(OR(AC48=0,AC48=""),"",IF(COUNTIFS($AR$44:$AR$72,"&gt;"&amp;AR48)+COUNTIFS(AR$44:AR48,"="&amp;AR48)=0,"",COUNTIFS($AR$44:$AR$72,"&gt;"&amp;AR48)+COUNTIFS(AR$44:AR48,"="&amp;AR48)+$AL$43)),"")</f>
        <v/>
      </c>
      <c r="AN48" s="34" t="str">
        <f>IFERROR(IF(OR(AC48=0,AC48=""),"",IF(COUNTIFS($AS$44:$AS$72,"&gt;"&amp;AS48)+COUNTIFS(AS$44:AS48,"="&amp;AS48)=0,"",COUNTIFS($AS$44:$AS$72,"&gt;"&amp;AS48)+COUNTIFS(AS$44:AS48,"="&amp;AS48)+$AM$43)),"")</f>
        <v/>
      </c>
      <c r="AO48" s="34" t="str">
        <f>IFERROR(IF(OR(AC48=0,AC48=""),"",IF(COUNTIFS($AT$44:$AT$72,"&gt;"&amp;AT48)+COUNTIFS(AT$44:AT48,"="&amp;AT48)=0,"",COUNTIFS($AT$44:$AT$72,"&gt;"&amp;AT48)+COUNTIFS(AT$44:AT48,"="&amp;AT48)+$AN$43)),"")</f>
        <v/>
      </c>
      <c r="AP48" s="34" t="str">
        <f>IFERROR(IF(OR(AC48=0,AC48=""),"",IF(COUNTIFS($AU$72:$AU$216,"&gt;"&amp;AU48)+COUNTIFS(AU48:AU$72,"="&amp;AU48)=0,"",COUNTIFS($AU$72:$AU$216,"&gt;"&amp;AU48)+COUNTIFS(AU48:AU$72,"="&amp;AU48)+$AO$3)),"")</f>
        <v/>
      </c>
      <c r="AQ48" s="59" t="str">
        <f t="shared" si="101"/>
        <v/>
      </c>
      <c r="AR48" s="59" t="str">
        <f t="shared" si="102"/>
        <v/>
      </c>
      <c r="AS48" s="59" t="str">
        <f t="shared" si="103"/>
        <v/>
      </c>
      <c r="AT48" s="59" t="str">
        <f t="shared" si="104"/>
        <v/>
      </c>
      <c r="AU48" s="59" t="str">
        <f t="shared" si="105"/>
        <v/>
      </c>
      <c r="AW48" s="60" t="str">
        <f t="shared" si="106"/>
        <v/>
      </c>
      <c r="AX48" s="34" t="str">
        <f>IF(OR(BC48=0,BC48=""),"",IF(COUNTIFS($BC$11:$BC$158,"&gt;"&amp;BC48)+COUNTIFS(BC$11:BC48,"="&amp;BC48)=0,"",COUNTIFS($BC$11:$BC$158,"&gt;"&amp;BC48)+COUNTIFS(BC$11:BC48,"="&amp;BC48)))</f>
        <v/>
      </c>
      <c r="AY48" s="34" t="str">
        <f>IFERROR(IF(OR(BD48=0,BD48=""),"",IF(COUNTIFS($BD$11:$BD$158,"&gt;"&amp;BD48)+COUNTIFS(BD$11:BD48,"="&amp;BD48)=0,"",COUNTIFS($BD$11:$BD$158,"&gt;"&amp;BD48)+COUNTIFS(BD$11:BD48,"="&amp;BD48)+$AX$10)),"")</f>
        <v/>
      </c>
      <c r="AZ48" s="34" t="str">
        <f>IFERROR(IF(OR(BE48=0,BE48=""),"",IF(COUNTIFS($BE$11:$BE$158,"&gt;"&amp;BE48)+COUNTIFS(BE$11:BE48,"="&amp;BE48)=0,"",COUNTIFS($BE$11:$BE$158,"&gt;"&amp;BE48)+COUNTIFS(BE$11:BE48,"="&amp;BE48)+$AY$10)),"")</f>
        <v/>
      </c>
      <c r="BA48" s="34" t="str">
        <f>IFERROR(IF(OR(BF48=0,BF48=""),"",IF(COUNTIFS($BF$11:$BF$158,"&gt;"&amp;BF48)+COUNTIFS(BF$11:BF48,"="&amp;BF48)=0,"",COUNTIFS($BF$11:$BF$158,"&gt;"&amp;BF48)+COUNTIFS(BF$11:BF48,"="&amp;BF48)+$AZ$10)),"")</f>
        <v/>
      </c>
      <c r="BB48" s="34" t="str">
        <f>IFERROR(IF(OR(BG48=0,BG48=""),"",IF(COUNTIFS($BG$11:$BG$158,"&gt;"&amp;BG48)+COUNTIFS(BG$11:BG48,"="&amp;BG48)=0,"",COUNTIFS($BG$11:$BG$158,"&gt;"&amp;BG48)+COUNTIFS(BG$11:BG48,"="&amp;BG48)+$BA$10)),"")</f>
        <v/>
      </c>
      <c r="BC48" s="59" t="str">
        <f t="shared" si="107"/>
        <v/>
      </c>
      <c r="BD48" s="59" t="str">
        <f t="shared" si="108"/>
        <v/>
      </c>
      <c r="BE48" s="59" t="str">
        <f t="shared" si="109"/>
        <v/>
      </c>
      <c r="BF48" s="59" t="str">
        <f t="shared" si="110"/>
        <v/>
      </c>
      <c r="BG48" s="59" t="str">
        <f t="shared" si="111"/>
        <v/>
      </c>
    </row>
    <row r="49" spans="1:59" ht="15.6" x14ac:dyDescent="0.3">
      <c r="A49">
        <f t="shared" si="112"/>
        <v>1</v>
      </c>
      <c r="B49">
        <f>IF(OR(AC49=0,AC49=""),"",IF(COUNTIFS($AE$11:$AE$158,"&gt;"&amp;AE49)+COUNTIFS(AE$11:AE49,"="&amp;AE49)=0,"",COUNTIFS($AE$11:$AE$158,"&gt;"&amp;AE49)+COUNTIFS(AE$11:AE49,"="&amp;AE49)))</f>
        <v>28</v>
      </c>
      <c r="C49">
        <f t="shared" si="88"/>
        <v>17</v>
      </c>
      <c r="D49">
        <f>IF(OR(AC49=0,AC49=""),"",IF(COUNTIFS($AF$11:$AF$135,"&gt;"&amp;AF49)+COUNTIFS(AF$11:AF49,"="&amp;AF49)=0,"",COUNTIFS($AF$11:$AF$135,"&gt;"&amp;AF49)+COUNTIFS(AF$11:AF49,"="&amp;AF49)))</f>
        <v>12</v>
      </c>
      <c r="E49">
        <f>IF(AC49="","",COUNTIFS($H$11:$H$158,H49,$AE$11:$AE$158,"&gt;"&amp;AE49)+COUNTIFS(H49:$H$158,H49,AE49:$AE$158,AE49))</f>
        <v>3</v>
      </c>
      <c r="F49" s="27" t="s">
        <v>17</v>
      </c>
      <c r="G49" s="88">
        <f>IFERROR(IF(VLOOKUP(F49,Lookups!$A$2:$F$118,2,FALSE)="","",VLOOKUP(F49,Lookups!$A$2:$F$118,2,FALSE)),"")</f>
        <v>1914</v>
      </c>
      <c r="H49" s="88" t="str">
        <f>IFERROR(IF(VLOOKUP(F49,Lookups!$A$2:$F$118,3,FALSE)="","",VLOOKUP(F49,Lookups!$A$2:$F$118,3,FALSE)),"")</f>
        <v>B</v>
      </c>
      <c r="I49" s="88" t="str">
        <f>IFERROR(IF(AE49=0,"",VLOOKUP(AD49,Lookups!$K$3:$L$7,2,TRUE)),"")</f>
        <v>B</v>
      </c>
      <c r="J49" s="88" t="str">
        <f>IFERROR(IF(VLOOKUP(F49,Lookups!$A$2:$F$118,4,FALSE)="","",VLOOKUP(F49,Lookups!$A$2:$F$118,4,FALSE)),"")</f>
        <v>PCP</v>
      </c>
      <c r="K49" s="88" t="str">
        <f>IFERROR(IF(VLOOKUP(F49,Lookups!$A$2:$F$118,5,FALSE)="","",VLOOKUP(F49,Lookups!$A$2:$F$118,5,FALSE)),"")</f>
        <v>Carisbrooke</v>
      </c>
      <c r="L49" s="89" t="str">
        <f>IFERROR(IF(VLOOKUP(F49,Lookups!$A$2:$F$118,6,FALSE)="","",VLOOKUP(F49,Lookups!$A$2:$F$118,6,FALSE)),"")</f>
        <v>Carisbrooke A</v>
      </c>
      <c r="M49" s="53">
        <f>IFERROR(IF(VLOOKUP(F49,Scores!$A$5:$K$102,2,FALSE)="","",VLOOKUP(F49,Scores!$A$4:$K$102,2,FALSE)),"")</f>
        <v>30</v>
      </c>
      <c r="N49" s="54">
        <f>IFERROR(IF(VLOOKUP(F49,Scores!$A$5:$K$102,3,FALSE)="","",VLOOKUP(F49,Scores!$A$5:$K$102,3,FALSE)),"")</f>
        <v>17</v>
      </c>
      <c r="O49" s="54" t="str">
        <f>IFERROR(IF(VLOOKUP(F49,Scores!$A$5:$K$102,4,FALSE)="","",VLOOKUP(F49,Scores!$A$5:$K$102,4,FALSE)),"")</f>
        <v/>
      </c>
      <c r="P49" s="54" t="str">
        <f>IFERROR(IF(VLOOKUP(F49,Scores!$A$5:$K$102,5,FALSE)="","",VLOOKUP(F49,Scores!$A$5:$K$102,5,FALSE)),"")</f>
        <v/>
      </c>
      <c r="Q49" s="54" t="str">
        <f>IFERROR(IF(VLOOKUP(F49,Scores!$A$5:$K$102,6,FALSE)="","",VLOOKUP(F49,Scores!$A$5:$K$102,6,FALSE)),"")</f>
        <v/>
      </c>
      <c r="R49" s="54" t="str">
        <f>IFERROR(IF(VLOOKUP(F49,Scores!$A$5:$K$102,7,FALSE)="","",VLOOKUP(F49,Scores!$A$5:$K$102,7,FALSE)),"")</f>
        <v/>
      </c>
      <c r="S49" s="54" t="str">
        <f>IFERROR(IF(VLOOKUP(F49,Scores!$A$5:$K$102,8,FALSE)="","",VLOOKUP(F49,Scores!$A$5:$K$102,8,FALSE)),"")</f>
        <v/>
      </c>
      <c r="T49" s="55" t="str">
        <f>IFERROR(IF(VLOOKUP(F49,Scores!$A$5:$K$102,9,FALSE)="","",VLOOKUP(F49,Scores!$A$5:$K$102,9,FALSE)),"")</f>
        <v/>
      </c>
      <c r="U49" s="56">
        <f t="shared" si="113"/>
        <v>0.76923076923076927</v>
      </c>
      <c r="V49" s="57">
        <f t="shared" si="114"/>
        <v>0.53125</v>
      </c>
      <c r="W49" s="57" t="str">
        <f t="shared" si="115"/>
        <v/>
      </c>
      <c r="X49" s="57" t="str">
        <f t="shared" si="116"/>
        <v/>
      </c>
      <c r="Y49" s="57" t="str">
        <f t="shared" si="117"/>
        <v/>
      </c>
      <c r="Z49" s="57" t="str">
        <f t="shared" si="118"/>
        <v/>
      </c>
      <c r="AA49" s="57" t="str">
        <f t="shared" si="119"/>
        <v/>
      </c>
      <c r="AB49" s="58" t="str">
        <f t="shared" si="120"/>
        <v/>
      </c>
      <c r="AC49" s="53">
        <f t="shared" si="121"/>
        <v>2</v>
      </c>
      <c r="AD49" s="57">
        <f t="shared" si="122"/>
        <v>0.65024038461538458</v>
      </c>
      <c r="AE49" s="57" cm="1">
        <f t="array" ref="AE49">IFERROR(IF(AC49&gt;Lookups!$I$6-1,AVERAGE(LARGE(U49:AB49,_xlfn.SEQUENCE(Lookups!$I$6))),AVERAGE(LARGE(U49:AB49,_xlfn.SEQUENCE(AC49)))),"")</f>
        <v>0.65024038461538458</v>
      </c>
      <c r="AF49" s="55">
        <f t="shared" si="123"/>
        <v>47</v>
      </c>
      <c r="AG49" s="59" t="str">
        <f>IF(AC49=Lookups!$I$6+1,LARGE(U49:AB49,5),"")</f>
        <v/>
      </c>
      <c r="AH49" s="59" t="str">
        <f>IF(AC49=Lookups!$I$6+2,LARGE(U49:AB49,6),"")</f>
        <v/>
      </c>
      <c r="AI49" s="59"/>
      <c r="AJ49" s="59"/>
      <c r="AK49" s="60">
        <f t="shared" si="100"/>
        <v>1</v>
      </c>
      <c r="AL49" s="34" t="str">
        <f>IF(OR(AC49=0,AC49=""),"",IF(COUNTIFS($AQ$44:$AQ$72,"&gt;"&amp;AQ49)+COUNTIFS(AQ$44:AQ49,"="&amp;AQ49)=0,"",COUNTIFS($AQ$44:$AQ$72,"&gt;"&amp;AQ49)+COUNTIFS(AQ$44:AQ49,"="&amp;AQ49)))</f>
        <v/>
      </c>
      <c r="AM49" s="34" t="str">
        <f>IFERROR(IF(OR(AC49=0,AC49=""),"",IF(COUNTIFS($AR$44:$AR$72,"&gt;"&amp;AR49)+COUNTIFS(AR$44:AR49,"="&amp;AR49)=0,"",COUNTIFS($AR$44:$AR$72,"&gt;"&amp;AR49)+COUNTIFS(AR$44:AR49,"="&amp;AR49)+$AL$43)),"")</f>
        <v/>
      </c>
      <c r="AN49" s="34">
        <f>IFERROR(IF(OR(AC49=0,AC49=""),"",IF(COUNTIFS($AS$44:$AS$72,"&gt;"&amp;AS49)+COUNTIFS(AS$44:AS49,"="&amp;AS49)=0,"",COUNTIFS($AS$44:$AS$72,"&gt;"&amp;AS49)+COUNTIFS(AS$44:AS49,"="&amp;AS49)+$AM$43)),"")</f>
        <v>1</v>
      </c>
      <c r="AO49" s="34" t="str">
        <f>IFERROR(IF(OR(AC49=0,AC49=""),"",IF(COUNTIFS($AT$44:$AT$72,"&gt;"&amp;AT49)+COUNTIFS(AT$44:AT49,"="&amp;AT49)=0,"",COUNTIFS($AT$44:$AT$72,"&gt;"&amp;AT49)+COUNTIFS(AT$44:AT49,"="&amp;AT49)+$AN$43)),"")</f>
        <v/>
      </c>
      <c r="AP49" s="34" t="str">
        <f>IFERROR(IF(OR(AC49=0,AC49=""),"",IF(COUNTIFS($AU$72:$AU$216,"&gt;"&amp;AU49)+COUNTIFS(AU49:AU$72,"="&amp;AU49)=0,"",COUNTIFS($AU$72:$AU$216,"&gt;"&amp;AU49)+COUNTIFS(AU49:AU$72,"="&amp;AU49)+$AO$3)),"")</f>
        <v/>
      </c>
      <c r="AQ49" s="59" t="str">
        <f t="shared" si="101"/>
        <v/>
      </c>
      <c r="AR49" s="59" t="str">
        <f t="shared" si="102"/>
        <v/>
      </c>
      <c r="AS49" s="59">
        <f t="shared" si="103"/>
        <v>0.65024038461538458</v>
      </c>
      <c r="AT49" s="59" t="str">
        <f t="shared" si="104"/>
        <v/>
      </c>
      <c r="AU49" s="59" t="str">
        <f t="shared" si="105"/>
        <v/>
      </c>
      <c r="AW49" s="60">
        <f t="shared" si="106"/>
        <v>17</v>
      </c>
      <c r="AX49" s="34" t="str">
        <f>IF(OR(BC49=0,BC49=""),"",IF(COUNTIFS($BC$11:$BC$158,"&gt;"&amp;BC49)+COUNTIFS(BC$11:BC49,"="&amp;BC49)=0,"",COUNTIFS($BC$11:$BC$158,"&gt;"&amp;BC49)+COUNTIFS(BC$11:BC49,"="&amp;BC49)))</f>
        <v/>
      </c>
      <c r="AY49" s="34" t="str">
        <f>IFERROR(IF(OR(BD49=0,BD49=""),"",IF(COUNTIFS($BD$11:$BD$158,"&gt;"&amp;BD49)+COUNTIFS(BD$11:BD49,"="&amp;BD49)=0,"",COUNTIFS($BD$11:$BD$158,"&gt;"&amp;BD49)+COUNTIFS(BD$11:BD49,"="&amp;BD49)+$AX$10)),"")</f>
        <v/>
      </c>
      <c r="AZ49" s="34">
        <f>IFERROR(IF(OR(BE49=0,BE49=""),"",IF(COUNTIFS($BE$11:$BE$158,"&gt;"&amp;BE49)+COUNTIFS(BE$11:BE49,"="&amp;BE49)=0,"",COUNTIFS($BE$11:$BE$158,"&gt;"&amp;BE49)+COUNTIFS(BE$11:BE49,"="&amp;BE49)+$AY$10)),"")</f>
        <v>17</v>
      </c>
      <c r="BA49" s="34" t="str">
        <f>IFERROR(IF(OR(BF49=0,BF49=""),"",IF(COUNTIFS($BF$11:$BF$158,"&gt;"&amp;BF49)+COUNTIFS(BF$11:BF49,"="&amp;BF49)=0,"",COUNTIFS($BF$11:$BF$158,"&gt;"&amp;BF49)+COUNTIFS(BF$11:BF49,"="&amp;BF49)+$AZ$10)),"")</f>
        <v/>
      </c>
      <c r="BB49" s="34" t="str">
        <f>IFERROR(IF(OR(BG49=0,BG49=""),"",IF(COUNTIFS($BG$11:$BG$158,"&gt;"&amp;BG49)+COUNTIFS(BG$11:BG49,"="&amp;BG49)=0,"",COUNTIFS($BG$11:$BG$158,"&gt;"&amp;BG49)+COUNTIFS(BG$11:BG49,"="&amp;BG49)+$BA$10)),"")</f>
        <v/>
      </c>
      <c r="BC49" s="59" t="str">
        <f t="shared" si="107"/>
        <v/>
      </c>
      <c r="BD49" s="59" t="str">
        <f t="shared" si="108"/>
        <v/>
      </c>
      <c r="BE49" s="59">
        <f t="shared" si="109"/>
        <v>0.65024038461538458</v>
      </c>
      <c r="BF49" s="59" t="str">
        <f t="shared" si="110"/>
        <v/>
      </c>
      <c r="BG49" s="59" t="str">
        <f t="shared" si="111"/>
        <v/>
      </c>
    </row>
    <row r="50" spans="1:59" ht="15" x14ac:dyDescent="0.3">
      <c r="A50" t="str">
        <f t="shared" si="112"/>
        <v/>
      </c>
      <c r="B50" t="str">
        <f>IF(OR(AC50=0,AC50=""),"",IF(COUNTIFS($AE$11:$AE$158,"&gt;"&amp;AE50)+COUNTIFS(AE$11:AE50,"="&amp;AE50)=0,"",COUNTIFS($AE$11:$AE$158,"&gt;"&amp;AE50)+COUNTIFS(AE$11:AE50,"="&amp;AE50)))</f>
        <v/>
      </c>
      <c r="C50" t="str">
        <f t="shared" si="88"/>
        <v/>
      </c>
      <c r="D50" t="str">
        <f>IF(OR(AC50=0,AC50=""),"",IF(COUNTIFS($AF$11:$AF$135,"&gt;"&amp;AF50)+COUNTIFS(AF$11:AF50,"="&amp;AF50)=0,"",COUNTIFS($AF$11:$AF$135,"&gt;"&amp;AF50)+COUNTIFS(AF$11:AF50,"="&amp;AF50)))</f>
        <v/>
      </c>
      <c r="E50" t="str">
        <f>IF(AC50="","",COUNTIFS($H$11:$H$158,H50,$AE$11:$AE$158,"&gt;"&amp;AE50)+COUNTIFS(H50:$H$158,H50,AE50:$AE$158,AE50))</f>
        <v/>
      </c>
      <c r="F50" s="10" t="s">
        <v>103</v>
      </c>
      <c r="G50" s="88">
        <f>IFERROR(IF(VLOOKUP(F50,Lookups!$A$2:$F$118,2,FALSE)="","",VLOOKUP(F50,Lookups!$A$2:$F$118,2,FALSE)),"")</f>
        <v>1562</v>
      </c>
      <c r="H50" s="88" t="str">
        <f>IFERROR(IF(VLOOKUP(F50,Lookups!$A$2:$F$118,3,FALSE)="","",VLOOKUP(F50,Lookups!$A$2:$F$118,3,FALSE)),"")</f>
        <v>B</v>
      </c>
      <c r="I50" s="88" t="str">
        <f>IFERROR(IF(AE50=0,"",VLOOKUP(AD50,Lookups!$K$3:$L$7,2,TRUE)),"")</f>
        <v/>
      </c>
      <c r="J50" s="88" t="str">
        <f>IFERROR(IF(VLOOKUP(F50,Lookups!$A$2:$F$118,4,FALSE)="","",VLOOKUP(F50,Lookups!$A$2:$F$118,4,FALSE)),"")</f>
        <v>PCP</v>
      </c>
      <c r="K50" s="88" t="str">
        <f>IFERROR(IF(VLOOKUP(F50,Lookups!$A$2:$F$118,5,FALSE)="","",VLOOKUP(F50,Lookups!$A$2:$F$118,5,FALSE)),"")</f>
        <v>Newbury</v>
      </c>
      <c r="L50" s="89" t="str">
        <f>IFERROR(IF(VLOOKUP(F50,Lookups!$A$2:$F$118,6,FALSE)="","",VLOOKUP(F50,Lookups!$A$2:$F$118,6,FALSE)),"")</f>
        <v/>
      </c>
      <c r="M50" s="53" t="str">
        <f>IFERROR(IF(VLOOKUP(F50,Scores!$A$5:$K$102,2,FALSE)="","",VLOOKUP(F50,Scores!$A$4:$K$102,2,FALSE)),"")</f>
        <v/>
      </c>
      <c r="N50" s="54" t="str">
        <f>IFERROR(IF(VLOOKUP(F50,Scores!$A$5:$K$102,3,FALSE)="","",VLOOKUP(F50,Scores!$A$5:$K$102,3,FALSE)),"")</f>
        <v/>
      </c>
      <c r="O50" s="54" t="str">
        <f>IFERROR(IF(VLOOKUP(F50,Scores!$A$5:$K$102,4,FALSE)="","",VLOOKUP(F50,Scores!$A$5:$K$102,4,FALSE)),"")</f>
        <v/>
      </c>
      <c r="P50" s="54" t="str">
        <f>IFERROR(IF(VLOOKUP(F50,Scores!$A$5:$K$102,5,FALSE)="","",VLOOKUP(F50,Scores!$A$5:$K$102,5,FALSE)),"")</f>
        <v/>
      </c>
      <c r="Q50" s="54" t="str">
        <f>IFERROR(IF(VLOOKUP(F50,Scores!$A$5:$K$102,6,FALSE)="","",VLOOKUP(F50,Scores!$A$5:$K$102,6,FALSE)),"")</f>
        <v/>
      </c>
      <c r="R50" s="54" t="str">
        <f>IFERROR(IF(VLOOKUP(F50,Scores!$A$5:$K$102,7,FALSE)="","",VLOOKUP(F50,Scores!$A$5:$K$102,7,FALSE)),"")</f>
        <v/>
      </c>
      <c r="S50" s="54" t="str">
        <f>IFERROR(IF(VLOOKUP(F50,Scores!$A$5:$K$102,8,FALSE)="","",VLOOKUP(F50,Scores!$A$5:$K$102,8,FALSE)),"")</f>
        <v/>
      </c>
      <c r="T50" s="55" t="str">
        <f>IFERROR(IF(VLOOKUP(F50,Scores!$A$5:$K$102,9,FALSE)="","",VLOOKUP(F50,Scores!$A$5:$K$102,9,FALSE)),"")</f>
        <v/>
      </c>
      <c r="U50" s="56" t="str">
        <f t="shared" si="113"/>
        <v/>
      </c>
      <c r="V50" s="57" t="str">
        <f t="shared" si="114"/>
        <v/>
      </c>
      <c r="W50" s="57" t="str">
        <f t="shared" si="115"/>
        <v/>
      </c>
      <c r="X50" s="57" t="str">
        <f t="shared" si="116"/>
        <v/>
      </c>
      <c r="Y50" s="57" t="str">
        <f t="shared" si="117"/>
        <v/>
      </c>
      <c r="Z50" s="57" t="str">
        <f t="shared" si="118"/>
        <v/>
      </c>
      <c r="AA50" s="57" t="str">
        <f t="shared" si="119"/>
        <v/>
      </c>
      <c r="AB50" s="58" t="str">
        <f t="shared" si="120"/>
        <v/>
      </c>
      <c r="AC50" s="53" t="str">
        <f t="shared" si="121"/>
        <v/>
      </c>
      <c r="AD50" s="57" t="str">
        <f t="shared" si="122"/>
        <v/>
      </c>
      <c r="AE50" s="57" t="str" cm="1">
        <f t="array" ref="AE50">IFERROR(IF(AC50&gt;Lookups!$I$6-1,AVERAGE(LARGE(U50:AB50,_xlfn.SEQUENCE(Lookups!$I$6))),AVERAGE(LARGE(U50:AB50,_xlfn.SEQUENCE(AC50)))),"")</f>
        <v/>
      </c>
      <c r="AF50" s="55" t="str">
        <f t="shared" si="123"/>
        <v/>
      </c>
      <c r="AG50" s="59" t="str">
        <f>IF(AC50=Lookups!$I$6+1,LARGE(U50:AB50,5),"")</f>
        <v/>
      </c>
      <c r="AH50" s="59" t="str">
        <f>IF(AC50=Lookups!$I$6+2,LARGE(U50:AB50,6),"")</f>
        <v/>
      </c>
      <c r="AI50" s="59"/>
      <c r="AJ50" s="59"/>
      <c r="AK50" s="60" t="str">
        <f t="shared" si="100"/>
        <v/>
      </c>
      <c r="AL50" s="34" t="str">
        <f>IF(OR(AC50=0,AC50=""),"",IF(COUNTIFS($AQ$44:$AQ$72,"&gt;"&amp;AQ50)+COUNTIFS(AQ$44:AQ50,"="&amp;AQ50)=0,"",COUNTIFS($AQ$44:$AQ$72,"&gt;"&amp;AQ50)+COUNTIFS(AQ$44:AQ50,"="&amp;AQ50)))</f>
        <v/>
      </c>
      <c r="AM50" s="34" t="str">
        <f>IFERROR(IF(OR(AC50=0,AC50=""),"",IF(COUNTIFS($AR$44:$AR$72,"&gt;"&amp;AR50)+COUNTIFS(AR$44:AR50,"="&amp;AR50)=0,"",COUNTIFS($AR$44:$AR$72,"&gt;"&amp;AR50)+COUNTIFS(AR$44:AR50,"="&amp;AR50)+$AL$43)),"")</f>
        <v/>
      </c>
      <c r="AN50" s="34" t="str">
        <f>IFERROR(IF(OR(AC50=0,AC50=""),"",IF(COUNTIFS($AS$44:$AS$72,"&gt;"&amp;AS50)+COUNTIFS(AS$44:AS50,"="&amp;AS50)=0,"",COUNTIFS($AS$44:$AS$72,"&gt;"&amp;AS50)+COUNTIFS(AS$44:AS50,"="&amp;AS50)+$AM$43)),"")</f>
        <v/>
      </c>
      <c r="AO50" s="34" t="str">
        <f>IFERROR(IF(OR(AC50=0,AC50=""),"",IF(COUNTIFS($AT$44:$AT$72,"&gt;"&amp;AT50)+COUNTIFS(AT$44:AT50,"="&amp;AT50)=0,"",COUNTIFS($AT$44:$AT$72,"&gt;"&amp;AT50)+COUNTIFS(AT$44:AT50,"="&amp;AT50)+$AN$43)),"")</f>
        <v/>
      </c>
      <c r="AP50" s="34" t="str">
        <f>IFERROR(IF(OR(AC50=0,AC50=""),"",IF(COUNTIFS($AU$72:$AU$216,"&gt;"&amp;AU50)+COUNTIFS(AU50:AU$72,"="&amp;AU50)=0,"",COUNTIFS($AU$72:$AU$216,"&gt;"&amp;AU50)+COUNTIFS(AU50:AU$72,"="&amp;AU50)+$AO$3)),"")</f>
        <v/>
      </c>
      <c r="AQ50" s="59" t="str">
        <f t="shared" si="101"/>
        <v/>
      </c>
      <c r="AR50" s="59" t="str">
        <f t="shared" si="102"/>
        <v/>
      </c>
      <c r="AS50" s="59" t="str">
        <f t="shared" si="103"/>
        <v/>
      </c>
      <c r="AT50" s="59" t="str">
        <f t="shared" si="104"/>
        <v/>
      </c>
      <c r="AU50" s="59" t="str">
        <f t="shared" si="105"/>
        <v/>
      </c>
      <c r="AW50" s="60" t="str">
        <f t="shared" si="106"/>
        <v/>
      </c>
      <c r="AX50" s="34" t="str">
        <f>IF(OR(BC50=0,BC50=""),"",IF(COUNTIFS($BC$11:$BC$158,"&gt;"&amp;BC50)+COUNTIFS(BC$11:BC50,"="&amp;BC50)=0,"",COUNTIFS($BC$11:$BC$158,"&gt;"&amp;BC50)+COUNTIFS(BC$11:BC50,"="&amp;BC50)))</f>
        <v/>
      </c>
      <c r="AY50" s="34" t="str">
        <f>IFERROR(IF(OR(BD50=0,BD50=""),"",IF(COUNTIFS($BD$11:$BD$158,"&gt;"&amp;BD50)+COUNTIFS(BD$11:BD50,"="&amp;BD50)=0,"",COUNTIFS($BD$11:$BD$158,"&gt;"&amp;BD50)+COUNTIFS(BD$11:BD50,"="&amp;BD50)+$AX$10)),"")</f>
        <v/>
      </c>
      <c r="AZ50" s="34" t="str">
        <f>IFERROR(IF(OR(BE50=0,BE50=""),"",IF(COUNTIFS($BE$11:$BE$158,"&gt;"&amp;BE50)+COUNTIFS(BE$11:BE50,"="&amp;BE50)=0,"",COUNTIFS($BE$11:$BE$158,"&gt;"&amp;BE50)+COUNTIFS(BE$11:BE50,"="&amp;BE50)+$AY$10)),"")</f>
        <v/>
      </c>
      <c r="BA50" s="34" t="str">
        <f>IFERROR(IF(OR(BF50=0,BF50=""),"",IF(COUNTIFS($BF$11:$BF$158,"&gt;"&amp;BF50)+COUNTIFS(BF$11:BF50,"="&amp;BF50)=0,"",COUNTIFS($BF$11:$BF$158,"&gt;"&amp;BF50)+COUNTIFS(BF$11:BF50,"="&amp;BF50)+$AZ$10)),"")</f>
        <v/>
      </c>
      <c r="BB50" s="34" t="str">
        <f>IFERROR(IF(OR(BG50=0,BG50=""),"",IF(COUNTIFS($BG$11:$BG$158,"&gt;"&amp;BG50)+COUNTIFS(BG$11:BG50,"="&amp;BG50)=0,"",COUNTIFS($BG$11:$BG$158,"&gt;"&amp;BG50)+COUNTIFS(BG$11:BG50,"="&amp;BG50)+$BA$10)),"")</f>
        <v/>
      </c>
      <c r="BC50" s="59" t="str">
        <f t="shared" si="107"/>
        <v/>
      </c>
      <c r="BD50" s="59" t="str">
        <f t="shared" si="108"/>
        <v/>
      </c>
      <c r="BE50" s="59" t="str">
        <f t="shared" si="109"/>
        <v/>
      </c>
      <c r="BF50" s="59" t="str">
        <f t="shared" si="110"/>
        <v/>
      </c>
      <c r="BG50" s="59" t="str">
        <f t="shared" si="111"/>
        <v/>
      </c>
    </row>
    <row r="51" spans="1:59" ht="15" x14ac:dyDescent="0.3">
      <c r="A51" t="str">
        <f t="shared" si="112"/>
        <v/>
      </c>
      <c r="B51" t="str">
        <f>IF(OR(AC51=0,AC51=""),"",IF(COUNTIFS($AE$11:$AE$158,"&gt;"&amp;AE51)+COUNTIFS(AE$11:AE51,"="&amp;AE51)=0,"",COUNTIFS($AE$11:$AE$158,"&gt;"&amp;AE51)+COUNTIFS(AE$11:AE51,"="&amp;AE51)))</f>
        <v/>
      </c>
      <c r="C51" t="str">
        <f t="shared" si="88"/>
        <v/>
      </c>
      <c r="D51" t="str">
        <f>IF(OR(AC51=0,AC51=""),"",IF(COUNTIFS($AF$11:$AF$135,"&gt;"&amp;AF51)+COUNTIFS(AF$11:AF51,"="&amp;AF51)=0,"",COUNTIFS($AF$11:$AF$135,"&gt;"&amp;AF51)+COUNTIFS(AF$11:AF51,"="&amp;AF51)))</f>
        <v/>
      </c>
      <c r="E51" t="str">
        <f>IF(AC51="","",COUNTIFS($H$11:$H$158,H51,$AE$11:$AE$158,"&gt;"&amp;AE51)+COUNTIFS(H51:$H$158,H51,AE51:$AE$158,AE51))</f>
        <v/>
      </c>
      <c r="F51" s="10" t="s">
        <v>104</v>
      </c>
      <c r="G51" s="88">
        <f>IFERROR(IF(VLOOKUP(F51,Lookups!$A$2:$F$118,2,FALSE)="","",VLOOKUP(F51,Lookups!$A$2:$F$118,2,FALSE)),"")</f>
        <v>1479</v>
      </c>
      <c r="H51" s="88" t="str">
        <f>IFERROR(IF(VLOOKUP(F51,Lookups!$A$2:$F$118,3,FALSE)="","",VLOOKUP(F51,Lookups!$A$2:$F$118,3,FALSE)),"")</f>
        <v>B</v>
      </c>
      <c r="I51" s="88" t="str">
        <f>IFERROR(IF(AE51=0,"",VLOOKUP(AD51,Lookups!$K$3:$L$7,2,TRUE)),"")</f>
        <v/>
      </c>
      <c r="J51" s="88" t="str">
        <f>IFERROR(IF(VLOOKUP(F51,Lookups!$A$2:$F$118,4,FALSE)="","",VLOOKUP(F51,Lookups!$A$2:$F$118,4,FALSE)),"")</f>
        <v>PCP</v>
      </c>
      <c r="K51" s="88" t="str">
        <f>IFERROR(IF(VLOOKUP(F51,Lookups!$A$2:$F$118,5,FALSE)="","",VLOOKUP(F51,Lookups!$A$2:$F$118,5,FALSE)),"")</f>
        <v>Meon</v>
      </c>
      <c r="L51" s="89" t="str">
        <f>IFERROR(IF(VLOOKUP(F51,Lookups!$A$2:$F$118,6,FALSE)="","",VLOOKUP(F51,Lookups!$A$2:$F$118,6,FALSE)),"")</f>
        <v/>
      </c>
      <c r="M51" s="53" t="str">
        <f>IFERROR(IF(VLOOKUP(F51,Scores!$A$5:$K$102,2,FALSE)="","",VLOOKUP(F51,Scores!$A$4:$K$102,2,FALSE)),"")</f>
        <v/>
      </c>
      <c r="N51" s="54" t="str">
        <f>IFERROR(IF(VLOOKUP(F51,Scores!$A$5:$K$102,3,FALSE)="","",VLOOKUP(F51,Scores!$A$5:$K$102,3,FALSE)),"")</f>
        <v/>
      </c>
      <c r="O51" s="54" t="str">
        <f>IFERROR(IF(VLOOKUP(F51,Scores!$A$5:$K$102,4,FALSE)="","",VLOOKUP(F51,Scores!$A$5:$K$102,4,FALSE)),"")</f>
        <v/>
      </c>
      <c r="P51" s="54" t="str">
        <f>IFERROR(IF(VLOOKUP(F51,Scores!$A$5:$K$102,5,FALSE)="","",VLOOKUP(F51,Scores!$A$5:$K$102,5,FALSE)),"")</f>
        <v/>
      </c>
      <c r="Q51" s="54" t="str">
        <f>IFERROR(IF(VLOOKUP(F51,Scores!$A$5:$K$102,6,FALSE)="","",VLOOKUP(F51,Scores!$A$5:$K$102,6,FALSE)),"")</f>
        <v/>
      </c>
      <c r="R51" s="54" t="str">
        <f>IFERROR(IF(VLOOKUP(F51,Scores!$A$5:$K$102,7,FALSE)="","",VLOOKUP(F51,Scores!$A$5:$K$102,7,FALSE)),"")</f>
        <v/>
      </c>
      <c r="S51" s="54" t="str">
        <f>IFERROR(IF(VLOOKUP(F51,Scores!$A$5:$K$102,8,FALSE)="","",VLOOKUP(F51,Scores!$A$5:$K$102,8,FALSE)),"")</f>
        <v/>
      </c>
      <c r="T51" s="55" t="str">
        <f>IFERROR(IF(VLOOKUP(F51,Scores!$A$5:$K$102,9,FALSE)="","",VLOOKUP(F51,Scores!$A$5:$K$102,9,FALSE)),"")</f>
        <v/>
      </c>
      <c r="U51" s="56" t="str">
        <f t="shared" si="113"/>
        <v/>
      </c>
      <c r="V51" s="57" t="str">
        <f t="shared" si="114"/>
        <v/>
      </c>
      <c r="W51" s="57" t="str">
        <f t="shared" si="115"/>
        <v/>
      </c>
      <c r="X51" s="57" t="str">
        <f t="shared" si="116"/>
        <v/>
      </c>
      <c r="Y51" s="57" t="str">
        <f t="shared" si="117"/>
        <v/>
      </c>
      <c r="Z51" s="57" t="str">
        <f t="shared" si="118"/>
        <v/>
      </c>
      <c r="AA51" s="57" t="str">
        <f t="shared" si="119"/>
        <v/>
      </c>
      <c r="AB51" s="58" t="str">
        <f t="shared" si="120"/>
        <v/>
      </c>
      <c r="AC51" s="53" t="str">
        <f t="shared" si="121"/>
        <v/>
      </c>
      <c r="AD51" s="57" t="str">
        <f t="shared" si="122"/>
        <v/>
      </c>
      <c r="AE51" s="57" t="str" cm="1">
        <f t="array" ref="AE51">IFERROR(IF(AC51&gt;Lookups!$I$6-1,AVERAGE(LARGE(U51:AB51,_xlfn.SEQUENCE(Lookups!$I$6))),AVERAGE(LARGE(U51:AB51,_xlfn.SEQUENCE(AC51)))),"")</f>
        <v/>
      </c>
      <c r="AF51" s="55" t="str">
        <f t="shared" si="123"/>
        <v/>
      </c>
      <c r="AG51" s="59" t="str">
        <f>IF(AC51=Lookups!$I$6+1,LARGE(U51:AB51,5),"")</f>
        <v/>
      </c>
      <c r="AH51" s="59" t="str">
        <f>IF(AC51=Lookups!$I$6+2,LARGE(U51:AB51,6),"")</f>
        <v/>
      </c>
      <c r="AI51" s="59"/>
      <c r="AJ51" s="59"/>
      <c r="AK51" s="60" t="str">
        <f t="shared" si="100"/>
        <v/>
      </c>
      <c r="AL51" s="34" t="str">
        <f>IF(OR(AC51=0,AC51=""),"",IF(COUNTIFS($AQ$44:$AQ$72,"&gt;"&amp;AQ51)+COUNTIFS(AQ$44:AQ51,"="&amp;AQ51)=0,"",COUNTIFS($AQ$44:$AQ$72,"&gt;"&amp;AQ51)+COUNTIFS(AQ$44:AQ51,"="&amp;AQ51)))</f>
        <v/>
      </c>
      <c r="AM51" s="34" t="str">
        <f>IFERROR(IF(OR(AC51=0,AC51=""),"",IF(COUNTIFS($AR$44:$AR$72,"&gt;"&amp;AR51)+COUNTIFS(AR$44:AR51,"="&amp;AR51)=0,"",COUNTIFS($AR$44:$AR$72,"&gt;"&amp;AR51)+COUNTIFS(AR$44:AR51,"="&amp;AR51)+$AL$43)),"")</f>
        <v/>
      </c>
      <c r="AN51" s="34" t="str">
        <f>IFERROR(IF(OR(AC51=0,AC51=""),"",IF(COUNTIFS($AS$44:$AS$72,"&gt;"&amp;AS51)+COUNTIFS(AS$44:AS51,"="&amp;AS51)=0,"",COUNTIFS($AS$44:$AS$72,"&gt;"&amp;AS51)+COUNTIFS(AS$44:AS51,"="&amp;AS51)+$AM$43)),"")</f>
        <v/>
      </c>
      <c r="AO51" s="34" t="str">
        <f>IFERROR(IF(OR(AC51=0,AC51=""),"",IF(COUNTIFS($AT$44:$AT$72,"&gt;"&amp;AT51)+COUNTIFS(AT$44:AT51,"="&amp;AT51)=0,"",COUNTIFS($AT$44:$AT$72,"&gt;"&amp;AT51)+COUNTIFS(AT$44:AT51,"="&amp;AT51)+$AN$43)),"")</f>
        <v/>
      </c>
      <c r="AP51" s="34" t="str">
        <f>IFERROR(IF(OR(AC51=0,AC51=""),"",IF(COUNTIFS($AU$72:$AU$216,"&gt;"&amp;AU51)+COUNTIFS(AU51:AU$72,"="&amp;AU51)=0,"",COUNTIFS($AU$72:$AU$216,"&gt;"&amp;AU51)+COUNTIFS(AU51:AU$72,"="&amp;AU51)+$AO$3)),"")</f>
        <v/>
      </c>
      <c r="AQ51" s="59" t="str">
        <f t="shared" si="101"/>
        <v/>
      </c>
      <c r="AR51" s="59" t="str">
        <f t="shared" si="102"/>
        <v/>
      </c>
      <c r="AS51" s="59" t="str">
        <f t="shared" si="103"/>
        <v/>
      </c>
      <c r="AT51" s="59" t="str">
        <f t="shared" si="104"/>
        <v/>
      </c>
      <c r="AU51" s="59" t="str">
        <f t="shared" si="105"/>
        <v/>
      </c>
      <c r="AW51" s="60" t="str">
        <f t="shared" si="106"/>
        <v/>
      </c>
      <c r="AX51" s="34" t="str">
        <f>IF(OR(BC51=0,BC51=""),"",IF(COUNTIFS($BC$11:$BC$158,"&gt;"&amp;BC51)+COUNTIFS(BC$11:BC51,"="&amp;BC51)=0,"",COUNTIFS($BC$11:$BC$158,"&gt;"&amp;BC51)+COUNTIFS(BC$11:BC51,"="&amp;BC51)))</f>
        <v/>
      </c>
      <c r="AY51" s="34" t="str">
        <f>IFERROR(IF(OR(BD51=0,BD51=""),"",IF(COUNTIFS($BD$11:$BD$158,"&gt;"&amp;BD51)+COUNTIFS(BD$11:BD51,"="&amp;BD51)=0,"",COUNTIFS($BD$11:$BD$158,"&gt;"&amp;BD51)+COUNTIFS(BD$11:BD51,"="&amp;BD51)+$AX$10)),"")</f>
        <v/>
      </c>
      <c r="AZ51" s="34" t="str">
        <f>IFERROR(IF(OR(BE51=0,BE51=""),"",IF(COUNTIFS($BE$11:$BE$158,"&gt;"&amp;BE51)+COUNTIFS(BE$11:BE51,"="&amp;BE51)=0,"",COUNTIFS($BE$11:$BE$158,"&gt;"&amp;BE51)+COUNTIFS(BE$11:BE51,"="&amp;BE51)+$AY$10)),"")</f>
        <v/>
      </c>
      <c r="BA51" s="34" t="str">
        <f>IFERROR(IF(OR(BF51=0,BF51=""),"",IF(COUNTIFS($BF$11:$BF$158,"&gt;"&amp;BF51)+COUNTIFS(BF$11:BF51,"="&amp;BF51)=0,"",COUNTIFS($BF$11:$BF$158,"&gt;"&amp;BF51)+COUNTIFS(BF$11:BF51,"="&amp;BF51)+$AZ$10)),"")</f>
        <v/>
      </c>
      <c r="BB51" s="34" t="str">
        <f>IFERROR(IF(OR(BG51=0,BG51=""),"",IF(COUNTIFS($BG$11:$BG$158,"&gt;"&amp;BG51)+COUNTIFS(BG$11:BG51,"="&amp;BG51)=0,"",COUNTIFS($BG$11:$BG$158,"&gt;"&amp;BG51)+COUNTIFS(BG$11:BG51,"="&amp;BG51)+$BA$10)),"")</f>
        <v/>
      </c>
      <c r="BC51" s="59" t="str">
        <f t="shared" si="107"/>
        <v/>
      </c>
      <c r="BD51" s="59" t="str">
        <f t="shared" si="108"/>
        <v/>
      </c>
      <c r="BE51" s="59" t="str">
        <f t="shared" si="109"/>
        <v/>
      </c>
      <c r="BF51" s="59" t="str">
        <f t="shared" si="110"/>
        <v/>
      </c>
      <c r="BG51" s="59" t="str">
        <f t="shared" si="111"/>
        <v/>
      </c>
    </row>
    <row r="52" spans="1:59" ht="15" x14ac:dyDescent="0.3">
      <c r="A52" t="str">
        <f t="shared" si="112"/>
        <v/>
      </c>
      <c r="B52" t="str">
        <f>IF(OR(AC52=0,AC52=""),"",IF(COUNTIFS($AE$11:$AE$158,"&gt;"&amp;AE52)+COUNTIFS(AE$11:AE52,"="&amp;AE52)=0,"",COUNTIFS($AE$11:$AE$158,"&gt;"&amp;AE52)+COUNTIFS(AE$11:AE52,"="&amp;AE52)))</f>
        <v/>
      </c>
      <c r="C52" t="str">
        <f t="shared" si="88"/>
        <v/>
      </c>
      <c r="D52" t="str">
        <f>IF(OR(AC52=0,AC52=""),"",IF(COUNTIFS($AF$11:$AF$135,"&gt;"&amp;AF52)+COUNTIFS(AF$11:AF52,"="&amp;AF52)=0,"",COUNTIFS($AF$11:$AF$135,"&gt;"&amp;AF52)+COUNTIFS(AF$11:AF52,"="&amp;AF52)))</f>
        <v/>
      </c>
      <c r="E52" t="str">
        <f>IF(AC52="","",COUNTIFS($H$11:$H$158,H52,$AE$11:$AE$158,"&gt;"&amp;AE52)+COUNTIFS(H52:$H$158,H52,AE52:$AE$158,AE52))</f>
        <v/>
      </c>
      <c r="F52" s="10" t="s">
        <v>105</v>
      </c>
      <c r="G52" s="88">
        <f>IFERROR(IF(VLOOKUP(F52,Lookups!$A$2:$F$118,2,FALSE)="","",VLOOKUP(F52,Lookups!$A$2:$F$118,2,FALSE)),"")</f>
        <v>1522</v>
      </c>
      <c r="H52" s="88" t="str">
        <f>IFERROR(IF(VLOOKUP(F52,Lookups!$A$2:$F$118,3,FALSE)="","",VLOOKUP(F52,Lookups!$A$2:$F$118,3,FALSE)),"")</f>
        <v>B</v>
      </c>
      <c r="I52" s="88" t="str">
        <f>IFERROR(IF(AE52=0,"",VLOOKUP(AD52,Lookups!$K$3:$L$7,2,TRUE)),"")</f>
        <v/>
      </c>
      <c r="J52" s="88" t="str">
        <f>IFERROR(IF(VLOOKUP(F52,Lookups!$A$2:$F$118,4,FALSE)="","",VLOOKUP(F52,Lookups!$A$2:$F$118,4,FALSE)),"")</f>
        <v>PCP</v>
      </c>
      <c r="K52" s="88" t="str">
        <f>IFERROR(IF(VLOOKUP(F52,Lookups!$A$2:$F$118,5,FALSE)="","",VLOOKUP(F52,Lookups!$A$2:$F$118,5,FALSE)),"")</f>
        <v>Newbury</v>
      </c>
      <c r="L52" s="89" t="str">
        <f>IFERROR(IF(VLOOKUP(F52,Lookups!$A$2:$F$118,6,FALSE)="","",VLOOKUP(F52,Lookups!$A$2:$F$118,6,FALSE)),"")</f>
        <v/>
      </c>
      <c r="M52" s="53" t="str">
        <f>IFERROR(IF(VLOOKUP(F52,Scores!$A$5:$K$102,2,FALSE)="","",VLOOKUP(F52,Scores!$A$4:$K$102,2,FALSE)),"")</f>
        <v/>
      </c>
      <c r="N52" s="54" t="str">
        <f>IFERROR(IF(VLOOKUP(F52,Scores!$A$5:$K$102,3,FALSE)="","",VLOOKUP(F52,Scores!$A$5:$K$102,3,FALSE)),"")</f>
        <v/>
      </c>
      <c r="O52" s="54" t="str">
        <f>IFERROR(IF(VLOOKUP(F52,Scores!$A$5:$K$102,4,FALSE)="","",VLOOKUP(F52,Scores!$A$5:$K$102,4,FALSE)),"")</f>
        <v/>
      </c>
      <c r="P52" s="54" t="str">
        <f>IFERROR(IF(VLOOKUP(F52,Scores!$A$5:$K$102,5,FALSE)="","",VLOOKUP(F52,Scores!$A$5:$K$102,5,FALSE)),"")</f>
        <v/>
      </c>
      <c r="Q52" s="54" t="str">
        <f>IFERROR(IF(VLOOKUP(F52,Scores!$A$5:$K$102,6,FALSE)="","",VLOOKUP(F52,Scores!$A$5:$K$102,6,FALSE)),"")</f>
        <v/>
      </c>
      <c r="R52" s="54" t="str">
        <f>IFERROR(IF(VLOOKUP(F52,Scores!$A$5:$K$102,7,FALSE)="","",VLOOKUP(F52,Scores!$A$5:$K$102,7,FALSE)),"")</f>
        <v/>
      </c>
      <c r="S52" s="54" t="str">
        <f>IFERROR(IF(VLOOKUP(F52,Scores!$A$5:$K$102,8,FALSE)="","",VLOOKUP(F52,Scores!$A$5:$K$102,8,FALSE)),"")</f>
        <v/>
      </c>
      <c r="T52" s="55" t="str">
        <f>IFERROR(IF(VLOOKUP(F52,Scores!$A$5:$K$102,9,FALSE)="","",VLOOKUP(F52,Scores!$A$5:$K$102,9,FALSE)),"")</f>
        <v/>
      </c>
      <c r="U52" s="56" t="str">
        <f t="shared" si="113"/>
        <v/>
      </c>
      <c r="V52" s="57" t="str">
        <f t="shared" si="114"/>
        <v/>
      </c>
      <c r="W52" s="57" t="str">
        <f t="shared" si="115"/>
        <v/>
      </c>
      <c r="X52" s="57" t="str">
        <f t="shared" si="116"/>
        <v/>
      </c>
      <c r="Y52" s="57" t="str">
        <f t="shared" si="117"/>
        <v/>
      </c>
      <c r="Z52" s="57" t="str">
        <f t="shared" si="118"/>
        <v/>
      </c>
      <c r="AA52" s="57" t="str">
        <f t="shared" si="119"/>
        <v/>
      </c>
      <c r="AB52" s="58" t="str">
        <f t="shared" si="120"/>
        <v/>
      </c>
      <c r="AC52" s="53" t="str">
        <f t="shared" si="121"/>
        <v/>
      </c>
      <c r="AD52" s="57" t="str">
        <f t="shared" si="122"/>
        <v/>
      </c>
      <c r="AE52" s="57" t="str" cm="1">
        <f t="array" ref="AE52">IFERROR(IF(AC52&gt;Lookups!$I$6-1,AVERAGE(LARGE(U52:AB52,_xlfn.SEQUENCE(Lookups!$I$6))),AVERAGE(LARGE(U52:AB52,_xlfn.SEQUENCE(AC52)))),"")</f>
        <v/>
      </c>
      <c r="AF52" s="55" t="str">
        <f t="shared" si="123"/>
        <v/>
      </c>
      <c r="AG52" s="59" t="str">
        <f>IF(AC52=Lookups!$I$6+1,LARGE(U52:AB52,5),"")</f>
        <v/>
      </c>
      <c r="AH52" s="59" t="str">
        <f>IF(AC52=Lookups!$I$6+2,LARGE(U52:AB52,6),"")</f>
        <v/>
      </c>
      <c r="AI52" s="59"/>
      <c r="AJ52" s="59"/>
      <c r="AK52" s="60" t="str">
        <f t="shared" si="100"/>
        <v/>
      </c>
      <c r="AL52" s="34" t="str">
        <f>IF(OR(AC52=0,AC52=""),"",IF(COUNTIFS($AQ$44:$AQ$72,"&gt;"&amp;AQ52)+COUNTIFS(AQ$44:AQ52,"="&amp;AQ52)=0,"",COUNTIFS($AQ$44:$AQ$72,"&gt;"&amp;AQ52)+COUNTIFS(AQ$44:AQ52,"="&amp;AQ52)))</f>
        <v/>
      </c>
      <c r="AM52" s="34" t="str">
        <f>IFERROR(IF(OR(AC52=0,AC52=""),"",IF(COUNTIFS($AR$44:$AR$72,"&gt;"&amp;AR52)+COUNTIFS(AR$44:AR52,"="&amp;AR52)=0,"",COUNTIFS($AR$44:$AR$72,"&gt;"&amp;AR52)+COUNTIFS(AR$44:AR52,"="&amp;AR52)+$AL$43)),"")</f>
        <v/>
      </c>
      <c r="AN52" s="34" t="str">
        <f>IFERROR(IF(OR(AC52=0,AC52=""),"",IF(COUNTIFS($AS$44:$AS$72,"&gt;"&amp;AS52)+COUNTIFS(AS$44:AS52,"="&amp;AS52)=0,"",COUNTIFS($AS$44:$AS$72,"&gt;"&amp;AS52)+COUNTIFS(AS$44:AS52,"="&amp;AS52)+$AM$43)),"")</f>
        <v/>
      </c>
      <c r="AO52" s="34" t="str">
        <f>IFERROR(IF(OR(AC52=0,AC52=""),"",IF(COUNTIFS($AT$44:$AT$72,"&gt;"&amp;AT52)+COUNTIFS(AT$44:AT52,"="&amp;AT52)=0,"",COUNTIFS($AT$44:$AT$72,"&gt;"&amp;AT52)+COUNTIFS(AT$44:AT52,"="&amp;AT52)+$AN$43)),"")</f>
        <v/>
      </c>
      <c r="AP52" s="34" t="str">
        <f>IFERROR(IF(OR(AC52=0,AC52=""),"",IF(COUNTIFS($AU$72:$AU$216,"&gt;"&amp;AU52)+COUNTIFS(AU52:AU$72,"="&amp;AU52)=0,"",COUNTIFS($AU$72:$AU$216,"&gt;"&amp;AU52)+COUNTIFS(AU52:AU$72,"="&amp;AU52)+$AO$3)),"")</f>
        <v/>
      </c>
      <c r="AQ52" s="59" t="str">
        <f t="shared" si="101"/>
        <v/>
      </c>
      <c r="AR52" s="59" t="str">
        <f t="shared" si="102"/>
        <v/>
      </c>
      <c r="AS52" s="59" t="str">
        <f t="shared" si="103"/>
        <v/>
      </c>
      <c r="AT52" s="59" t="str">
        <f t="shared" si="104"/>
        <v/>
      </c>
      <c r="AU52" s="59" t="str">
        <f t="shared" si="105"/>
        <v/>
      </c>
      <c r="AW52" s="60" t="str">
        <f t="shared" si="106"/>
        <v/>
      </c>
      <c r="AX52" s="34" t="str">
        <f>IF(OR(BC52=0,BC52=""),"",IF(COUNTIFS($BC$11:$BC$158,"&gt;"&amp;BC52)+COUNTIFS(BC$11:BC52,"="&amp;BC52)=0,"",COUNTIFS($BC$11:$BC$158,"&gt;"&amp;BC52)+COUNTIFS(BC$11:BC52,"="&amp;BC52)))</f>
        <v/>
      </c>
      <c r="AY52" s="34" t="str">
        <f>IFERROR(IF(OR(BD52=0,BD52=""),"",IF(COUNTIFS($BD$11:$BD$158,"&gt;"&amp;BD52)+COUNTIFS(BD$11:BD52,"="&amp;BD52)=0,"",COUNTIFS($BD$11:$BD$158,"&gt;"&amp;BD52)+COUNTIFS(BD$11:BD52,"="&amp;BD52)+$AX$10)),"")</f>
        <v/>
      </c>
      <c r="AZ52" s="34" t="str">
        <f>IFERROR(IF(OR(BE52=0,BE52=""),"",IF(COUNTIFS($BE$11:$BE$158,"&gt;"&amp;BE52)+COUNTIFS(BE$11:BE52,"="&amp;BE52)=0,"",COUNTIFS($BE$11:$BE$158,"&gt;"&amp;BE52)+COUNTIFS(BE$11:BE52,"="&amp;BE52)+$AY$10)),"")</f>
        <v/>
      </c>
      <c r="BA52" s="34" t="str">
        <f>IFERROR(IF(OR(BF52=0,BF52=""),"",IF(COUNTIFS($BF$11:$BF$158,"&gt;"&amp;BF52)+COUNTIFS(BF$11:BF52,"="&amp;BF52)=0,"",COUNTIFS($BF$11:$BF$158,"&gt;"&amp;BF52)+COUNTIFS(BF$11:BF52,"="&amp;BF52)+$AZ$10)),"")</f>
        <v/>
      </c>
      <c r="BB52" s="34" t="str">
        <f>IFERROR(IF(OR(BG52=0,BG52=""),"",IF(COUNTIFS($BG$11:$BG$158,"&gt;"&amp;BG52)+COUNTIFS(BG$11:BG52,"="&amp;BG52)=0,"",COUNTIFS($BG$11:$BG$158,"&gt;"&amp;BG52)+COUNTIFS(BG$11:BG52,"="&amp;BG52)+$BA$10)),"")</f>
        <v/>
      </c>
      <c r="BC52" s="59" t="str">
        <f t="shared" si="107"/>
        <v/>
      </c>
      <c r="BD52" s="59" t="str">
        <f t="shared" si="108"/>
        <v/>
      </c>
      <c r="BE52" s="59" t="str">
        <f t="shared" si="109"/>
        <v/>
      </c>
      <c r="BF52" s="59" t="str">
        <f t="shared" si="110"/>
        <v/>
      </c>
      <c r="BG52" s="59" t="str">
        <f t="shared" si="111"/>
        <v/>
      </c>
    </row>
    <row r="53" spans="1:59" ht="15" x14ac:dyDescent="0.3">
      <c r="A53">
        <f t="shared" si="112"/>
        <v>4</v>
      </c>
      <c r="B53">
        <f>IF(OR(AC53=0,AC53=""),"",IF(COUNTIFS($AE$11:$AE$158,"&gt;"&amp;AE53)+COUNTIFS(AE$11:AE53,"="&amp;AE53)=0,"",COUNTIFS($AE$11:$AE$158,"&gt;"&amp;AE53)+COUNTIFS(AE$11:AE53,"="&amp;AE53)))</f>
        <v>37</v>
      </c>
      <c r="C53">
        <f t="shared" si="88"/>
        <v>22</v>
      </c>
      <c r="D53">
        <f>IF(OR(AC53=0,AC53=""),"",IF(COUNTIFS($AF$11:$AF$135,"&gt;"&amp;AF53)+COUNTIFS(AF$11:AF53,"="&amp;AF53)=0,"",COUNTIFS($AF$11:$AF$135,"&gt;"&amp;AF53)+COUNTIFS(AF$11:AF53,"="&amp;AF53)))</f>
        <v>17</v>
      </c>
      <c r="E53">
        <f>IF(AC53="","",COUNTIFS($H$11:$H$158,H53,$AE$11:$AE$158,"&gt;"&amp;AE53)+COUNTIFS(H53:$H$158,H53,AE53:$AE$158,AE53))</f>
        <v>7</v>
      </c>
      <c r="F53" s="6" t="s">
        <v>25</v>
      </c>
      <c r="G53" s="88">
        <f>IFERROR(IF(VLOOKUP(F53,Lookups!$A$2:$F$118,2,FALSE)="","",VLOOKUP(F53,Lookups!$A$2:$F$118,2,FALSE)),"")</f>
        <v>1301</v>
      </c>
      <c r="H53" s="88" t="str">
        <f>IFERROR(IF(VLOOKUP(F53,Lookups!$A$2:$F$118,3,FALSE)="","",VLOOKUP(F53,Lookups!$A$2:$F$118,3,FALSE)),"")</f>
        <v>B</v>
      </c>
      <c r="I53" s="88" t="str">
        <f>IFERROR(IF(AE53=0,"",VLOOKUP(AD53,Lookups!$K$3:$L$7,2,TRUE)),"")</f>
        <v>C</v>
      </c>
      <c r="J53" s="88" t="str">
        <f>IFERROR(IF(VLOOKUP(F53,Lookups!$A$2:$F$118,4,FALSE)="","",VLOOKUP(F53,Lookups!$A$2:$F$118,4,FALSE)),"")</f>
        <v>PCP</v>
      </c>
      <c r="K53" s="88" t="str">
        <f>IFERROR(IF(VLOOKUP(F53,Lookups!$A$2:$F$118,5,FALSE)="","",VLOOKUP(F53,Lookups!$A$2:$F$118,5,FALSE)),"")</f>
        <v>Buccaneers</v>
      </c>
      <c r="L53" s="89" t="str">
        <f>IFERROR(IF(VLOOKUP(F53,Lookups!$A$2:$F$118,6,FALSE)="","",VLOOKUP(F53,Lookups!$A$2:$F$118,6,FALSE)),"")</f>
        <v>Buccaneers</v>
      </c>
      <c r="M53" s="53">
        <f>IFERROR(IF(VLOOKUP(F53,Scores!$A$5:$K$102,2,FALSE)="","",VLOOKUP(F53,Scores!$A$4:$K$102,2,FALSE)),"")</f>
        <v>25</v>
      </c>
      <c r="N53" s="54">
        <f>IFERROR(IF(VLOOKUP(F53,Scores!$A$5:$K$102,3,FALSE)="","",VLOOKUP(F53,Scores!$A$5:$K$102,3,FALSE)),"")</f>
        <v>16</v>
      </c>
      <c r="O53" s="54" t="str">
        <f>IFERROR(IF(VLOOKUP(F53,Scores!$A$5:$K$102,4,FALSE)="","",VLOOKUP(F53,Scores!$A$5:$K$102,4,FALSE)),"")</f>
        <v/>
      </c>
      <c r="P53" s="54" t="str">
        <f>IFERROR(IF(VLOOKUP(F53,Scores!$A$5:$K$102,5,FALSE)="","",VLOOKUP(F53,Scores!$A$5:$K$102,5,FALSE)),"")</f>
        <v/>
      </c>
      <c r="Q53" s="54" t="str">
        <f>IFERROR(IF(VLOOKUP(F53,Scores!$A$5:$K$102,6,FALSE)="","",VLOOKUP(F53,Scores!$A$5:$K$102,6,FALSE)),"")</f>
        <v/>
      </c>
      <c r="R53" s="54" t="str">
        <f>IFERROR(IF(VLOOKUP(F53,Scores!$A$5:$K$102,7,FALSE)="","",VLOOKUP(F53,Scores!$A$5:$K$102,7,FALSE)),"")</f>
        <v/>
      </c>
      <c r="S53" s="54" t="str">
        <f>IFERROR(IF(VLOOKUP(F53,Scores!$A$5:$K$102,8,FALSE)="","",VLOOKUP(F53,Scores!$A$5:$K$102,8,FALSE)),"")</f>
        <v/>
      </c>
      <c r="T53" s="55" t="str">
        <f>IFERROR(IF(VLOOKUP(F53,Scores!$A$5:$K$102,9,FALSE)="","",VLOOKUP(F53,Scores!$A$5:$K$102,9,FALSE)),"")</f>
        <v/>
      </c>
      <c r="U53" s="56">
        <f t="shared" si="113"/>
        <v>0.64102564102564108</v>
      </c>
      <c r="V53" s="57">
        <f t="shared" si="114"/>
        <v>0.5</v>
      </c>
      <c r="W53" s="57" t="str">
        <f t="shared" si="115"/>
        <v/>
      </c>
      <c r="X53" s="57" t="str">
        <f t="shared" si="116"/>
        <v/>
      </c>
      <c r="Y53" s="57" t="str">
        <f t="shared" si="117"/>
        <v/>
      </c>
      <c r="Z53" s="57" t="str">
        <f t="shared" si="118"/>
        <v/>
      </c>
      <c r="AA53" s="57" t="str">
        <f t="shared" si="119"/>
        <v/>
      </c>
      <c r="AB53" s="58" t="str">
        <f t="shared" si="120"/>
        <v/>
      </c>
      <c r="AC53" s="53">
        <f t="shared" si="121"/>
        <v>2</v>
      </c>
      <c r="AD53" s="57">
        <f t="shared" si="122"/>
        <v>0.57051282051282048</v>
      </c>
      <c r="AE53" s="57" cm="1">
        <f t="array" ref="AE53">IFERROR(IF(AC53&gt;Lookups!$I$6-1,AVERAGE(LARGE(U53:AB53,_xlfn.SEQUENCE(Lookups!$I$6))),AVERAGE(LARGE(U53:AB53,_xlfn.SEQUENCE(AC53)))),"")</f>
        <v>0.57051282051282048</v>
      </c>
      <c r="AF53" s="55">
        <f t="shared" si="123"/>
        <v>41</v>
      </c>
      <c r="AG53" s="59" t="str">
        <f>IF(AC53=Lookups!$I$6+1,LARGE(U53:AB53,5),"")</f>
        <v/>
      </c>
      <c r="AH53" s="59" t="str">
        <f>IF(AC53=Lookups!$I$6+2,LARGE(U53:AB53,6),"")</f>
        <v/>
      </c>
      <c r="AI53" s="59"/>
      <c r="AJ53" s="59"/>
      <c r="AK53" s="60">
        <f t="shared" si="100"/>
        <v>4</v>
      </c>
      <c r="AL53" s="34" t="str">
        <f>IF(OR(AC53=0,AC53=""),"",IF(COUNTIFS($AQ$44:$AQ$72,"&gt;"&amp;AQ53)+COUNTIFS(AQ$44:AQ53,"="&amp;AQ53)=0,"",COUNTIFS($AQ$44:$AQ$72,"&gt;"&amp;AQ53)+COUNTIFS(AQ$44:AQ53,"="&amp;AQ53)))</f>
        <v/>
      </c>
      <c r="AM53" s="34" t="str">
        <f>IFERROR(IF(OR(AC53=0,AC53=""),"",IF(COUNTIFS($AR$44:$AR$72,"&gt;"&amp;AR53)+COUNTIFS(AR$44:AR53,"="&amp;AR53)=0,"",COUNTIFS($AR$44:$AR$72,"&gt;"&amp;AR53)+COUNTIFS(AR$44:AR53,"="&amp;AR53)+$AL$43)),"")</f>
        <v/>
      </c>
      <c r="AN53" s="34">
        <f>IFERROR(IF(OR(AC53=0,AC53=""),"",IF(COUNTIFS($AS$44:$AS$72,"&gt;"&amp;AS53)+COUNTIFS(AS$44:AS53,"="&amp;AS53)=0,"",COUNTIFS($AS$44:$AS$72,"&gt;"&amp;AS53)+COUNTIFS(AS$44:AS53,"="&amp;AS53)+$AM$43)),"")</f>
        <v>4</v>
      </c>
      <c r="AO53" s="34" t="str">
        <f>IFERROR(IF(OR(AC53=0,AC53=""),"",IF(COUNTIFS($AT$44:$AT$72,"&gt;"&amp;AT53)+COUNTIFS(AT$44:AT53,"="&amp;AT53)=0,"",COUNTIFS($AT$44:$AT$72,"&gt;"&amp;AT53)+COUNTIFS(AT$44:AT53,"="&amp;AT53)+$AN$43)),"")</f>
        <v/>
      </c>
      <c r="AP53" s="34" t="str">
        <f>IFERROR(IF(OR(AC53=0,AC53=""),"",IF(COUNTIFS($AU$72:$AU$216,"&gt;"&amp;AU53)+COUNTIFS(AU53:AU$72,"="&amp;AU53)=0,"",COUNTIFS($AU$72:$AU$216,"&gt;"&amp;AU53)+COUNTIFS(AU53:AU$72,"="&amp;AU53)+$AO$3)),"")</f>
        <v/>
      </c>
      <c r="AQ53" s="59" t="str">
        <f t="shared" si="101"/>
        <v/>
      </c>
      <c r="AR53" s="59" t="str">
        <f t="shared" si="102"/>
        <v/>
      </c>
      <c r="AS53" s="59">
        <f t="shared" si="103"/>
        <v>0.57051282051282048</v>
      </c>
      <c r="AT53" s="59" t="str">
        <f t="shared" si="104"/>
        <v/>
      </c>
      <c r="AU53" s="59" t="str">
        <f t="shared" si="105"/>
        <v/>
      </c>
      <c r="AW53" s="60">
        <f t="shared" si="106"/>
        <v>22</v>
      </c>
      <c r="AX53" s="34" t="str">
        <f>IF(OR(BC53=0,BC53=""),"",IF(COUNTIFS($BC$11:$BC$158,"&gt;"&amp;BC53)+COUNTIFS(BC$11:BC53,"="&amp;BC53)=0,"",COUNTIFS($BC$11:$BC$158,"&gt;"&amp;BC53)+COUNTIFS(BC$11:BC53,"="&amp;BC53)))</f>
        <v/>
      </c>
      <c r="AY53" s="34" t="str">
        <f>IFERROR(IF(OR(BD53=0,BD53=""),"",IF(COUNTIFS($BD$11:$BD$158,"&gt;"&amp;BD53)+COUNTIFS(BD$11:BD53,"="&amp;BD53)=0,"",COUNTIFS($BD$11:$BD$158,"&gt;"&amp;BD53)+COUNTIFS(BD$11:BD53,"="&amp;BD53)+$AX$10)),"")</f>
        <v/>
      </c>
      <c r="AZ53" s="34">
        <f>IFERROR(IF(OR(BE53=0,BE53=""),"",IF(COUNTIFS($BE$11:$BE$158,"&gt;"&amp;BE53)+COUNTIFS(BE$11:BE53,"="&amp;BE53)=0,"",COUNTIFS($BE$11:$BE$158,"&gt;"&amp;BE53)+COUNTIFS(BE$11:BE53,"="&amp;BE53)+$AY$10)),"")</f>
        <v>22</v>
      </c>
      <c r="BA53" s="34" t="str">
        <f>IFERROR(IF(OR(BF53=0,BF53=""),"",IF(COUNTIFS($BF$11:$BF$158,"&gt;"&amp;BF53)+COUNTIFS(BF$11:BF53,"="&amp;BF53)=0,"",COUNTIFS($BF$11:$BF$158,"&gt;"&amp;BF53)+COUNTIFS(BF$11:BF53,"="&amp;BF53)+$AZ$10)),"")</f>
        <v/>
      </c>
      <c r="BB53" s="34" t="str">
        <f>IFERROR(IF(OR(BG53=0,BG53=""),"",IF(COUNTIFS($BG$11:$BG$158,"&gt;"&amp;BG53)+COUNTIFS(BG$11:BG53,"="&amp;BG53)=0,"",COUNTIFS($BG$11:$BG$158,"&gt;"&amp;BG53)+COUNTIFS(BG$11:BG53,"="&amp;BG53)+$BA$10)),"")</f>
        <v/>
      </c>
      <c r="BC53" s="59" t="str">
        <f t="shared" si="107"/>
        <v/>
      </c>
      <c r="BD53" s="59" t="str">
        <f t="shared" si="108"/>
        <v/>
      </c>
      <c r="BE53" s="59">
        <f t="shared" si="109"/>
        <v>0.57051282051282048</v>
      </c>
      <c r="BF53" s="59" t="str">
        <f t="shared" si="110"/>
        <v/>
      </c>
      <c r="BG53" s="59" t="str">
        <f t="shared" si="111"/>
        <v/>
      </c>
    </row>
    <row r="54" spans="1:59" ht="15.6" x14ac:dyDescent="0.3">
      <c r="A54">
        <f t="shared" si="112"/>
        <v>7</v>
      </c>
      <c r="B54">
        <f>IF(OR(AC54=0,AC54=""),"",IF(COUNTIFS($AE$11:$AE$158,"&gt;"&amp;AE54)+COUNTIFS(AE$11:AE54,"="&amp;AE54)=0,"",COUNTIFS($AE$11:$AE$158,"&gt;"&amp;AE54)+COUNTIFS(AE$11:AE54,"="&amp;AE54)))</f>
        <v>25</v>
      </c>
      <c r="C54">
        <f t="shared" si="88"/>
        <v>35</v>
      </c>
      <c r="D54">
        <f>IF(OR(AC54=0,AC54=""),"",IF(COUNTIFS($AF$11:$AF$135,"&gt;"&amp;AF54)+COUNTIFS(AF$11:AF54,"="&amp;AF54)=0,"",COUNTIFS($AF$11:$AF$135,"&gt;"&amp;AF54)+COUNTIFS(AF$11:AF54,"="&amp;AF54)))</f>
        <v>24</v>
      </c>
      <c r="E54">
        <f>IF(AC54="","",COUNTIFS($H$11:$H$158,H54,$AE$11:$AE$158,"&gt;"&amp;AE54)+COUNTIFS(H54:$H$158,H54,AE54:$AE$158,AE54))</f>
        <v>1</v>
      </c>
      <c r="F54" s="27" t="s">
        <v>27</v>
      </c>
      <c r="G54" s="88">
        <f>IFERROR(IF(VLOOKUP(F54,Lookups!$A$2:$F$118,2,FALSE)="","",VLOOKUP(F54,Lookups!$A$2:$F$118,2,FALSE)),"")</f>
        <v>1431</v>
      </c>
      <c r="H54" s="88" t="str">
        <f>IFERROR(IF(VLOOKUP(F54,Lookups!$A$2:$F$118,3,FALSE)="","",VLOOKUP(F54,Lookups!$A$2:$F$118,3,FALSE)),"")</f>
        <v>B</v>
      </c>
      <c r="I54" s="88" t="str">
        <f>IFERROR(IF(AE54=0,"",VLOOKUP(AD54,Lookups!$K$3:$L$7,2,TRUE)),"")</f>
        <v>B</v>
      </c>
      <c r="J54" s="88" t="str">
        <f>IFERROR(IF(VLOOKUP(F54,Lookups!$A$2:$F$118,4,FALSE)="","",VLOOKUP(F54,Lookups!$A$2:$F$118,4,FALSE)),"")</f>
        <v>PCP</v>
      </c>
      <c r="K54" s="88" t="str">
        <f>IFERROR(IF(VLOOKUP(F54,Lookups!$A$2:$F$118,5,FALSE)="","",VLOOKUP(F54,Lookups!$A$2:$F$118,5,FALSE)),"")</f>
        <v>Buccaneers</v>
      </c>
      <c r="L54" s="89" t="str">
        <f>IFERROR(IF(VLOOKUP(F54,Lookups!$A$2:$F$118,6,FALSE)="","",VLOOKUP(F54,Lookups!$A$2:$F$118,6,FALSE)),"")</f>
        <v>Buccaneers</v>
      </c>
      <c r="M54" s="53">
        <f>IFERROR(IF(VLOOKUP(F54,Scores!$A$5:$K$102,2,FALSE)="","",VLOOKUP(F54,Scores!$A$4:$K$102,2,FALSE)),"")</f>
        <v>26</v>
      </c>
      <c r="N54" s="54" t="str">
        <f>IFERROR(IF(VLOOKUP(F54,Scores!$A$5:$K$102,3,FALSE)="","",VLOOKUP(F54,Scores!$A$5:$K$102,3,FALSE)),"")</f>
        <v/>
      </c>
      <c r="O54" s="54" t="str">
        <f>IFERROR(IF(VLOOKUP(F54,Scores!$A$5:$K$102,4,FALSE)="","",VLOOKUP(F54,Scores!$A$5:$K$102,4,FALSE)),"")</f>
        <v/>
      </c>
      <c r="P54" s="54" t="str">
        <f>IFERROR(IF(VLOOKUP(F54,Scores!$A$5:$K$102,5,FALSE)="","",VLOOKUP(F54,Scores!$A$5:$K$102,5,FALSE)),"")</f>
        <v/>
      </c>
      <c r="Q54" s="54" t="str">
        <f>IFERROR(IF(VLOOKUP(F54,Scores!$A$5:$K$102,6,FALSE)="","",VLOOKUP(F54,Scores!$A$5:$K$102,6,FALSE)),"")</f>
        <v/>
      </c>
      <c r="R54" s="54" t="str">
        <f>IFERROR(IF(VLOOKUP(F54,Scores!$A$5:$K$102,7,FALSE)="","",VLOOKUP(F54,Scores!$A$5:$K$102,7,FALSE)),"")</f>
        <v/>
      </c>
      <c r="S54" s="54" t="str">
        <f>IFERROR(IF(VLOOKUP(F54,Scores!$A$5:$K$102,8,FALSE)="","",VLOOKUP(F54,Scores!$A$5:$K$102,8,FALSE)),"")</f>
        <v/>
      </c>
      <c r="T54" s="55" t="str">
        <f>IFERROR(IF(VLOOKUP(F54,Scores!$A$5:$K$102,9,FALSE)="","",VLOOKUP(F54,Scores!$A$5:$K$102,9,FALSE)),"")</f>
        <v/>
      </c>
      <c r="U54" s="56">
        <f t="shared" si="113"/>
        <v>0.66666666666666663</v>
      </c>
      <c r="V54" s="57" t="str">
        <f t="shared" si="114"/>
        <v/>
      </c>
      <c r="W54" s="57" t="str">
        <f t="shared" si="115"/>
        <v/>
      </c>
      <c r="X54" s="57" t="str">
        <f t="shared" si="116"/>
        <v/>
      </c>
      <c r="Y54" s="57" t="str">
        <f t="shared" si="117"/>
        <v/>
      </c>
      <c r="Z54" s="57" t="str">
        <f t="shared" si="118"/>
        <v/>
      </c>
      <c r="AA54" s="57" t="str">
        <f t="shared" si="119"/>
        <v/>
      </c>
      <c r="AB54" s="58" t="str">
        <f t="shared" si="120"/>
        <v/>
      </c>
      <c r="AC54" s="53">
        <f t="shared" si="121"/>
        <v>1</v>
      </c>
      <c r="AD54" s="57">
        <f t="shared" si="122"/>
        <v>0.66666666666666663</v>
      </c>
      <c r="AE54" s="57" cm="1">
        <f t="array" ref="AE54">IFERROR(IF(AC54&gt;Lookups!$I$6-1,AVERAGE(LARGE(U54:AB54,_xlfn.SEQUENCE(Lookups!$I$6))),AVERAGE(LARGE(U54:AB54,_xlfn.SEQUENCE(AC54)))),"")</f>
        <v>0.66666666666666663</v>
      </c>
      <c r="AF54" s="55">
        <f t="shared" si="123"/>
        <v>26</v>
      </c>
      <c r="AG54" s="59" t="str">
        <f>IF(AC54=Lookups!$I$6+1,LARGE(U54:AB54,5),"")</f>
        <v/>
      </c>
      <c r="AH54" s="59" t="str">
        <f>IF(AC54=Lookups!$I$6+2,LARGE(U54:AB54,6),"")</f>
        <v/>
      </c>
      <c r="AI54" s="59"/>
      <c r="AJ54" s="59"/>
      <c r="AK54" s="60">
        <f t="shared" si="100"/>
        <v>7</v>
      </c>
      <c r="AL54" s="34" t="str">
        <f>IF(OR(AC54=0,AC54=""),"",IF(COUNTIFS($AQ$44:$AQ$72,"&gt;"&amp;AQ54)+COUNTIFS(AQ$44:AQ54,"="&amp;AQ54)=0,"",COUNTIFS($AQ$44:$AQ$72,"&gt;"&amp;AQ54)+COUNTIFS(AQ$44:AQ54,"="&amp;AQ54)))</f>
        <v/>
      </c>
      <c r="AM54" s="34" t="str">
        <f>IFERROR(IF(OR(AC54=0,AC54=""),"",IF(COUNTIFS($AR$44:$AR$72,"&gt;"&amp;AR54)+COUNTIFS(AR$44:AR54,"="&amp;AR54)=0,"",COUNTIFS($AR$44:$AR$72,"&gt;"&amp;AR54)+COUNTIFS(AR$44:AR54,"="&amp;AR54)+$AL$43)),"")</f>
        <v/>
      </c>
      <c r="AN54" s="34" t="str">
        <f>IFERROR(IF(OR(AC54=0,AC54=""),"",IF(COUNTIFS($AS$44:$AS$72,"&gt;"&amp;AS54)+COUNTIFS(AS$44:AS54,"="&amp;AS54)=0,"",COUNTIFS($AS$44:$AS$72,"&gt;"&amp;AS54)+COUNTIFS(AS$44:AS54,"="&amp;AS54)+$AM$43)),"")</f>
        <v/>
      </c>
      <c r="AO54" s="34">
        <f>IFERROR(IF(OR(AC54=0,AC54=""),"",IF(COUNTIFS($AT$44:$AT$72,"&gt;"&amp;AT54)+COUNTIFS(AT$44:AT54,"="&amp;AT54)=0,"",COUNTIFS($AT$44:$AT$72,"&gt;"&amp;AT54)+COUNTIFS(AT$44:AT54,"="&amp;AT54)+$AN$43)),"")</f>
        <v>7</v>
      </c>
      <c r="AP54" s="34" t="str">
        <f>IFERROR(IF(OR(AC54=0,AC54=""),"",IF(COUNTIFS($AU$72:$AU$216,"&gt;"&amp;AU54)+COUNTIFS(AU54:AU$72,"="&amp;AU54)=0,"",COUNTIFS($AU$72:$AU$216,"&gt;"&amp;AU54)+COUNTIFS(AU54:AU$72,"="&amp;AU54)+$AO$3)),"")</f>
        <v/>
      </c>
      <c r="AQ54" s="59" t="str">
        <f t="shared" si="101"/>
        <v/>
      </c>
      <c r="AR54" s="59" t="str">
        <f t="shared" si="102"/>
        <v/>
      </c>
      <c r="AS54" s="59" t="str">
        <f t="shared" si="103"/>
        <v/>
      </c>
      <c r="AT54" s="59">
        <f t="shared" si="104"/>
        <v>0.66666666666666663</v>
      </c>
      <c r="AU54" s="59" t="str">
        <f t="shared" si="105"/>
        <v/>
      </c>
      <c r="AW54" s="60">
        <f t="shared" si="106"/>
        <v>35</v>
      </c>
      <c r="AX54" s="34" t="str">
        <f>IF(OR(BC54=0,BC54=""),"",IF(COUNTIFS($BC$11:$BC$158,"&gt;"&amp;BC54)+COUNTIFS(BC$11:BC54,"="&amp;BC54)=0,"",COUNTIFS($BC$11:$BC$158,"&gt;"&amp;BC54)+COUNTIFS(BC$11:BC54,"="&amp;BC54)))</f>
        <v/>
      </c>
      <c r="AY54" s="34" t="str">
        <f>IFERROR(IF(OR(BD54=0,BD54=""),"",IF(COUNTIFS($BD$11:$BD$158,"&gt;"&amp;BD54)+COUNTIFS(BD$11:BD54,"="&amp;BD54)=0,"",COUNTIFS($BD$11:$BD$158,"&gt;"&amp;BD54)+COUNTIFS(BD$11:BD54,"="&amp;BD54)+$AX$10)),"")</f>
        <v/>
      </c>
      <c r="AZ54" s="34" t="str">
        <f>IFERROR(IF(OR(BE54=0,BE54=""),"",IF(COUNTIFS($BE$11:$BE$158,"&gt;"&amp;BE54)+COUNTIFS(BE$11:BE54,"="&amp;BE54)=0,"",COUNTIFS($BE$11:$BE$158,"&gt;"&amp;BE54)+COUNTIFS(BE$11:BE54,"="&amp;BE54)+$AY$10)),"")</f>
        <v/>
      </c>
      <c r="BA54" s="34">
        <f>IFERROR(IF(OR(BF54=0,BF54=""),"",IF(COUNTIFS($BF$11:$BF$158,"&gt;"&amp;BF54)+COUNTIFS(BF$11:BF54,"="&amp;BF54)=0,"",COUNTIFS($BF$11:$BF$158,"&gt;"&amp;BF54)+COUNTIFS(BF$11:BF54,"="&amp;BF54)+$AZ$10)),"")</f>
        <v>35</v>
      </c>
      <c r="BB54" s="34" t="str">
        <f>IFERROR(IF(OR(BG54=0,BG54=""),"",IF(COUNTIFS($BG$11:$BG$158,"&gt;"&amp;BG54)+COUNTIFS(BG$11:BG54,"="&amp;BG54)=0,"",COUNTIFS($BG$11:$BG$158,"&gt;"&amp;BG54)+COUNTIFS(BG$11:BG54,"="&amp;BG54)+$BA$10)),"")</f>
        <v/>
      </c>
      <c r="BC54" s="59" t="str">
        <f t="shared" si="107"/>
        <v/>
      </c>
      <c r="BD54" s="59" t="str">
        <f t="shared" si="108"/>
        <v/>
      </c>
      <c r="BE54" s="59" t="str">
        <f t="shared" si="109"/>
        <v/>
      </c>
      <c r="BF54" s="59">
        <f t="shared" si="110"/>
        <v>0.66666666666666663</v>
      </c>
      <c r="BG54" s="59" t="str">
        <f t="shared" si="111"/>
        <v/>
      </c>
    </row>
    <row r="55" spans="1:59" ht="15" x14ac:dyDescent="0.3">
      <c r="A55" t="str">
        <f t="shared" si="112"/>
        <v/>
      </c>
      <c r="B55" t="str">
        <f>IF(OR(AC55=0,AC55=""),"",IF(COUNTIFS($AE$11:$AE$158,"&gt;"&amp;AE55)+COUNTIFS(AE$11:AE55,"="&amp;AE55)=0,"",COUNTIFS($AE$11:$AE$158,"&gt;"&amp;AE55)+COUNTIFS(AE$11:AE55,"="&amp;AE55)))</f>
        <v/>
      </c>
      <c r="C55" t="str">
        <f t="shared" si="88"/>
        <v/>
      </c>
      <c r="D55" t="str">
        <f>IF(OR(AC55=0,AC55=""),"",IF(COUNTIFS($AF$11:$AF$135,"&gt;"&amp;AF55)+COUNTIFS(AF$11:AF55,"="&amp;AF55)=0,"",COUNTIFS($AF$11:$AF$135,"&gt;"&amp;AF55)+COUNTIFS(AF$11:AF55,"="&amp;AF55)))</f>
        <v/>
      </c>
      <c r="E55" t="str">
        <f>IF(AC55="","",COUNTIFS($H$11:$H$158,H55,$AE$11:$AE$158,"&gt;"&amp;AE55)+COUNTIFS(H55:$H$158,H55,AE55:$AE$158,AE55))</f>
        <v/>
      </c>
      <c r="F55" s="10" t="s">
        <v>106</v>
      </c>
      <c r="G55" s="88">
        <f>IFERROR(IF(VLOOKUP(F55,Lookups!$A$2:$F$118,2,FALSE)="","",VLOOKUP(F55,Lookups!$A$2:$F$118,2,FALSE)),"")</f>
        <v>784</v>
      </c>
      <c r="H55" s="88" t="str">
        <f>IFERROR(IF(VLOOKUP(F55,Lookups!$A$2:$F$118,3,FALSE)="","",VLOOKUP(F55,Lookups!$A$2:$F$118,3,FALSE)),"")</f>
        <v>B</v>
      </c>
      <c r="I55" s="88" t="str">
        <f>IFERROR(IF(AE55=0,"",VLOOKUP(AD55,Lookups!$K$3:$L$7,2,TRUE)),"")</f>
        <v/>
      </c>
      <c r="J55" s="88" t="str">
        <f>IFERROR(IF(VLOOKUP(F55,Lookups!$A$2:$F$118,4,FALSE)="","",VLOOKUP(F55,Lookups!$A$2:$F$118,4,FALSE)),"")</f>
        <v>PCP</v>
      </c>
      <c r="K55" s="88" t="str">
        <f>IFERROR(IF(VLOOKUP(F55,Lookups!$A$2:$F$118,5,FALSE)="","",VLOOKUP(F55,Lookups!$A$2:$F$118,5,FALSE)),"")</f>
        <v>Buccaneers</v>
      </c>
      <c r="L55" s="89" t="str">
        <f>IFERROR(IF(VLOOKUP(F55,Lookups!$A$2:$F$118,6,FALSE)="","",VLOOKUP(F55,Lookups!$A$2:$F$118,6,FALSE)),"")</f>
        <v/>
      </c>
      <c r="M55" s="53" t="str">
        <f>IFERROR(IF(VLOOKUP(F55,Scores!$A$5:$K$102,2,FALSE)="","",VLOOKUP(F55,Scores!$A$4:$K$102,2,FALSE)),"")</f>
        <v/>
      </c>
      <c r="N55" s="54" t="str">
        <f>IFERROR(IF(VLOOKUP(F55,Scores!$A$5:$K$102,3,FALSE)="","",VLOOKUP(F55,Scores!$A$5:$K$102,3,FALSE)),"")</f>
        <v/>
      </c>
      <c r="O55" s="54" t="str">
        <f>IFERROR(IF(VLOOKUP(F55,Scores!$A$5:$K$102,4,FALSE)="","",VLOOKUP(F55,Scores!$A$5:$K$102,4,FALSE)),"")</f>
        <v/>
      </c>
      <c r="P55" s="54" t="str">
        <f>IFERROR(IF(VLOOKUP(F55,Scores!$A$5:$K$102,5,FALSE)="","",VLOOKUP(F55,Scores!$A$5:$K$102,5,FALSE)),"")</f>
        <v/>
      </c>
      <c r="Q55" s="54" t="str">
        <f>IFERROR(IF(VLOOKUP(F55,Scores!$A$5:$K$102,6,FALSE)="","",VLOOKUP(F55,Scores!$A$5:$K$102,6,FALSE)),"")</f>
        <v/>
      </c>
      <c r="R55" s="54" t="str">
        <f>IFERROR(IF(VLOOKUP(F55,Scores!$A$5:$K$102,7,FALSE)="","",VLOOKUP(F55,Scores!$A$5:$K$102,7,FALSE)),"")</f>
        <v/>
      </c>
      <c r="S55" s="54" t="str">
        <f>IFERROR(IF(VLOOKUP(F55,Scores!$A$5:$K$102,8,FALSE)="","",VLOOKUP(F55,Scores!$A$5:$K$102,8,FALSE)),"")</f>
        <v/>
      </c>
      <c r="T55" s="55" t="str">
        <f>IFERROR(IF(VLOOKUP(F55,Scores!$A$5:$K$102,9,FALSE)="","",VLOOKUP(F55,Scores!$A$5:$K$102,9,FALSE)),"")</f>
        <v/>
      </c>
      <c r="U55" s="56" t="str">
        <f t="shared" si="113"/>
        <v/>
      </c>
      <c r="V55" s="57" t="str">
        <f t="shared" si="114"/>
        <v/>
      </c>
      <c r="W55" s="57" t="str">
        <f t="shared" si="115"/>
        <v/>
      </c>
      <c r="X55" s="57" t="str">
        <f t="shared" si="116"/>
        <v/>
      </c>
      <c r="Y55" s="57" t="str">
        <f t="shared" si="117"/>
        <v/>
      </c>
      <c r="Z55" s="57" t="str">
        <f t="shared" si="118"/>
        <v/>
      </c>
      <c r="AA55" s="57" t="str">
        <f t="shared" si="119"/>
        <v/>
      </c>
      <c r="AB55" s="58" t="str">
        <f t="shared" si="120"/>
        <v/>
      </c>
      <c r="AC55" s="53" t="str">
        <f t="shared" si="121"/>
        <v/>
      </c>
      <c r="AD55" s="57" t="str">
        <f t="shared" si="122"/>
        <v/>
      </c>
      <c r="AE55" s="57" t="str" cm="1">
        <f t="array" ref="AE55">IFERROR(IF(AC55&gt;Lookups!$I$6-1,AVERAGE(LARGE(U55:AB55,_xlfn.SEQUENCE(Lookups!$I$6))),AVERAGE(LARGE(U55:AB55,_xlfn.SEQUENCE(AC55)))),"")</f>
        <v/>
      </c>
      <c r="AF55" s="55" t="str">
        <f t="shared" si="123"/>
        <v/>
      </c>
      <c r="AG55" s="59" t="str">
        <f>IF(AC55=Lookups!$I$6+1,LARGE(U55:AB55,5),"")</f>
        <v/>
      </c>
      <c r="AH55" s="59" t="str">
        <f>IF(AC55=Lookups!$I$6+2,LARGE(U55:AB55,6),"")</f>
        <v/>
      </c>
      <c r="AI55" s="59"/>
      <c r="AJ55" s="59"/>
      <c r="AK55" s="60" t="str">
        <f t="shared" si="100"/>
        <v/>
      </c>
      <c r="AL55" s="34" t="str">
        <f>IF(OR(AC55=0,AC55=""),"",IF(COUNTIFS($AQ$44:$AQ$72,"&gt;"&amp;AQ55)+COUNTIFS(AQ$44:AQ55,"="&amp;AQ55)=0,"",COUNTIFS($AQ$44:$AQ$72,"&gt;"&amp;AQ55)+COUNTIFS(AQ$44:AQ55,"="&amp;AQ55)))</f>
        <v/>
      </c>
      <c r="AM55" s="34" t="str">
        <f>IFERROR(IF(OR(AC55=0,AC55=""),"",IF(COUNTIFS($AR$44:$AR$72,"&gt;"&amp;AR55)+COUNTIFS(AR$44:AR55,"="&amp;AR55)=0,"",COUNTIFS($AR$44:$AR$72,"&gt;"&amp;AR55)+COUNTIFS(AR$44:AR55,"="&amp;AR55)+$AL$43)),"")</f>
        <v/>
      </c>
      <c r="AN55" s="34" t="str">
        <f>IFERROR(IF(OR(AC55=0,AC55=""),"",IF(COUNTIFS($AS$44:$AS$72,"&gt;"&amp;AS55)+COUNTIFS(AS$44:AS55,"="&amp;AS55)=0,"",COUNTIFS($AS$44:$AS$72,"&gt;"&amp;AS55)+COUNTIFS(AS$44:AS55,"="&amp;AS55)+$AM$43)),"")</f>
        <v/>
      </c>
      <c r="AO55" s="34" t="str">
        <f>IFERROR(IF(OR(AC55=0,AC55=""),"",IF(COUNTIFS($AT$44:$AT$72,"&gt;"&amp;AT55)+COUNTIFS(AT$44:AT55,"="&amp;AT55)=0,"",COUNTIFS($AT$44:$AT$72,"&gt;"&amp;AT55)+COUNTIFS(AT$44:AT55,"="&amp;AT55)+$AN$43)),"")</f>
        <v/>
      </c>
      <c r="AP55" s="34" t="str">
        <f>IFERROR(IF(OR(AC55=0,AC55=""),"",IF(COUNTIFS($AU$72:$AU$216,"&gt;"&amp;AU55)+COUNTIFS(AU55:AU$72,"="&amp;AU55)=0,"",COUNTIFS($AU$72:$AU$216,"&gt;"&amp;AU55)+COUNTIFS(AU55:AU$72,"="&amp;AU55)+$AO$3)),"")</f>
        <v/>
      </c>
      <c r="AQ55" s="59" t="str">
        <f t="shared" si="101"/>
        <v/>
      </c>
      <c r="AR55" s="59" t="str">
        <f t="shared" si="102"/>
        <v/>
      </c>
      <c r="AS55" s="59" t="str">
        <f t="shared" si="103"/>
        <v/>
      </c>
      <c r="AT55" s="59" t="str">
        <f t="shared" si="104"/>
        <v/>
      </c>
      <c r="AU55" s="59" t="str">
        <f t="shared" si="105"/>
        <v/>
      </c>
      <c r="AW55" s="60" t="str">
        <f t="shared" si="106"/>
        <v/>
      </c>
      <c r="AX55" s="34" t="str">
        <f>IF(OR(BC55=0,BC55=""),"",IF(COUNTIFS($BC$11:$BC$158,"&gt;"&amp;BC55)+COUNTIFS(BC$11:BC55,"="&amp;BC55)=0,"",COUNTIFS($BC$11:$BC$158,"&gt;"&amp;BC55)+COUNTIFS(BC$11:BC55,"="&amp;BC55)))</f>
        <v/>
      </c>
      <c r="AY55" s="34" t="str">
        <f>IFERROR(IF(OR(BD55=0,BD55=""),"",IF(COUNTIFS($BD$11:$BD$158,"&gt;"&amp;BD55)+COUNTIFS(BD$11:BD55,"="&amp;BD55)=0,"",COUNTIFS($BD$11:$BD$158,"&gt;"&amp;BD55)+COUNTIFS(BD$11:BD55,"="&amp;BD55)+$AX$10)),"")</f>
        <v/>
      </c>
      <c r="AZ55" s="34" t="str">
        <f>IFERROR(IF(OR(BE55=0,BE55=""),"",IF(COUNTIFS($BE$11:$BE$158,"&gt;"&amp;BE55)+COUNTIFS(BE$11:BE55,"="&amp;BE55)=0,"",COUNTIFS($BE$11:$BE$158,"&gt;"&amp;BE55)+COUNTIFS(BE$11:BE55,"="&amp;BE55)+$AY$10)),"")</f>
        <v/>
      </c>
      <c r="BA55" s="34" t="str">
        <f>IFERROR(IF(OR(BF55=0,BF55=""),"",IF(COUNTIFS($BF$11:$BF$158,"&gt;"&amp;BF55)+COUNTIFS(BF$11:BF55,"="&amp;BF55)=0,"",COUNTIFS($BF$11:$BF$158,"&gt;"&amp;BF55)+COUNTIFS(BF$11:BF55,"="&amp;BF55)+$AZ$10)),"")</f>
        <v/>
      </c>
      <c r="BB55" s="34" t="str">
        <f>IFERROR(IF(OR(BG55=0,BG55=""),"",IF(COUNTIFS($BG$11:$BG$158,"&gt;"&amp;BG55)+COUNTIFS(BG$11:BG55,"="&amp;BG55)=0,"",COUNTIFS($BG$11:$BG$158,"&gt;"&amp;BG55)+COUNTIFS(BG$11:BG55,"="&amp;BG55)+$BA$10)),"")</f>
        <v/>
      </c>
      <c r="BC55" s="59" t="str">
        <f t="shared" si="107"/>
        <v/>
      </c>
      <c r="BD55" s="59" t="str">
        <f t="shared" si="108"/>
        <v/>
      </c>
      <c r="BE55" s="59" t="str">
        <f t="shared" si="109"/>
        <v/>
      </c>
      <c r="BF55" s="59" t="str">
        <f t="shared" si="110"/>
        <v/>
      </c>
      <c r="BG55" s="59" t="str">
        <f t="shared" si="111"/>
        <v/>
      </c>
    </row>
    <row r="56" spans="1:59" ht="15" x14ac:dyDescent="0.3">
      <c r="A56">
        <f t="shared" si="112"/>
        <v>8</v>
      </c>
      <c r="B56">
        <f>IF(OR(AC56=0,AC56=""),"",IF(COUNTIFS($AE$11:$AE$158,"&gt;"&amp;AE56)+COUNTIFS(AE$11:AE56,"="&amp;AE56)=0,"",COUNTIFS($AE$11:$AE$158,"&gt;"&amp;AE56)+COUNTIFS(AE$11:AE56,"="&amp;AE56)))</f>
        <v>26</v>
      </c>
      <c r="C56">
        <f t="shared" si="88"/>
        <v>36</v>
      </c>
      <c r="D56">
        <f>IF(OR(AC56=0,AC56=""),"",IF(COUNTIFS($AF$11:$AF$135,"&gt;"&amp;AF56)+COUNTIFS(AF$11:AF56,"="&amp;AF56)=0,"",COUNTIFS($AF$11:$AF$135,"&gt;"&amp;AF56)+COUNTIFS(AF$11:AF56,"="&amp;AF56)))</f>
        <v>31</v>
      </c>
      <c r="E56">
        <f>IF(AC56="","",COUNTIFS($H$11:$H$158,H56,$AE$11:$AE$158,"&gt;"&amp;AE56)+COUNTIFS(H56:$H$158,H56,AE56:$AE$158,AE56))</f>
        <v>2</v>
      </c>
      <c r="F56" s="6" t="s">
        <v>36</v>
      </c>
      <c r="G56" s="88">
        <f>IFERROR(IF(VLOOKUP(F56,Lookups!$A$2:$F$118,2,FALSE)="","",VLOOKUP(F56,Lookups!$A$2:$F$118,2,FALSE)),"")</f>
        <v>1877</v>
      </c>
      <c r="H56" s="88" t="str">
        <f>IFERROR(IF(VLOOKUP(F56,Lookups!$A$2:$F$118,3,FALSE)="","",VLOOKUP(F56,Lookups!$A$2:$F$118,3,FALSE)),"")</f>
        <v>B</v>
      </c>
      <c r="I56" s="88" t="str">
        <f>IFERROR(IF(AE56=0,"",VLOOKUP(AD56,Lookups!$K$3:$L$7,2,TRUE)),"")</f>
        <v>B</v>
      </c>
      <c r="J56" s="88" t="str">
        <f>IFERROR(IF(VLOOKUP(F56,Lookups!$A$2:$F$118,4,FALSE)="","",VLOOKUP(F56,Lookups!$A$2:$F$118,4,FALSE)),"")</f>
        <v>PCP</v>
      </c>
      <c r="K56" s="88" t="str">
        <f>IFERROR(IF(VLOOKUP(F56,Lookups!$A$2:$F$118,5,FALSE)="","",VLOOKUP(F56,Lookups!$A$2:$F$118,5,FALSE)),"")</f>
        <v>Newbury</v>
      </c>
      <c r="L56" s="89" t="str">
        <f>IFERROR(IF(VLOOKUP(F56,Lookups!$A$2:$F$118,6,FALSE)="","",VLOOKUP(F56,Lookups!$A$2:$F$118,6,FALSE)),"")</f>
        <v>Newbury 2</v>
      </c>
      <c r="M56" s="53" t="str">
        <f>IFERROR(IF(VLOOKUP(F56,Scores!$A$5:$K$102,2,FALSE)="","",VLOOKUP(F56,Scores!$A$4:$K$102,2,FALSE)),"")</f>
        <v/>
      </c>
      <c r="N56" s="54">
        <f>IFERROR(IF(VLOOKUP(F56,Scores!$A$5:$K$102,3,FALSE)="","",VLOOKUP(F56,Scores!$A$5:$K$102,3,FALSE)),"")</f>
        <v>21</v>
      </c>
      <c r="O56" s="54" t="str">
        <f>IFERROR(IF(VLOOKUP(F56,Scores!$A$5:$K$102,4,FALSE)="","",VLOOKUP(F56,Scores!$A$5:$K$102,4,FALSE)),"")</f>
        <v/>
      </c>
      <c r="P56" s="54" t="str">
        <f>IFERROR(IF(VLOOKUP(F56,Scores!$A$5:$K$102,5,FALSE)="","",VLOOKUP(F56,Scores!$A$5:$K$102,5,FALSE)),"")</f>
        <v/>
      </c>
      <c r="Q56" s="54" t="str">
        <f>IFERROR(IF(VLOOKUP(F56,Scores!$A$5:$K$102,6,FALSE)="","",VLOOKUP(F56,Scores!$A$5:$K$102,6,FALSE)),"")</f>
        <v/>
      </c>
      <c r="R56" s="54" t="str">
        <f>IFERROR(IF(VLOOKUP(F56,Scores!$A$5:$K$102,7,FALSE)="","",VLOOKUP(F56,Scores!$A$5:$K$102,7,FALSE)),"")</f>
        <v/>
      </c>
      <c r="S56" s="54" t="str">
        <f>IFERROR(IF(VLOOKUP(F56,Scores!$A$5:$K$102,8,FALSE)="","",VLOOKUP(F56,Scores!$A$5:$K$102,8,FALSE)),"")</f>
        <v/>
      </c>
      <c r="T56" s="55" t="str">
        <f>IFERROR(IF(VLOOKUP(F56,Scores!$A$5:$K$102,9,FALSE)="","",VLOOKUP(F56,Scores!$A$5:$K$102,9,FALSE)),"")</f>
        <v/>
      </c>
      <c r="U56" s="56" t="str">
        <f t="shared" si="113"/>
        <v/>
      </c>
      <c r="V56" s="57">
        <f t="shared" si="114"/>
        <v>0.65625</v>
      </c>
      <c r="W56" s="57" t="str">
        <f t="shared" si="115"/>
        <v/>
      </c>
      <c r="X56" s="57" t="str">
        <f t="shared" si="116"/>
        <v/>
      </c>
      <c r="Y56" s="57" t="str">
        <f t="shared" si="117"/>
        <v/>
      </c>
      <c r="Z56" s="57" t="str">
        <f t="shared" si="118"/>
        <v/>
      </c>
      <c r="AA56" s="57" t="str">
        <f t="shared" si="119"/>
        <v/>
      </c>
      <c r="AB56" s="58" t="str">
        <f t="shared" si="120"/>
        <v/>
      </c>
      <c r="AC56" s="53">
        <f t="shared" si="121"/>
        <v>1</v>
      </c>
      <c r="AD56" s="57">
        <f t="shared" si="122"/>
        <v>0.65625</v>
      </c>
      <c r="AE56" s="57" cm="1">
        <f t="array" ref="AE56">IFERROR(IF(AC56&gt;Lookups!$I$6-1,AVERAGE(LARGE(U56:AB56,_xlfn.SEQUENCE(Lookups!$I$6))),AVERAGE(LARGE(U56:AB56,_xlfn.SEQUENCE(AC56)))),"")</f>
        <v>0.65625</v>
      </c>
      <c r="AF56" s="55">
        <f t="shared" si="123"/>
        <v>21</v>
      </c>
      <c r="AG56" s="59" t="str">
        <f>IF(AC56=Lookups!$I$6+1,LARGE(U56:AB56,5),"")</f>
        <v/>
      </c>
      <c r="AH56" s="59" t="str">
        <f>IF(AC56=Lookups!$I$6+2,LARGE(U56:AB56,6),"")</f>
        <v/>
      </c>
      <c r="AI56" s="59"/>
      <c r="AJ56" s="59"/>
      <c r="AK56" s="60">
        <f t="shared" si="100"/>
        <v>8</v>
      </c>
      <c r="AL56" s="34" t="str">
        <f>IF(OR(AC56=0,AC56=""),"",IF(COUNTIFS($AQ$44:$AQ$72,"&gt;"&amp;AQ56)+COUNTIFS(AQ$44:AQ56,"="&amp;AQ56)=0,"",COUNTIFS($AQ$44:$AQ$72,"&gt;"&amp;AQ56)+COUNTIFS(AQ$44:AQ56,"="&amp;AQ56)))</f>
        <v/>
      </c>
      <c r="AM56" s="34" t="str">
        <f>IFERROR(IF(OR(AC56=0,AC56=""),"",IF(COUNTIFS($AR$44:$AR$72,"&gt;"&amp;AR56)+COUNTIFS(AR$44:AR56,"="&amp;AR56)=0,"",COUNTIFS($AR$44:$AR$72,"&gt;"&amp;AR56)+COUNTIFS(AR$44:AR56,"="&amp;AR56)+$AL$43)),"")</f>
        <v/>
      </c>
      <c r="AN56" s="34" t="str">
        <f>IFERROR(IF(OR(AC56=0,AC56=""),"",IF(COUNTIFS($AS$44:$AS$72,"&gt;"&amp;AS56)+COUNTIFS(AS$44:AS56,"="&amp;AS56)=0,"",COUNTIFS($AS$44:$AS$72,"&gt;"&amp;AS56)+COUNTIFS(AS$44:AS56,"="&amp;AS56)+$AM$43)),"")</f>
        <v/>
      </c>
      <c r="AO56" s="34">
        <f>IFERROR(IF(OR(AC56=0,AC56=""),"",IF(COUNTIFS($AT$44:$AT$72,"&gt;"&amp;AT56)+COUNTIFS(AT$44:AT56,"="&amp;AT56)=0,"",COUNTIFS($AT$44:$AT$72,"&gt;"&amp;AT56)+COUNTIFS(AT$44:AT56,"="&amp;AT56)+$AN$43)),"")</f>
        <v>8</v>
      </c>
      <c r="AP56" s="34" t="str">
        <f>IFERROR(IF(OR(AC56=0,AC56=""),"",IF(COUNTIFS($AU$72:$AU$216,"&gt;"&amp;AU56)+COUNTIFS(AU56:AU$72,"="&amp;AU56)=0,"",COUNTIFS($AU$72:$AU$216,"&gt;"&amp;AU56)+COUNTIFS(AU56:AU$72,"="&amp;AU56)+$AO$3)),"")</f>
        <v/>
      </c>
      <c r="AQ56" s="59" t="str">
        <f t="shared" si="101"/>
        <v/>
      </c>
      <c r="AR56" s="59" t="str">
        <f t="shared" si="102"/>
        <v/>
      </c>
      <c r="AS56" s="59" t="str">
        <f t="shared" si="103"/>
        <v/>
      </c>
      <c r="AT56" s="59">
        <f t="shared" si="104"/>
        <v>0.65625</v>
      </c>
      <c r="AU56" s="59" t="str">
        <f t="shared" si="105"/>
        <v/>
      </c>
      <c r="AW56" s="60">
        <f t="shared" si="106"/>
        <v>36</v>
      </c>
      <c r="AX56" s="34" t="str">
        <f>IF(OR(BC56=0,BC56=""),"",IF(COUNTIFS($BC$11:$BC$158,"&gt;"&amp;BC56)+COUNTIFS(BC$11:BC56,"="&amp;BC56)=0,"",COUNTIFS($BC$11:$BC$158,"&gt;"&amp;BC56)+COUNTIFS(BC$11:BC56,"="&amp;BC56)))</f>
        <v/>
      </c>
      <c r="AY56" s="34" t="str">
        <f>IFERROR(IF(OR(BD56=0,BD56=""),"",IF(COUNTIFS($BD$11:$BD$158,"&gt;"&amp;BD56)+COUNTIFS(BD$11:BD56,"="&amp;BD56)=0,"",COUNTIFS($BD$11:$BD$158,"&gt;"&amp;BD56)+COUNTIFS(BD$11:BD56,"="&amp;BD56)+$AX$10)),"")</f>
        <v/>
      </c>
      <c r="AZ56" s="34" t="str">
        <f>IFERROR(IF(OR(BE56=0,BE56=""),"",IF(COUNTIFS($BE$11:$BE$158,"&gt;"&amp;BE56)+COUNTIFS(BE$11:BE56,"="&amp;BE56)=0,"",COUNTIFS($BE$11:$BE$158,"&gt;"&amp;BE56)+COUNTIFS(BE$11:BE56,"="&amp;BE56)+$AY$10)),"")</f>
        <v/>
      </c>
      <c r="BA56" s="34">
        <f>IFERROR(IF(OR(BF56=0,BF56=""),"",IF(COUNTIFS($BF$11:$BF$158,"&gt;"&amp;BF56)+COUNTIFS(BF$11:BF56,"="&amp;BF56)=0,"",COUNTIFS($BF$11:$BF$158,"&gt;"&amp;BF56)+COUNTIFS(BF$11:BF56,"="&amp;BF56)+$AZ$10)),"")</f>
        <v>36</v>
      </c>
      <c r="BB56" s="34" t="str">
        <f>IFERROR(IF(OR(BG56=0,BG56=""),"",IF(COUNTIFS($BG$11:$BG$158,"&gt;"&amp;BG56)+COUNTIFS(BG$11:BG56,"="&amp;BG56)=0,"",COUNTIFS($BG$11:$BG$158,"&gt;"&amp;BG56)+COUNTIFS(BG$11:BG56,"="&amp;BG56)+$BA$10)),"")</f>
        <v/>
      </c>
      <c r="BC56" s="59" t="str">
        <f t="shared" si="107"/>
        <v/>
      </c>
      <c r="BD56" s="59" t="str">
        <f t="shared" si="108"/>
        <v/>
      </c>
      <c r="BE56" s="59" t="str">
        <f t="shared" si="109"/>
        <v/>
      </c>
      <c r="BF56" s="59">
        <f t="shared" si="110"/>
        <v>0.65625</v>
      </c>
      <c r="BG56" s="59" t="str">
        <f t="shared" si="111"/>
        <v/>
      </c>
    </row>
    <row r="57" spans="1:59" ht="15" x14ac:dyDescent="0.3">
      <c r="A57">
        <f t="shared" si="112"/>
        <v>5</v>
      </c>
      <c r="B57">
        <f>IF(OR(AC57=0,AC57=""),"",IF(COUNTIFS($AE$11:$AE$158,"&gt;"&amp;AE57)+COUNTIFS(AE$11:AE57,"="&amp;AE57)=0,"",COUNTIFS($AE$11:$AE$158,"&gt;"&amp;AE57)+COUNTIFS(AE$11:AE57,"="&amp;AE57)))</f>
        <v>40</v>
      </c>
      <c r="C57">
        <f t="shared" si="88"/>
        <v>24</v>
      </c>
      <c r="D57">
        <f>IF(OR(AC57=0,AC57=""),"",IF(COUNTIFS($AF$11:$AF$135,"&gt;"&amp;AF57)+COUNTIFS(AF$11:AF57,"="&amp;AF57)=0,"",COUNTIFS($AF$11:$AF$135,"&gt;"&amp;AF57)+COUNTIFS(AF$11:AF57,"="&amp;AF57)))</f>
        <v>19</v>
      </c>
      <c r="E57">
        <f>IF(AC57="","",COUNTIFS($H$11:$H$158,H57,$AE$11:$AE$158,"&gt;"&amp;AE57)+COUNTIFS(H57:$H$158,H57,AE57:$AE$158,AE57))</f>
        <v>9</v>
      </c>
      <c r="F57" s="6" t="s">
        <v>40</v>
      </c>
      <c r="G57" s="88">
        <f>IFERROR(IF(VLOOKUP(F57,Lookups!$A$2:$F$118,2,FALSE)="","",VLOOKUP(F57,Lookups!$A$2:$F$118,2,FALSE)),"")</f>
        <v>1917</v>
      </c>
      <c r="H57" s="88" t="str">
        <f>IFERROR(IF(VLOOKUP(F57,Lookups!$A$2:$F$118,3,FALSE)="","",VLOOKUP(F57,Lookups!$A$2:$F$118,3,FALSE)),"")</f>
        <v>B</v>
      </c>
      <c r="I57" s="88" t="str">
        <f>IFERROR(IF(AE57=0,"",VLOOKUP(AD57,Lookups!$K$3:$L$7,2,TRUE)),"")</f>
        <v>C</v>
      </c>
      <c r="J57" s="88" t="str">
        <f>IFERROR(IF(VLOOKUP(F57,Lookups!$A$2:$F$118,4,FALSE)="","",VLOOKUP(F57,Lookups!$A$2:$F$118,4,FALSE)),"")</f>
        <v>PCP</v>
      </c>
      <c r="K57" s="88" t="str">
        <f>IFERROR(IF(VLOOKUP(F57,Lookups!$A$2:$F$118,5,FALSE)="","",VLOOKUP(F57,Lookups!$A$2:$F$118,5,FALSE)),"")</f>
        <v>Carisbrooke</v>
      </c>
      <c r="L57" s="89" t="str">
        <f>IFERROR(IF(VLOOKUP(F57,Lookups!$A$2:$F$118,6,FALSE)="","",VLOOKUP(F57,Lookups!$A$2:$F$118,6,FALSE)),"")</f>
        <v>Carisbrooke A</v>
      </c>
      <c r="M57" s="53">
        <f>IFERROR(IF(VLOOKUP(F57,Scores!$A$5:$K$102,2,FALSE)="","",VLOOKUP(F57,Scores!$A$4:$K$102,2,FALSE)),"")</f>
        <v>26</v>
      </c>
      <c r="N57" s="54">
        <f>IFERROR(IF(VLOOKUP(F57,Scores!$A$5:$K$102,3,FALSE)="","",VLOOKUP(F57,Scores!$A$5:$K$102,3,FALSE)),"")</f>
        <v>12</v>
      </c>
      <c r="O57" s="54" t="str">
        <f>IFERROR(IF(VLOOKUP(F57,Scores!$A$5:$K$102,4,FALSE)="","",VLOOKUP(F57,Scores!$A$5:$K$102,4,FALSE)),"")</f>
        <v/>
      </c>
      <c r="P57" s="54" t="str">
        <f>IFERROR(IF(VLOOKUP(F57,Scores!$A$5:$K$102,5,FALSE)="","",VLOOKUP(F57,Scores!$A$5:$K$102,5,FALSE)),"")</f>
        <v/>
      </c>
      <c r="Q57" s="54" t="str">
        <f>IFERROR(IF(VLOOKUP(F57,Scores!$A$5:$K$102,6,FALSE)="","",VLOOKUP(F57,Scores!$A$5:$K$102,6,FALSE)),"")</f>
        <v/>
      </c>
      <c r="R57" s="54" t="str">
        <f>IFERROR(IF(VLOOKUP(F57,Scores!$A$5:$K$102,7,FALSE)="","",VLOOKUP(F57,Scores!$A$5:$K$102,7,FALSE)),"")</f>
        <v/>
      </c>
      <c r="S57" s="54" t="str">
        <f>IFERROR(IF(VLOOKUP(F57,Scores!$A$5:$K$102,8,FALSE)="","",VLOOKUP(F57,Scores!$A$5:$K$102,8,FALSE)),"")</f>
        <v/>
      </c>
      <c r="T57" s="55" t="str">
        <f>IFERROR(IF(VLOOKUP(F57,Scores!$A$5:$K$102,9,FALSE)="","",VLOOKUP(F57,Scores!$A$5:$K$102,9,FALSE)),"")</f>
        <v/>
      </c>
      <c r="U57" s="56">
        <f t="shared" si="113"/>
        <v>0.66666666666666663</v>
      </c>
      <c r="V57" s="57">
        <f t="shared" si="114"/>
        <v>0.375</v>
      </c>
      <c r="W57" s="57" t="str">
        <f t="shared" si="115"/>
        <v/>
      </c>
      <c r="X57" s="57" t="str">
        <f t="shared" si="116"/>
        <v/>
      </c>
      <c r="Y57" s="57" t="str">
        <f t="shared" si="117"/>
        <v/>
      </c>
      <c r="Z57" s="57" t="str">
        <f t="shared" si="118"/>
        <v/>
      </c>
      <c r="AA57" s="57" t="str">
        <f t="shared" si="119"/>
        <v/>
      </c>
      <c r="AB57" s="58" t="str">
        <f t="shared" si="120"/>
        <v/>
      </c>
      <c r="AC57" s="53">
        <f t="shared" si="121"/>
        <v>2</v>
      </c>
      <c r="AD57" s="57">
        <f t="shared" si="122"/>
        <v>0.52083333333333326</v>
      </c>
      <c r="AE57" s="57" cm="1">
        <f t="array" ref="AE57">IFERROR(IF(AC57&gt;Lookups!$I$6-1,AVERAGE(LARGE(U57:AB57,_xlfn.SEQUENCE(Lookups!$I$6))),AVERAGE(LARGE(U57:AB57,_xlfn.SEQUENCE(AC57)))),"")</f>
        <v>0.52083333333333326</v>
      </c>
      <c r="AF57" s="55">
        <f t="shared" si="123"/>
        <v>38</v>
      </c>
      <c r="AG57" s="59" t="str">
        <f>IF(AC57=Lookups!$I$6+1,LARGE(U57:AB57,5),"")</f>
        <v/>
      </c>
      <c r="AH57" s="59" t="str">
        <f>IF(AC57=Lookups!$I$6+2,LARGE(U57:AB57,6),"")</f>
        <v/>
      </c>
      <c r="AI57" s="59"/>
      <c r="AJ57" s="59"/>
      <c r="AK57" s="60">
        <f t="shared" si="100"/>
        <v>5</v>
      </c>
      <c r="AL57" s="34" t="str">
        <f>IF(OR(AC57=0,AC57=""),"",IF(COUNTIFS($AQ$44:$AQ$72,"&gt;"&amp;AQ57)+COUNTIFS(AQ$44:AQ57,"="&amp;AQ57)=0,"",COUNTIFS($AQ$44:$AQ$72,"&gt;"&amp;AQ57)+COUNTIFS(AQ$44:AQ57,"="&amp;AQ57)))</f>
        <v/>
      </c>
      <c r="AM57" s="34" t="str">
        <f>IFERROR(IF(OR(AC57=0,AC57=""),"",IF(COUNTIFS($AR$44:$AR$72,"&gt;"&amp;AR57)+COUNTIFS(AR$44:AR57,"="&amp;AR57)=0,"",COUNTIFS($AR$44:$AR$72,"&gt;"&amp;AR57)+COUNTIFS(AR$44:AR57,"="&amp;AR57)+$AL$43)),"")</f>
        <v/>
      </c>
      <c r="AN57" s="34">
        <f>IFERROR(IF(OR(AC57=0,AC57=""),"",IF(COUNTIFS($AS$44:$AS$72,"&gt;"&amp;AS57)+COUNTIFS(AS$44:AS57,"="&amp;AS57)=0,"",COUNTIFS($AS$44:$AS$72,"&gt;"&amp;AS57)+COUNTIFS(AS$44:AS57,"="&amp;AS57)+$AM$43)),"")</f>
        <v>5</v>
      </c>
      <c r="AO57" s="34" t="str">
        <f>IFERROR(IF(OR(AC57=0,AC57=""),"",IF(COUNTIFS($AT$44:$AT$72,"&gt;"&amp;AT57)+COUNTIFS(AT$44:AT57,"="&amp;AT57)=0,"",COUNTIFS($AT$44:$AT$72,"&gt;"&amp;AT57)+COUNTIFS(AT$44:AT57,"="&amp;AT57)+$AN$43)),"")</f>
        <v/>
      </c>
      <c r="AP57" s="34" t="str">
        <f>IFERROR(IF(OR(AC57=0,AC57=""),"",IF(COUNTIFS($AU$72:$AU$216,"&gt;"&amp;AU57)+COUNTIFS(AU57:AU$72,"="&amp;AU57)=0,"",COUNTIFS($AU$72:$AU$216,"&gt;"&amp;AU57)+COUNTIFS(AU57:AU$72,"="&amp;AU57)+$AO$3)),"")</f>
        <v/>
      </c>
      <c r="AQ57" s="59" t="str">
        <f t="shared" si="101"/>
        <v/>
      </c>
      <c r="AR57" s="59" t="str">
        <f t="shared" si="102"/>
        <v/>
      </c>
      <c r="AS57" s="59">
        <f t="shared" si="103"/>
        <v>0.52083333333333326</v>
      </c>
      <c r="AT57" s="59" t="str">
        <f t="shared" si="104"/>
        <v/>
      </c>
      <c r="AU57" s="59" t="str">
        <f t="shared" si="105"/>
        <v/>
      </c>
      <c r="AW57" s="60">
        <f t="shared" si="106"/>
        <v>24</v>
      </c>
      <c r="AX57" s="34" t="str">
        <f>IF(OR(BC57=0,BC57=""),"",IF(COUNTIFS($BC$11:$BC$158,"&gt;"&amp;BC57)+COUNTIFS(BC$11:BC57,"="&amp;BC57)=0,"",COUNTIFS($BC$11:$BC$158,"&gt;"&amp;BC57)+COUNTIFS(BC$11:BC57,"="&amp;BC57)))</f>
        <v/>
      </c>
      <c r="AY57" s="34" t="str">
        <f>IFERROR(IF(OR(BD57=0,BD57=""),"",IF(COUNTIFS($BD$11:$BD$158,"&gt;"&amp;BD57)+COUNTIFS(BD$11:BD57,"="&amp;BD57)=0,"",COUNTIFS($BD$11:$BD$158,"&gt;"&amp;BD57)+COUNTIFS(BD$11:BD57,"="&amp;BD57)+$AX$10)),"")</f>
        <v/>
      </c>
      <c r="AZ57" s="34">
        <f>IFERROR(IF(OR(BE57=0,BE57=""),"",IF(COUNTIFS($BE$11:$BE$158,"&gt;"&amp;BE57)+COUNTIFS(BE$11:BE57,"="&amp;BE57)=0,"",COUNTIFS($BE$11:$BE$158,"&gt;"&amp;BE57)+COUNTIFS(BE$11:BE57,"="&amp;BE57)+$AY$10)),"")</f>
        <v>24</v>
      </c>
      <c r="BA57" s="34" t="str">
        <f>IFERROR(IF(OR(BF57=0,BF57=""),"",IF(COUNTIFS($BF$11:$BF$158,"&gt;"&amp;BF57)+COUNTIFS(BF$11:BF57,"="&amp;BF57)=0,"",COUNTIFS($BF$11:$BF$158,"&gt;"&amp;BF57)+COUNTIFS(BF$11:BF57,"="&amp;BF57)+$AZ$10)),"")</f>
        <v/>
      </c>
      <c r="BB57" s="34" t="str">
        <f>IFERROR(IF(OR(BG57=0,BG57=""),"",IF(COUNTIFS($BG$11:$BG$158,"&gt;"&amp;BG57)+COUNTIFS(BG$11:BG57,"="&amp;BG57)=0,"",COUNTIFS($BG$11:$BG$158,"&gt;"&amp;BG57)+COUNTIFS(BG$11:BG57,"="&amp;BG57)+$BA$10)),"")</f>
        <v/>
      </c>
      <c r="BC57" s="59" t="str">
        <f t="shared" si="107"/>
        <v/>
      </c>
      <c r="BD57" s="59" t="str">
        <f t="shared" si="108"/>
        <v/>
      </c>
      <c r="BE57" s="59">
        <f t="shared" si="109"/>
        <v>0.52083333333333326</v>
      </c>
      <c r="BF57" s="59" t="str">
        <f t="shared" si="110"/>
        <v/>
      </c>
      <c r="BG57" s="59" t="str">
        <f t="shared" si="111"/>
        <v/>
      </c>
    </row>
    <row r="58" spans="1:59" ht="15" x14ac:dyDescent="0.3">
      <c r="A58">
        <f t="shared" si="112"/>
        <v>2</v>
      </c>
      <c r="B58">
        <f>IF(OR(AC58=0,AC58=""),"",IF(COUNTIFS($AE$11:$AE$158,"&gt;"&amp;AE58)+COUNTIFS(AE$11:AE58,"="&amp;AE58)=0,"",COUNTIFS($AE$11:$AE$158,"&gt;"&amp;AE58)+COUNTIFS(AE$11:AE58,"="&amp;AE58)))</f>
        <v>33</v>
      </c>
      <c r="C58">
        <f t="shared" si="88"/>
        <v>20</v>
      </c>
      <c r="D58">
        <f>IF(OR(AC58=0,AC58=""),"",IF(COUNTIFS($AF$11:$AF$135,"&gt;"&amp;AF58)+COUNTIFS(AF$11:AF58,"="&amp;AF58)=0,"",COUNTIFS($AF$11:$AF$135,"&gt;"&amp;AF58)+COUNTIFS(AF$11:AF58,"="&amp;AF58)))</f>
        <v>15</v>
      </c>
      <c r="E58">
        <f>IF(AC58="","",COUNTIFS($H$11:$H$158,H58,$AE$11:$AE$158,"&gt;"&amp;AE58)+COUNTIFS(H58:$H$158,H58,AE58:$AE$158,AE58))</f>
        <v>4</v>
      </c>
      <c r="F58" s="6" t="s">
        <v>41</v>
      </c>
      <c r="G58" s="88">
        <f>IFERROR(IF(VLOOKUP(F58,Lookups!$A$2:$F$118,2,FALSE)="","",VLOOKUP(F58,Lookups!$A$2:$F$118,2,FALSE)),"")</f>
        <v>59</v>
      </c>
      <c r="H58" s="88" t="str">
        <f>IFERROR(IF(VLOOKUP(F58,Lookups!$A$2:$F$118,3,FALSE)="","",VLOOKUP(F58,Lookups!$A$2:$F$118,3,FALSE)),"")</f>
        <v>B</v>
      </c>
      <c r="I58" s="88" t="str">
        <f>IFERROR(IF(AE58=0,"",VLOOKUP(AD58,Lookups!$K$3:$L$7,2,TRUE)),"")</f>
        <v>C</v>
      </c>
      <c r="J58" s="88" t="str">
        <f>IFERROR(IF(VLOOKUP(F58,Lookups!$A$2:$F$118,4,FALSE)="","",VLOOKUP(F58,Lookups!$A$2:$F$118,4,FALSE)),"")</f>
        <v>PCP</v>
      </c>
      <c r="K58" s="88" t="str">
        <f>IFERROR(IF(VLOOKUP(F58,Lookups!$A$2:$F$118,5,FALSE)="","",VLOOKUP(F58,Lookups!$A$2:$F$118,5,FALSE)),"")</f>
        <v>Frobury</v>
      </c>
      <c r="L58" s="89" t="str">
        <f>IFERROR(IF(VLOOKUP(F58,Lookups!$A$2:$F$118,6,FALSE)="","",VLOOKUP(F58,Lookups!$A$2:$F$118,6,FALSE)),"")</f>
        <v>Frobury</v>
      </c>
      <c r="M58" s="53">
        <f>IFERROR(IF(VLOOKUP(F58,Scores!$A$5:$K$102,2,FALSE)="","",VLOOKUP(F58,Scores!$A$4:$K$102,2,FALSE)),"")</f>
        <v>27</v>
      </c>
      <c r="N58" s="54">
        <f>IFERROR(IF(VLOOKUP(F58,Scores!$A$5:$K$102,3,FALSE)="","",VLOOKUP(F58,Scores!$A$5:$K$102,3,FALSE)),"")</f>
        <v>16</v>
      </c>
      <c r="O58" s="54" t="str">
        <f>IFERROR(IF(VLOOKUP(F58,Scores!$A$5:$K$102,4,FALSE)="","",VLOOKUP(F58,Scores!$A$5:$K$102,4,FALSE)),"")</f>
        <v/>
      </c>
      <c r="P58" s="54" t="str">
        <f>IFERROR(IF(VLOOKUP(F58,Scores!$A$5:$K$102,5,FALSE)="","",VLOOKUP(F58,Scores!$A$5:$K$102,5,FALSE)),"")</f>
        <v/>
      </c>
      <c r="Q58" s="54" t="str">
        <f>IFERROR(IF(VLOOKUP(F58,Scores!$A$5:$K$102,6,FALSE)="","",VLOOKUP(F58,Scores!$A$5:$K$102,6,FALSE)),"")</f>
        <v/>
      </c>
      <c r="R58" s="54" t="str">
        <f>IFERROR(IF(VLOOKUP(F58,Scores!$A$5:$K$102,7,FALSE)="","",VLOOKUP(F58,Scores!$A$5:$K$102,7,FALSE)),"")</f>
        <v/>
      </c>
      <c r="S58" s="54" t="str">
        <f>IFERROR(IF(VLOOKUP(F58,Scores!$A$5:$K$102,8,FALSE)="","",VLOOKUP(F58,Scores!$A$5:$K$102,8,FALSE)),"")</f>
        <v/>
      </c>
      <c r="T58" s="55" t="str">
        <f>IFERROR(IF(VLOOKUP(F58,Scores!$A$5:$K$102,9,FALSE)="","",VLOOKUP(F58,Scores!$A$5:$K$102,9,FALSE)),"")</f>
        <v/>
      </c>
      <c r="U58" s="56">
        <f t="shared" si="113"/>
        <v>0.69230769230769229</v>
      </c>
      <c r="V58" s="57">
        <f t="shared" si="114"/>
        <v>0.5</v>
      </c>
      <c r="W58" s="57" t="str">
        <f t="shared" si="115"/>
        <v/>
      </c>
      <c r="X58" s="57" t="str">
        <f t="shared" si="116"/>
        <v/>
      </c>
      <c r="Y58" s="57" t="str">
        <f t="shared" si="117"/>
        <v/>
      </c>
      <c r="Z58" s="57" t="str">
        <f t="shared" si="118"/>
        <v/>
      </c>
      <c r="AA58" s="57" t="str">
        <f t="shared" si="119"/>
        <v/>
      </c>
      <c r="AB58" s="58" t="str">
        <f t="shared" si="120"/>
        <v/>
      </c>
      <c r="AC58" s="53">
        <f t="shared" si="121"/>
        <v>2</v>
      </c>
      <c r="AD58" s="57">
        <f t="shared" si="122"/>
        <v>0.59615384615384615</v>
      </c>
      <c r="AE58" s="57" cm="1">
        <f t="array" ref="AE58">IFERROR(IF(AC58&gt;Lookups!$I$6-1,AVERAGE(LARGE(U58:AB58,_xlfn.SEQUENCE(Lookups!$I$6))),AVERAGE(LARGE(U58:AB58,_xlfn.SEQUENCE(AC58)))),"")</f>
        <v>0.59615384615384615</v>
      </c>
      <c r="AF58" s="55">
        <f t="shared" si="123"/>
        <v>43</v>
      </c>
      <c r="AG58" s="59" t="str">
        <f>IF(AC58=Lookups!$I$6+1,LARGE(U58:AB58,5),"")</f>
        <v/>
      </c>
      <c r="AH58" s="59" t="str">
        <f>IF(AC58=Lookups!$I$6+2,LARGE(U58:AB58,6),"")</f>
        <v/>
      </c>
      <c r="AI58" s="59"/>
      <c r="AJ58" s="59"/>
      <c r="AK58" s="60">
        <f t="shared" si="100"/>
        <v>2</v>
      </c>
      <c r="AL58" s="34" t="str">
        <f>IF(OR(AC58=0,AC58=""),"",IF(COUNTIFS($AQ$44:$AQ$72,"&gt;"&amp;AQ58)+COUNTIFS(AQ$44:AQ58,"="&amp;AQ58)=0,"",COUNTIFS($AQ$44:$AQ$72,"&gt;"&amp;AQ58)+COUNTIFS(AQ$44:AQ58,"="&amp;AQ58)))</f>
        <v/>
      </c>
      <c r="AM58" s="34" t="str">
        <f>IFERROR(IF(OR(AC58=0,AC58=""),"",IF(COUNTIFS($AR$44:$AR$72,"&gt;"&amp;AR58)+COUNTIFS(AR$44:AR58,"="&amp;AR58)=0,"",COUNTIFS($AR$44:$AR$72,"&gt;"&amp;AR58)+COUNTIFS(AR$44:AR58,"="&amp;AR58)+$AL$43)),"")</f>
        <v/>
      </c>
      <c r="AN58" s="34">
        <f>IFERROR(IF(OR(AC58=0,AC58=""),"",IF(COUNTIFS($AS$44:$AS$72,"&gt;"&amp;AS58)+COUNTIFS(AS$44:AS58,"="&amp;AS58)=0,"",COUNTIFS($AS$44:$AS$72,"&gt;"&amp;AS58)+COUNTIFS(AS$44:AS58,"="&amp;AS58)+$AM$43)),"")</f>
        <v>2</v>
      </c>
      <c r="AO58" s="34" t="str">
        <f>IFERROR(IF(OR(AC58=0,AC58=""),"",IF(COUNTIFS($AT$44:$AT$72,"&gt;"&amp;AT58)+COUNTIFS(AT$44:AT58,"="&amp;AT58)=0,"",COUNTIFS($AT$44:$AT$72,"&gt;"&amp;AT58)+COUNTIFS(AT$44:AT58,"="&amp;AT58)+$AN$43)),"")</f>
        <v/>
      </c>
      <c r="AP58" s="34" t="str">
        <f>IFERROR(IF(OR(AC58=0,AC58=""),"",IF(COUNTIFS($AU$72:$AU$216,"&gt;"&amp;AU58)+COUNTIFS(AU58:AU$72,"="&amp;AU58)=0,"",COUNTIFS($AU$72:$AU$216,"&gt;"&amp;AU58)+COUNTIFS(AU58:AU$72,"="&amp;AU58)+$AO$3)),"")</f>
        <v/>
      </c>
      <c r="AQ58" s="59" t="str">
        <f t="shared" si="101"/>
        <v/>
      </c>
      <c r="AR58" s="59" t="str">
        <f t="shared" si="102"/>
        <v/>
      </c>
      <c r="AS58" s="59">
        <f t="shared" si="103"/>
        <v>0.59615384615384615</v>
      </c>
      <c r="AT58" s="59" t="str">
        <f t="shared" si="104"/>
        <v/>
      </c>
      <c r="AU58" s="59" t="str">
        <f t="shared" si="105"/>
        <v/>
      </c>
      <c r="AW58" s="60">
        <f t="shared" si="106"/>
        <v>20</v>
      </c>
      <c r="AX58" s="34" t="str">
        <f>IF(OR(BC58=0,BC58=""),"",IF(COUNTIFS($BC$11:$BC$158,"&gt;"&amp;BC58)+COUNTIFS(BC$11:BC58,"="&amp;BC58)=0,"",COUNTIFS($BC$11:$BC$158,"&gt;"&amp;BC58)+COUNTIFS(BC$11:BC58,"="&amp;BC58)))</f>
        <v/>
      </c>
      <c r="AY58" s="34" t="str">
        <f>IFERROR(IF(OR(BD58=0,BD58=""),"",IF(COUNTIFS($BD$11:$BD$158,"&gt;"&amp;BD58)+COUNTIFS(BD$11:BD58,"="&amp;BD58)=0,"",COUNTIFS($BD$11:$BD$158,"&gt;"&amp;BD58)+COUNTIFS(BD$11:BD58,"="&amp;BD58)+$AX$10)),"")</f>
        <v/>
      </c>
      <c r="AZ58" s="34">
        <f>IFERROR(IF(OR(BE58=0,BE58=""),"",IF(COUNTIFS($BE$11:$BE$158,"&gt;"&amp;BE58)+COUNTIFS(BE$11:BE58,"="&amp;BE58)=0,"",COUNTIFS($BE$11:$BE$158,"&gt;"&amp;BE58)+COUNTIFS(BE$11:BE58,"="&amp;BE58)+$AY$10)),"")</f>
        <v>20</v>
      </c>
      <c r="BA58" s="34" t="str">
        <f>IFERROR(IF(OR(BF58=0,BF58=""),"",IF(COUNTIFS($BF$11:$BF$158,"&gt;"&amp;BF58)+COUNTIFS(BF$11:BF58,"="&amp;BF58)=0,"",COUNTIFS($BF$11:$BF$158,"&gt;"&amp;BF58)+COUNTIFS(BF$11:BF58,"="&amp;BF58)+$AZ$10)),"")</f>
        <v/>
      </c>
      <c r="BB58" s="34" t="str">
        <f>IFERROR(IF(OR(BG58=0,BG58=""),"",IF(COUNTIFS($BG$11:$BG$158,"&gt;"&amp;BG58)+COUNTIFS(BG$11:BG58,"="&amp;BG58)=0,"",COUNTIFS($BG$11:$BG$158,"&gt;"&amp;BG58)+COUNTIFS(BG$11:BG58,"="&amp;BG58)+$BA$10)),"")</f>
        <v/>
      </c>
      <c r="BC58" s="59" t="str">
        <f t="shared" si="107"/>
        <v/>
      </c>
      <c r="BD58" s="59" t="str">
        <f t="shared" si="108"/>
        <v/>
      </c>
      <c r="BE58" s="59">
        <f t="shared" si="109"/>
        <v>0.59615384615384615</v>
      </c>
      <c r="BF58" s="59" t="str">
        <f t="shared" si="110"/>
        <v/>
      </c>
      <c r="BG58" s="59" t="str">
        <f t="shared" si="111"/>
        <v/>
      </c>
    </row>
    <row r="59" spans="1:59" ht="15" x14ac:dyDescent="0.3">
      <c r="A59" t="str">
        <f t="shared" si="112"/>
        <v/>
      </c>
      <c r="B59" t="str">
        <f>IF(OR(AC59=0,AC59=""),"",IF(COUNTIFS($AE$11:$AE$158,"&gt;"&amp;AE59)+COUNTIFS(AE$11:AE59,"="&amp;AE59)=0,"",COUNTIFS($AE$11:$AE$158,"&gt;"&amp;AE59)+COUNTIFS(AE$11:AE59,"="&amp;AE59)))</f>
        <v/>
      </c>
      <c r="C59" t="str">
        <f t="shared" si="88"/>
        <v/>
      </c>
      <c r="D59" t="str">
        <f>IF(OR(AC59=0,AC59=""),"",IF(COUNTIFS($AF$11:$AF$135,"&gt;"&amp;AF59)+COUNTIFS(AF$11:AF59,"="&amp;AF59)=0,"",COUNTIFS($AF$11:$AF$135,"&gt;"&amp;AF59)+COUNTIFS(AF$11:AF59,"="&amp;AF59)))</f>
        <v/>
      </c>
      <c r="E59" t="str">
        <f>IF(AC59="","",COUNTIFS($H$11:$H$158,H59,$AE$11:$AE$158,"&gt;"&amp;AE59)+COUNTIFS(H59:$H$158,H59,AE59:$AE$158,AE59))</f>
        <v/>
      </c>
      <c r="F59" s="6" t="s">
        <v>107</v>
      </c>
      <c r="G59" s="88">
        <f>IFERROR(IF(VLOOKUP(F59,Lookups!$A$2:$F$118,2,FALSE)="","",VLOOKUP(F59,Lookups!$A$2:$F$118,2,FALSE)),"")</f>
        <v>791</v>
      </c>
      <c r="H59" s="88" t="str">
        <f>IFERROR(IF(VLOOKUP(F59,Lookups!$A$2:$F$118,3,FALSE)="","",VLOOKUP(F59,Lookups!$A$2:$F$118,3,FALSE)),"")</f>
        <v>B</v>
      </c>
      <c r="I59" s="88" t="str">
        <f>IFERROR(IF(AE59=0,"",VLOOKUP(AD59,Lookups!$K$3:$L$7,2,TRUE)),"")</f>
        <v/>
      </c>
      <c r="J59" s="88" t="str">
        <f>IFERROR(IF(VLOOKUP(F59,Lookups!$A$2:$F$118,4,FALSE)="","",VLOOKUP(F59,Lookups!$A$2:$F$118,4,FALSE)),"")</f>
        <v>PCP</v>
      </c>
      <c r="K59" s="88" t="str">
        <f>IFERROR(IF(VLOOKUP(F59,Lookups!$A$2:$F$118,5,FALSE)="","",VLOOKUP(F59,Lookups!$A$2:$F$118,5,FALSE)),"")</f>
        <v>Bisley</v>
      </c>
      <c r="L59" s="89" t="str">
        <f>IFERROR(IF(VLOOKUP(F59,Lookups!$A$2:$F$118,6,FALSE)="","",VLOOKUP(F59,Lookups!$A$2:$F$118,6,FALSE)),"")</f>
        <v/>
      </c>
      <c r="M59" s="53" t="str">
        <f>IFERROR(IF(VLOOKUP(F59,Scores!$A$5:$K$102,2,FALSE)="","",VLOOKUP(F59,Scores!$A$4:$K$102,2,FALSE)),"")</f>
        <v/>
      </c>
      <c r="N59" s="54" t="str">
        <f>IFERROR(IF(VLOOKUP(F59,Scores!$A$5:$K$102,3,FALSE)="","",VLOOKUP(F59,Scores!$A$5:$K$102,3,FALSE)),"")</f>
        <v/>
      </c>
      <c r="O59" s="54" t="str">
        <f>IFERROR(IF(VLOOKUP(F59,Scores!$A$5:$K$102,4,FALSE)="","",VLOOKUP(F59,Scores!$A$5:$K$102,4,FALSE)),"")</f>
        <v/>
      </c>
      <c r="P59" s="54" t="str">
        <f>IFERROR(IF(VLOOKUP(F59,Scores!$A$5:$K$102,5,FALSE)="","",VLOOKUP(F59,Scores!$A$5:$K$102,5,FALSE)),"")</f>
        <v/>
      </c>
      <c r="Q59" s="54" t="str">
        <f>IFERROR(IF(VLOOKUP(F59,Scores!$A$5:$K$102,6,FALSE)="","",VLOOKUP(F59,Scores!$A$5:$K$102,6,FALSE)),"")</f>
        <v/>
      </c>
      <c r="R59" s="54" t="str">
        <f>IFERROR(IF(VLOOKUP(F59,Scores!$A$5:$K$102,7,FALSE)="","",VLOOKUP(F59,Scores!$A$5:$K$102,7,FALSE)),"")</f>
        <v/>
      </c>
      <c r="S59" s="54" t="str">
        <f>IFERROR(IF(VLOOKUP(F59,Scores!$A$5:$K$102,8,FALSE)="","",VLOOKUP(F59,Scores!$A$5:$K$102,8,FALSE)),"")</f>
        <v/>
      </c>
      <c r="T59" s="55" t="str">
        <f>IFERROR(IF(VLOOKUP(F59,Scores!$A$5:$K$102,9,FALSE)="","",VLOOKUP(F59,Scores!$A$5:$K$102,9,FALSE)),"")</f>
        <v/>
      </c>
      <c r="U59" s="56" t="str">
        <f t="shared" si="113"/>
        <v/>
      </c>
      <c r="V59" s="57" t="str">
        <f t="shared" si="114"/>
        <v/>
      </c>
      <c r="W59" s="57" t="str">
        <f t="shared" si="115"/>
        <v/>
      </c>
      <c r="X59" s="57" t="str">
        <f t="shared" si="116"/>
        <v/>
      </c>
      <c r="Y59" s="57" t="str">
        <f t="shared" si="117"/>
        <v/>
      </c>
      <c r="Z59" s="57" t="str">
        <f t="shared" si="118"/>
        <v/>
      </c>
      <c r="AA59" s="57" t="str">
        <f t="shared" si="119"/>
        <v/>
      </c>
      <c r="AB59" s="58" t="str">
        <f t="shared" si="120"/>
        <v/>
      </c>
      <c r="AC59" s="53" t="str">
        <f t="shared" si="121"/>
        <v/>
      </c>
      <c r="AD59" s="57" t="str">
        <f t="shared" si="122"/>
        <v/>
      </c>
      <c r="AE59" s="57" t="str" cm="1">
        <f t="array" ref="AE59">IFERROR(IF(AC59&gt;Lookups!$I$6-1,AVERAGE(LARGE(U59:AB59,_xlfn.SEQUENCE(Lookups!$I$6))),AVERAGE(LARGE(U59:AB59,_xlfn.SEQUENCE(AC59)))),"")</f>
        <v/>
      </c>
      <c r="AF59" s="55" t="str">
        <f t="shared" si="123"/>
        <v/>
      </c>
      <c r="AG59" s="59" t="str">
        <f>IF(AC59=Lookups!$I$6+1,LARGE(U59:AB59,5),"")</f>
        <v/>
      </c>
      <c r="AH59" s="59" t="str">
        <f>IF(AC59=Lookups!$I$6+2,LARGE(U59:AB59,6),"")</f>
        <v/>
      </c>
      <c r="AI59" s="59"/>
      <c r="AJ59" s="59"/>
      <c r="AK59" s="60" t="str">
        <f t="shared" si="100"/>
        <v/>
      </c>
      <c r="AL59" s="34" t="str">
        <f>IF(OR(AC59=0,AC59=""),"",IF(COUNTIFS($AQ$44:$AQ$72,"&gt;"&amp;AQ59)+COUNTIFS(AQ$44:AQ59,"="&amp;AQ59)=0,"",COUNTIFS($AQ$44:$AQ$72,"&gt;"&amp;AQ59)+COUNTIFS(AQ$44:AQ59,"="&amp;AQ59)))</f>
        <v/>
      </c>
      <c r="AM59" s="34" t="str">
        <f>IFERROR(IF(OR(AC59=0,AC59=""),"",IF(COUNTIFS($AR$44:$AR$72,"&gt;"&amp;AR59)+COUNTIFS(AR$44:AR59,"="&amp;AR59)=0,"",COUNTIFS($AR$44:$AR$72,"&gt;"&amp;AR59)+COUNTIFS(AR$44:AR59,"="&amp;AR59)+$AL$43)),"")</f>
        <v/>
      </c>
      <c r="AN59" s="34" t="str">
        <f>IFERROR(IF(OR(AC59=0,AC59=""),"",IF(COUNTIFS($AS$44:$AS$72,"&gt;"&amp;AS59)+COUNTIFS(AS$44:AS59,"="&amp;AS59)=0,"",COUNTIFS($AS$44:$AS$72,"&gt;"&amp;AS59)+COUNTIFS(AS$44:AS59,"="&amp;AS59)+$AM$43)),"")</f>
        <v/>
      </c>
      <c r="AO59" s="34" t="str">
        <f>IFERROR(IF(OR(AC59=0,AC59=""),"",IF(COUNTIFS($AT$44:$AT$72,"&gt;"&amp;AT59)+COUNTIFS(AT$44:AT59,"="&amp;AT59)=0,"",COUNTIFS($AT$44:$AT$72,"&gt;"&amp;AT59)+COUNTIFS(AT$44:AT59,"="&amp;AT59)+$AN$43)),"")</f>
        <v/>
      </c>
      <c r="AP59" s="34" t="str">
        <f>IFERROR(IF(OR(AC59=0,AC59=""),"",IF(COUNTIFS($AU$72:$AU$216,"&gt;"&amp;AU59)+COUNTIFS(AU59:AU$72,"="&amp;AU59)=0,"",COUNTIFS($AU$72:$AU$216,"&gt;"&amp;AU59)+COUNTIFS(AU59:AU$72,"="&amp;AU59)+$AO$3)),"")</f>
        <v/>
      </c>
      <c r="AQ59" s="59" t="str">
        <f t="shared" si="101"/>
        <v/>
      </c>
      <c r="AR59" s="59" t="str">
        <f t="shared" si="102"/>
        <v/>
      </c>
      <c r="AS59" s="59" t="str">
        <f t="shared" si="103"/>
        <v/>
      </c>
      <c r="AT59" s="59" t="str">
        <f t="shared" si="104"/>
        <v/>
      </c>
      <c r="AU59" s="59" t="str">
        <f t="shared" si="105"/>
        <v/>
      </c>
      <c r="AW59" s="60" t="str">
        <f t="shared" si="106"/>
        <v/>
      </c>
      <c r="AX59" s="34" t="str">
        <f>IF(OR(BC59=0,BC59=""),"",IF(COUNTIFS($BC$11:$BC$158,"&gt;"&amp;BC59)+COUNTIFS(BC$11:BC59,"="&amp;BC59)=0,"",COUNTIFS($BC$11:$BC$158,"&gt;"&amp;BC59)+COUNTIFS(BC$11:BC59,"="&amp;BC59)))</f>
        <v/>
      </c>
      <c r="AY59" s="34" t="str">
        <f>IFERROR(IF(OR(BD59=0,BD59=""),"",IF(COUNTIFS($BD$11:$BD$158,"&gt;"&amp;BD59)+COUNTIFS(BD$11:BD59,"="&amp;BD59)=0,"",COUNTIFS($BD$11:$BD$158,"&gt;"&amp;BD59)+COUNTIFS(BD$11:BD59,"="&amp;BD59)+$AX$10)),"")</f>
        <v/>
      </c>
      <c r="AZ59" s="34" t="str">
        <f>IFERROR(IF(OR(BE59=0,BE59=""),"",IF(COUNTIFS($BE$11:$BE$158,"&gt;"&amp;BE59)+COUNTIFS(BE$11:BE59,"="&amp;BE59)=0,"",COUNTIFS($BE$11:$BE$158,"&gt;"&amp;BE59)+COUNTIFS(BE$11:BE59,"="&amp;BE59)+$AY$10)),"")</f>
        <v/>
      </c>
      <c r="BA59" s="34" t="str">
        <f>IFERROR(IF(OR(BF59=0,BF59=""),"",IF(COUNTIFS($BF$11:$BF$158,"&gt;"&amp;BF59)+COUNTIFS(BF$11:BF59,"="&amp;BF59)=0,"",COUNTIFS($BF$11:$BF$158,"&gt;"&amp;BF59)+COUNTIFS(BF$11:BF59,"="&amp;BF59)+$AZ$10)),"")</f>
        <v/>
      </c>
      <c r="BB59" s="34" t="str">
        <f>IFERROR(IF(OR(BG59=0,BG59=""),"",IF(COUNTIFS($BG$11:$BG$158,"&gt;"&amp;BG59)+COUNTIFS(BG$11:BG59,"="&amp;BG59)=0,"",COUNTIFS($BG$11:$BG$158,"&gt;"&amp;BG59)+COUNTIFS(BG$11:BG59,"="&amp;BG59)+$BA$10)),"")</f>
        <v/>
      </c>
      <c r="BC59" s="59" t="str">
        <f t="shared" si="107"/>
        <v/>
      </c>
      <c r="BD59" s="59" t="str">
        <f t="shared" si="108"/>
        <v/>
      </c>
      <c r="BE59" s="59" t="str">
        <f t="shared" si="109"/>
        <v/>
      </c>
      <c r="BF59" s="59" t="str">
        <f t="shared" si="110"/>
        <v/>
      </c>
      <c r="BG59" s="59" t="str">
        <f t="shared" si="111"/>
        <v/>
      </c>
    </row>
    <row r="60" spans="1:59" ht="15" x14ac:dyDescent="0.3">
      <c r="A60">
        <f t="shared" si="112"/>
        <v>9</v>
      </c>
      <c r="B60">
        <f>IF(OR(AC60=0,AC60=""),"",IF(COUNTIFS($AE$11:$AE$158,"&gt;"&amp;AE60)+COUNTIFS(AE$11:AE60,"="&amp;AE60)=0,"",COUNTIFS($AE$11:$AE$158,"&gt;"&amp;AE60)+COUNTIFS(AE$11:AE60,"="&amp;AE60)))</f>
        <v>35</v>
      </c>
      <c r="C60">
        <f t="shared" si="88"/>
        <v>40</v>
      </c>
      <c r="D60">
        <f>IF(OR(AC60=0,AC60=""),"",IF(COUNTIFS($AF$11:$AF$135,"&gt;"&amp;AF60)+COUNTIFS(AF$11:AF60,"="&amp;AF60)=0,"",COUNTIFS($AF$11:$AF$135,"&gt;"&amp;AF60)+COUNTIFS(AF$11:AF60,"="&amp;AF60)))</f>
        <v>29</v>
      </c>
      <c r="E60">
        <f>IF(AC60="","",COUNTIFS($H$11:$H$158,H60,$AE$11:$AE$158,"&gt;"&amp;AE60)+COUNTIFS(H60:$H$158,H60,AE60:$AE$158,AE60))</f>
        <v>5</v>
      </c>
      <c r="F60" s="6" t="s">
        <v>42</v>
      </c>
      <c r="G60" s="88">
        <f>IFERROR(IF(VLOOKUP(F60,Lookups!$A$2:$F$118,2,FALSE)="","",VLOOKUP(F60,Lookups!$A$2:$F$118,2,FALSE)),"")</f>
        <v>1885</v>
      </c>
      <c r="H60" s="88" t="str">
        <f>IFERROR(IF(VLOOKUP(F60,Lookups!$A$2:$F$118,3,FALSE)="","",VLOOKUP(F60,Lookups!$A$2:$F$118,3,FALSE)),"")</f>
        <v>B</v>
      </c>
      <c r="I60" s="88" t="str">
        <f>IFERROR(IF(AE60=0,"",VLOOKUP(AD60,Lookups!$K$3:$L$7,2,TRUE)),"")</f>
        <v>C</v>
      </c>
      <c r="J60" s="88" t="str">
        <f>IFERROR(IF(VLOOKUP(F60,Lookups!$A$2:$F$118,4,FALSE)="","",VLOOKUP(F60,Lookups!$A$2:$F$118,4,FALSE)),"")</f>
        <v>PCP</v>
      </c>
      <c r="K60" s="88" t="str">
        <f>IFERROR(IF(VLOOKUP(F60,Lookups!$A$2:$F$118,5,FALSE)="","",VLOOKUP(F60,Lookups!$A$2:$F$118,5,FALSE)),"")</f>
        <v>Buccaneers</v>
      </c>
      <c r="L60" s="89" t="str">
        <f>IFERROR(IF(VLOOKUP(F60,Lookups!$A$2:$F$118,6,FALSE)="","",VLOOKUP(F60,Lookups!$A$2:$F$118,6,FALSE)),"")</f>
        <v>Buccaneers</v>
      </c>
      <c r="M60" s="53">
        <f>IFERROR(IF(VLOOKUP(F60,Scores!$A$5:$K$102,2,FALSE)="","",VLOOKUP(F60,Scores!$A$4:$K$102,2,FALSE)),"")</f>
        <v>23</v>
      </c>
      <c r="N60" s="54" t="str">
        <f>IFERROR(IF(VLOOKUP(F60,Scores!$A$5:$K$102,3,FALSE)="","",VLOOKUP(F60,Scores!$A$5:$K$102,3,FALSE)),"")</f>
        <v/>
      </c>
      <c r="O60" s="54" t="str">
        <f>IFERROR(IF(VLOOKUP(F60,Scores!$A$5:$K$102,4,FALSE)="","",VLOOKUP(F60,Scores!$A$5:$K$102,4,FALSE)),"")</f>
        <v/>
      </c>
      <c r="P60" s="54" t="str">
        <f>IFERROR(IF(VLOOKUP(F60,Scores!$A$5:$K$102,5,FALSE)="","",VLOOKUP(F60,Scores!$A$5:$K$102,5,FALSE)),"")</f>
        <v/>
      </c>
      <c r="Q60" s="54" t="str">
        <f>IFERROR(IF(VLOOKUP(F60,Scores!$A$5:$K$102,6,FALSE)="","",VLOOKUP(F60,Scores!$A$5:$K$102,6,FALSE)),"")</f>
        <v/>
      </c>
      <c r="R60" s="54" t="str">
        <f>IFERROR(IF(VLOOKUP(F60,Scores!$A$5:$K$102,7,FALSE)="","",VLOOKUP(F60,Scores!$A$5:$K$102,7,FALSE)),"")</f>
        <v/>
      </c>
      <c r="S60" s="54" t="str">
        <f>IFERROR(IF(VLOOKUP(F60,Scores!$A$5:$K$102,8,FALSE)="","",VLOOKUP(F60,Scores!$A$5:$K$102,8,FALSE)),"")</f>
        <v/>
      </c>
      <c r="T60" s="55" t="str">
        <f>IFERROR(IF(VLOOKUP(F60,Scores!$A$5:$K$102,9,FALSE)="","",VLOOKUP(F60,Scores!$A$5:$K$102,9,FALSE)),"")</f>
        <v/>
      </c>
      <c r="U60" s="56">
        <f t="shared" si="113"/>
        <v>0.58974358974358976</v>
      </c>
      <c r="V60" s="57" t="str">
        <f t="shared" si="114"/>
        <v/>
      </c>
      <c r="W60" s="57" t="str">
        <f t="shared" si="115"/>
        <v/>
      </c>
      <c r="X60" s="57" t="str">
        <f t="shared" si="116"/>
        <v/>
      </c>
      <c r="Y60" s="57" t="str">
        <f t="shared" si="117"/>
        <v/>
      </c>
      <c r="Z60" s="57" t="str">
        <f t="shared" si="118"/>
        <v/>
      </c>
      <c r="AA60" s="57" t="str">
        <f t="shared" si="119"/>
        <v/>
      </c>
      <c r="AB60" s="58" t="str">
        <f t="shared" si="120"/>
        <v/>
      </c>
      <c r="AC60" s="53">
        <f t="shared" si="121"/>
        <v>1</v>
      </c>
      <c r="AD60" s="57">
        <f t="shared" si="122"/>
        <v>0.58974358974358976</v>
      </c>
      <c r="AE60" s="57" cm="1">
        <f t="array" ref="AE60">IFERROR(IF(AC60&gt;Lookups!$I$6-1,AVERAGE(LARGE(U60:AB60,_xlfn.SEQUENCE(Lookups!$I$6))),AVERAGE(LARGE(U60:AB60,_xlfn.SEQUENCE(AC60)))),"")</f>
        <v>0.58974358974358976</v>
      </c>
      <c r="AF60" s="55">
        <f t="shared" si="123"/>
        <v>23</v>
      </c>
      <c r="AG60" s="59" t="str">
        <f>IF(AC60=Lookups!$I$6+1,LARGE(U60:AB60,5),"")</f>
        <v/>
      </c>
      <c r="AH60" s="59" t="str">
        <f>IF(AC60=Lookups!$I$6+2,LARGE(U60:AB60,6),"")</f>
        <v/>
      </c>
      <c r="AI60" s="59"/>
      <c r="AJ60" s="59"/>
      <c r="AK60" s="60">
        <f t="shared" si="100"/>
        <v>9</v>
      </c>
      <c r="AL60" s="34" t="str">
        <f>IF(OR(AC60=0,AC60=""),"",IF(COUNTIFS($AQ$44:$AQ$72,"&gt;"&amp;AQ60)+COUNTIFS(AQ$44:AQ60,"="&amp;AQ60)=0,"",COUNTIFS($AQ$44:$AQ$72,"&gt;"&amp;AQ60)+COUNTIFS(AQ$44:AQ60,"="&amp;AQ60)))</f>
        <v/>
      </c>
      <c r="AM60" s="34" t="str">
        <f>IFERROR(IF(OR(AC60=0,AC60=""),"",IF(COUNTIFS($AR$44:$AR$72,"&gt;"&amp;AR60)+COUNTIFS(AR$44:AR60,"="&amp;AR60)=0,"",COUNTIFS($AR$44:$AR$72,"&gt;"&amp;AR60)+COUNTIFS(AR$44:AR60,"="&amp;AR60)+$AL$43)),"")</f>
        <v/>
      </c>
      <c r="AN60" s="34" t="str">
        <f>IFERROR(IF(OR(AC60=0,AC60=""),"",IF(COUNTIFS($AS$44:$AS$72,"&gt;"&amp;AS60)+COUNTIFS(AS$44:AS60,"="&amp;AS60)=0,"",COUNTIFS($AS$44:$AS$72,"&gt;"&amp;AS60)+COUNTIFS(AS$44:AS60,"="&amp;AS60)+$AM$43)),"")</f>
        <v/>
      </c>
      <c r="AO60" s="34">
        <f>IFERROR(IF(OR(AC60=0,AC60=""),"",IF(COUNTIFS($AT$44:$AT$72,"&gt;"&amp;AT60)+COUNTIFS(AT$44:AT60,"="&amp;AT60)=0,"",COUNTIFS($AT$44:$AT$72,"&gt;"&amp;AT60)+COUNTIFS(AT$44:AT60,"="&amp;AT60)+$AN$43)),"")</f>
        <v>9</v>
      </c>
      <c r="AP60" s="34" t="str">
        <f>IFERROR(IF(OR(AC60=0,AC60=""),"",IF(COUNTIFS($AU$72:$AU$216,"&gt;"&amp;AU60)+COUNTIFS(AU60:AU$72,"="&amp;AU60)=0,"",COUNTIFS($AU$72:$AU$216,"&gt;"&amp;AU60)+COUNTIFS(AU60:AU$72,"="&amp;AU60)+$AO$3)),"")</f>
        <v/>
      </c>
      <c r="AQ60" s="59" t="str">
        <f t="shared" si="101"/>
        <v/>
      </c>
      <c r="AR60" s="59" t="str">
        <f t="shared" si="102"/>
        <v/>
      </c>
      <c r="AS60" s="59" t="str">
        <f t="shared" si="103"/>
        <v/>
      </c>
      <c r="AT60" s="59">
        <f t="shared" si="104"/>
        <v>0.58974358974358976</v>
      </c>
      <c r="AU60" s="59" t="str">
        <f t="shared" si="105"/>
        <v/>
      </c>
      <c r="AW60" s="60">
        <f t="shared" si="106"/>
        <v>40</v>
      </c>
      <c r="AX60" s="34" t="str">
        <f>IF(OR(BC60=0,BC60=""),"",IF(COUNTIFS($BC$11:$BC$158,"&gt;"&amp;BC60)+COUNTIFS(BC$11:BC60,"="&amp;BC60)=0,"",COUNTIFS($BC$11:$BC$158,"&gt;"&amp;BC60)+COUNTIFS(BC$11:BC60,"="&amp;BC60)))</f>
        <v/>
      </c>
      <c r="AY60" s="34" t="str">
        <f>IFERROR(IF(OR(BD60=0,BD60=""),"",IF(COUNTIFS($BD$11:$BD$158,"&gt;"&amp;BD60)+COUNTIFS(BD$11:BD60,"="&amp;BD60)=0,"",COUNTIFS($BD$11:$BD$158,"&gt;"&amp;BD60)+COUNTIFS(BD$11:BD60,"="&amp;BD60)+$AX$10)),"")</f>
        <v/>
      </c>
      <c r="AZ60" s="34" t="str">
        <f>IFERROR(IF(OR(BE60=0,BE60=""),"",IF(COUNTIFS($BE$11:$BE$158,"&gt;"&amp;BE60)+COUNTIFS(BE$11:BE60,"="&amp;BE60)=0,"",COUNTIFS($BE$11:$BE$158,"&gt;"&amp;BE60)+COUNTIFS(BE$11:BE60,"="&amp;BE60)+$AY$10)),"")</f>
        <v/>
      </c>
      <c r="BA60" s="34">
        <f>IFERROR(IF(OR(BF60=0,BF60=""),"",IF(COUNTIFS($BF$11:$BF$158,"&gt;"&amp;BF60)+COUNTIFS(BF$11:BF60,"="&amp;BF60)=0,"",COUNTIFS($BF$11:$BF$158,"&gt;"&amp;BF60)+COUNTIFS(BF$11:BF60,"="&amp;BF60)+$AZ$10)),"")</f>
        <v>40</v>
      </c>
      <c r="BB60" s="34" t="str">
        <f>IFERROR(IF(OR(BG60=0,BG60=""),"",IF(COUNTIFS($BG$11:$BG$158,"&gt;"&amp;BG60)+COUNTIFS(BG$11:BG60,"="&amp;BG60)=0,"",COUNTIFS($BG$11:$BG$158,"&gt;"&amp;BG60)+COUNTIFS(BG$11:BG60,"="&amp;BG60)+$BA$10)),"")</f>
        <v/>
      </c>
      <c r="BC60" s="59" t="str">
        <f t="shared" si="107"/>
        <v/>
      </c>
      <c r="BD60" s="59" t="str">
        <f t="shared" si="108"/>
        <v/>
      </c>
      <c r="BE60" s="59" t="str">
        <f t="shared" si="109"/>
        <v/>
      </c>
      <c r="BF60" s="59">
        <f t="shared" si="110"/>
        <v>0.58974358974358976</v>
      </c>
      <c r="BG60" s="59" t="str">
        <f t="shared" si="111"/>
        <v/>
      </c>
    </row>
    <row r="61" spans="1:59" ht="15" x14ac:dyDescent="0.3">
      <c r="A61">
        <f t="shared" si="112"/>
        <v>6</v>
      </c>
      <c r="B61">
        <f>IF(OR(AC61=0,AC61=""),"",IF(COUNTIFS($AE$11:$AE$158,"&gt;"&amp;AE61)+COUNTIFS(AE$11:AE61,"="&amp;AE61)=0,"",COUNTIFS($AE$11:$AE$158,"&gt;"&amp;AE61)+COUNTIFS(AE$11:AE61,"="&amp;AE61)))</f>
        <v>41</v>
      </c>
      <c r="C61">
        <f t="shared" si="88"/>
        <v>25</v>
      </c>
      <c r="D61">
        <f>IF(OR(AC61=0,AC61=""),"",IF(COUNTIFS($AF$11:$AF$135,"&gt;"&amp;AF61)+COUNTIFS(AF$11:AF61,"="&amp;AF61)=0,"",COUNTIFS($AF$11:$AF$135,"&gt;"&amp;AF61)+COUNTIFS(AF$11:AF61,"="&amp;AF61)))</f>
        <v>26</v>
      </c>
      <c r="E61">
        <f>IF(AC61="","",COUNTIFS($H$11:$H$158,H61,$AE$11:$AE$158,"&gt;"&amp;AE61)+COUNTIFS(H61:$H$158,H61,AE61:$AE$158,AE61))</f>
        <v>10</v>
      </c>
      <c r="F61" s="6" t="s">
        <v>44</v>
      </c>
      <c r="G61" s="88">
        <f>IFERROR(IF(VLOOKUP(F61,Lookups!$A$2:$F$118,2,FALSE)="","",VLOOKUP(F61,Lookups!$A$2:$F$118,2,FALSE)),"")</f>
        <v>1886</v>
      </c>
      <c r="H61" s="88" t="str">
        <f>IFERROR(IF(VLOOKUP(F61,Lookups!$A$2:$F$118,3,FALSE)="","",VLOOKUP(F61,Lookups!$A$2:$F$118,3,FALSE)),"")</f>
        <v>B</v>
      </c>
      <c r="I61" s="88" t="str">
        <f>IFERROR(IF(AE61=0,"",VLOOKUP(AD61,Lookups!$K$3:$L$7,2,TRUE)),"")</f>
        <v>C</v>
      </c>
      <c r="J61" s="88" t="str">
        <f>IFERROR(IF(VLOOKUP(F61,Lookups!$A$2:$F$118,4,FALSE)="","",VLOOKUP(F61,Lookups!$A$2:$F$118,4,FALSE)),"")</f>
        <v>PCP</v>
      </c>
      <c r="K61" s="88" t="str">
        <f>IFERROR(IF(VLOOKUP(F61,Lookups!$A$2:$F$118,5,FALSE)="","",VLOOKUP(F61,Lookups!$A$2:$F$118,5,FALSE)),"")</f>
        <v>Meon</v>
      </c>
      <c r="L61" s="89" t="str">
        <f>IFERROR(IF(VLOOKUP(F61,Lookups!$A$2:$F$118,6,FALSE)="","",VLOOKUP(F61,Lookups!$A$2:$F$118,6,FALSE)),"")</f>
        <v>Meon</v>
      </c>
      <c r="M61" s="53">
        <f>IFERROR(IF(VLOOKUP(F61,Scores!$A$5:$K$102,2,FALSE)="","",VLOOKUP(F61,Scores!$A$4:$K$102,2,FALSE)),"")</f>
        <v>15</v>
      </c>
      <c r="N61" s="54">
        <f>IFERROR(IF(VLOOKUP(F61,Scores!$A$5:$K$102,3,FALSE)="","",VLOOKUP(F61,Scores!$A$5:$K$102,3,FALSE)),"")</f>
        <v>10</v>
      </c>
      <c r="O61" s="54" t="str">
        <f>IFERROR(IF(VLOOKUP(F61,Scores!$A$5:$K$102,4,FALSE)="","",VLOOKUP(F61,Scores!$A$5:$K$102,4,FALSE)),"")</f>
        <v/>
      </c>
      <c r="P61" s="54" t="str">
        <f>IFERROR(IF(VLOOKUP(F61,Scores!$A$5:$K$102,5,FALSE)="","",VLOOKUP(F61,Scores!$A$5:$K$102,5,FALSE)),"")</f>
        <v/>
      </c>
      <c r="Q61" s="54" t="str">
        <f>IFERROR(IF(VLOOKUP(F61,Scores!$A$5:$K$102,6,FALSE)="","",VLOOKUP(F61,Scores!$A$5:$K$102,6,FALSE)),"")</f>
        <v/>
      </c>
      <c r="R61" s="54" t="str">
        <f>IFERROR(IF(VLOOKUP(F61,Scores!$A$5:$K$102,7,FALSE)="","",VLOOKUP(F61,Scores!$A$5:$K$102,7,FALSE)),"")</f>
        <v/>
      </c>
      <c r="S61" s="54" t="str">
        <f>IFERROR(IF(VLOOKUP(F61,Scores!$A$5:$K$102,8,FALSE)="","",VLOOKUP(F61,Scores!$A$5:$K$102,8,FALSE)),"")</f>
        <v/>
      </c>
      <c r="T61" s="55" t="str">
        <f>IFERROR(IF(VLOOKUP(F61,Scores!$A$5:$K$102,9,FALSE)="","",VLOOKUP(F61,Scores!$A$5:$K$102,9,FALSE)),"")</f>
        <v/>
      </c>
      <c r="U61" s="56">
        <f t="shared" si="113"/>
        <v>0.38461538461538464</v>
      </c>
      <c r="V61" s="57">
        <f t="shared" si="114"/>
        <v>0.3125</v>
      </c>
      <c r="W61" s="57" t="str">
        <f t="shared" si="115"/>
        <v/>
      </c>
      <c r="X61" s="57" t="str">
        <f t="shared" si="116"/>
        <v/>
      </c>
      <c r="Y61" s="57" t="str">
        <f t="shared" si="117"/>
        <v/>
      </c>
      <c r="Z61" s="57" t="str">
        <f t="shared" si="118"/>
        <v/>
      </c>
      <c r="AA61" s="57" t="str">
        <f t="shared" si="119"/>
        <v/>
      </c>
      <c r="AB61" s="58" t="str">
        <f t="shared" si="120"/>
        <v/>
      </c>
      <c r="AC61" s="53">
        <f t="shared" si="121"/>
        <v>2</v>
      </c>
      <c r="AD61" s="57">
        <f t="shared" si="122"/>
        <v>0.34855769230769229</v>
      </c>
      <c r="AE61" s="57" cm="1">
        <f t="array" ref="AE61">IFERROR(IF(AC61&gt;Lookups!$I$6-1,AVERAGE(LARGE(U61:AB61,_xlfn.SEQUENCE(Lookups!$I$6))),AVERAGE(LARGE(U61:AB61,_xlfn.SEQUENCE(AC61)))),"")</f>
        <v>0.34855769230769229</v>
      </c>
      <c r="AF61" s="55">
        <f t="shared" si="123"/>
        <v>25</v>
      </c>
      <c r="AG61" s="59" t="str">
        <f>IF(AC61=Lookups!$I$6+1,LARGE(U61:AB61,5),"")</f>
        <v/>
      </c>
      <c r="AH61" s="59" t="str">
        <f>IF(AC61=Lookups!$I$6+2,LARGE(U61:AB61,6),"")</f>
        <v/>
      </c>
      <c r="AI61" s="59"/>
      <c r="AJ61" s="59"/>
      <c r="AK61" s="60">
        <f t="shared" si="100"/>
        <v>6</v>
      </c>
      <c r="AL61" s="34" t="str">
        <f>IF(OR(AC61=0,AC61=""),"",IF(COUNTIFS($AQ$44:$AQ$72,"&gt;"&amp;AQ61)+COUNTIFS(AQ$44:AQ61,"="&amp;AQ61)=0,"",COUNTIFS($AQ$44:$AQ$72,"&gt;"&amp;AQ61)+COUNTIFS(AQ$44:AQ61,"="&amp;AQ61)))</f>
        <v/>
      </c>
      <c r="AM61" s="34" t="str">
        <f>IFERROR(IF(OR(AC61=0,AC61=""),"",IF(COUNTIFS($AR$44:$AR$72,"&gt;"&amp;AR61)+COUNTIFS(AR$44:AR61,"="&amp;AR61)=0,"",COUNTIFS($AR$44:$AR$72,"&gt;"&amp;AR61)+COUNTIFS(AR$44:AR61,"="&amp;AR61)+$AL$43)),"")</f>
        <v/>
      </c>
      <c r="AN61" s="34">
        <f>IFERROR(IF(OR(AC61=0,AC61=""),"",IF(COUNTIFS($AS$44:$AS$72,"&gt;"&amp;AS61)+COUNTIFS(AS$44:AS61,"="&amp;AS61)=0,"",COUNTIFS($AS$44:$AS$72,"&gt;"&amp;AS61)+COUNTIFS(AS$44:AS61,"="&amp;AS61)+$AM$43)),"")</f>
        <v>6</v>
      </c>
      <c r="AO61" s="34" t="str">
        <f>IFERROR(IF(OR(AC61=0,AC61=""),"",IF(COUNTIFS($AT$44:$AT$72,"&gt;"&amp;AT61)+COUNTIFS(AT$44:AT61,"="&amp;AT61)=0,"",COUNTIFS($AT$44:$AT$72,"&gt;"&amp;AT61)+COUNTIFS(AT$44:AT61,"="&amp;AT61)+$AN$43)),"")</f>
        <v/>
      </c>
      <c r="AP61" s="34" t="str">
        <f>IFERROR(IF(OR(AC61=0,AC61=""),"",IF(COUNTIFS($AU$72:$AU$216,"&gt;"&amp;AU61)+COUNTIFS(AU61:AU$72,"="&amp;AU61)=0,"",COUNTIFS($AU$72:$AU$216,"&gt;"&amp;AU61)+COUNTIFS(AU61:AU$72,"="&amp;AU61)+$AO$3)),"")</f>
        <v/>
      </c>
      <c r="AQ61" s="59" t="str">
        <f t="shared" si="101"/>
        <v/>
      </c>
      <c r="AR61" s="59" t="str">
        <f t="shared" si="102"/>
        <v/>
      </c>
      <c r="AS61" s="59">
        <f t="shared" si="103"/>
        <v>0.34855769230769229</v>
      </c>
      <c r="AT61" s="59" t="str">
        <f t="shared" si="104"/>
        <v/>
      </c>
      <c r="AU61" s="59" t="str">
        <f t="shared" si="105"/>
        <v/>
      </c>
      <c r="AW61" s="60">
        <f t="shared" si="106"/>
        <v>25</v>
      </c>
      <c r="AX61" s="34" t="str">
        <f>IF(OR(BC61=0,BC61=""),"",IF(COUNTIFS($BC$11:$BC$158,"&gt;"&amp;BC61)+COUNTIFS(BC$11:BC61,"="&amp;BC61)=0,"",COUNTIFS($BC$11:$BC$158,"&gt;"&amp;BC61)+COUNTIFS(BC$11:BC61,"="&amp;BC61)))</f>
        <v/>
      </c>
      <c r="AY61" s="34" t="str">
        <f>IFERROR(IF(OR(BD61=0,BD61=""),"",IF(COUNTIFS($BD$11:$BD$158,"&gt;"&amp;BD61)+COUNTIFS(BD$11:BD61,"="&amp;BD61)=0,"",COUNTIFS($BD$11:$BD$158,"&gt;"&amp;BD61)+COUNTIFS(BD$11:BD61,"="&amp;BD61)+$AX$10)),"")</f>
        <v/>
      </c>
      <c r="AZ61" s="34">
        <f>IFERROR(IF(OR(BE61=0,BE61=""),"",IF(COUNTIFS($BE$11:$BE$158,"&gt;"&amp;BE61)+COUNTIFS(BE$11:BE61,"="&amp;BE61)=0,"",COUNTIFS($BE$11:$BE$158,"&gt;"&amp;BE61)+COUNTIFS(BE$11:BE61,"="&amp;BE61)+$AY$10)),"")</f>
        <v>25</v>
      </c>
      <c r="BA61" s="34" t="str">
        <f>IFERROR(IF(OR(BF61=0,BF61=""),"",IF(COUNTIFS($BF$11:$BF$158,"&gt;"&amp;BF61)+COUNTIFS(BF$11:BF61,"="&amp;BF61)=0,"",COUNTIFS($BF$11:$BF$158,"&gt;"&amp;BF61)+COUNTIFS(BF$11:BF61,"="&amp;BF61)+$AZ$10)),"")</f>
        <v/>
      </c>
      <c r="BB61" s="34" t="str">
        <f>IFERROR(IF(OR(BG61=0,BG61=""),"",IF(COUNTIFS($BG$11:$BG$158,"&gt;"&amp;BG61)+COUNTIFS(BG$11:BG61,"="&amp;BG61)=0,"",COUNTIFS($BG$11:$BG$158,"&gt;"&amp;BG61)+COUNTIFS(BG$11:BG61,"="&amp;BG61)+$BA$10)),"")</f>
        <v/>
      </c>
      <c r="BC61" s="59" t="str">
        <f t="shared" si="107"/>
        <v/>
      </c>
      <c r="BD61" s="59" t="str">
        <f t="shared" si="108"/>
        <v/>
      </c>
      <c r="BE61" s="59">
        <f t="shared" si="109"/>
        <v>0.34855769230769229</v>
      </c>
      <c r="BF61" s="59" t="str">
        <f t="shared" si="110"/>
        <v/>
      </c>
      <c r="BG61" s="59" t="str">
        <f t="shared" si="111"/>
        <v/>
      </c>
    </row>
    <row r="62" spans="1:59" ht="15" x14ac:dyDescent="0.3">
      <c r="A62">
        <f t="shared" si="112"/>
        <v>10</v>
      </c>
      <c r="B62">
        <f>IF(OR(AC62=0,AC62=""),"",IF(COUNTIFS($AE$11:$AE$158,"&gt;"&amp;AE62)+COUNTIFS(AE$11:AE62,"="&amp;AE62)=0,"",COUNTIFS($AE$11:$AE$158,"&gt;"&amp;AE62)+COUNTIFS(AE$11:AE62,"="&amp;AE62)))</f>
        <v>39</v>
      </c>
      <c r="C62">
        <f t="shared" si="88"/>
        <v>41</v>
      </c>
      <c r="D62">
        <f>IF(OR(AC62=0,AC62=""),"",IF(COUNTIFS($AF$11:$AF$135,"&gt;"&amp;AF62)+COUNTIFS(AF$11:AF62,"="&amp;AF62)=0,"",COUNTIFS($AF$11:$AF$135,"&gt;"&amp;AF62)+COUNTIFS(AF$11:AF62,"="&amp;AF62)))</f>
        <v>32</v>
      </c>
      <c r="E62">
        <f>IF(AC62="","",COUNTIFS($H$11:$H$158,H62,$AE$11:$AE$158,"&gt;"&amp;AE62)+COUNTIFS(H62:$H$158,H62,AE62:$AE$158,AE62))</f>
        <v>8</v>
      </c>
      <c r="F62" s="6" t="s">
        <v>50</v>
      </c>
      <c r="G62" s="88">
        <f>IFERROR(IF(VLOOKUP(F62,Lookups!$A$2:$F$118,2,FALSE)="","",VLOOKUP(F62,Lookups!$A$2:$F$118,2,FALSE)),"")</f>
        <v>1883</v>
      </c>
      <c r="H62" s="88" t="str">
        <f>IFERROR(IF(VLOOKUP(F62,Lookups!$A$2:$F$118,3,FALSE)="","",VLOOKUP(F62,Lookups!$A$2:$F$118,3,FALSE)),"")</f>
        <v>B</v>
      </c>
      <c r="I62" s="88" t="str">
        <f>IFERROR(IF(AE62=0,"",VLOOKUP(AD62,Lookups!$K$3:$L$7,2,TRUE)),"")</f>
        <v>C</v>
      </c>
      <c r="J62" s="88" t="str">
        <f>IFERROR(IF(VLOOKUP(F62,Lookups!$A$2:$F$118,4,FALSE)="","",VLOOKUP(F62,Lookups!$A$2:$F$118,4,FALSE)),"")</f>
        <v>PCP</v>
      </c>
      <c r="K62" s="88" t="str">
        <f>IFERROR(IF(VLOOKUP(F62,Lookups!$A$2:$F$118,5,FALSE)="","",VLOOKUP(F62,Lookups!$A$2:$F$118,5,FALSE)),"")</f>
        <v>Carisbrooke</v>
      </c>
      <c r="L62" s="89" t="str">
        <f>IFERROR(IF(VLOOKUP(F62,Lookups!$A$2:$F$118,6,FALSE)="","",VLOOKUP(F62,Lookups!$A$2:$F$118,6,FALSE)),"")</f>
        <v>Carisbrooke B</v>
      </c>
      <c r="M62" s="53">
        <f>IFERROR(IF(VLOOKUP(F62,Scores!$A$5:$K$102,2,FALSE)="","",VLOOKUP(F62,Scores!$A$4:$K$102,2,FALSE)),"")</f>
        <v>21</v>
      </c>
      <c r="N62" s="54" t="str">
        <f>IFERROR(IF(VLOOKUP(F62,Scores!$A$5:$K$102,3,FALSE)="","",VLOOKUP(F62,Scores!$A$5:$K$102,3,FALSE)),"")</f>
        <v/>
      </c>
      <c r="O62" s="54" t="str">
        <f>IFERROR(IF(VLOOKUP(F62,Scores!$A$5:$K$102,4,FALSE)="","",VLOOKUP(F62,Scores!$A$5:$K$102,4,FALSE)),"")</f>
        <v/>
      </c>
      <c r="P62" s="54" t="str">
        <f>IFERROR(IF(VLOOKUP(F62,Scores!$A$5:$K$102,5,FALSE)="","",VLOOKUP(F62,Scores!$A$5:$K$102,5,FALSE)),"")</f>
        <v/>
      </c>
      <c r="Q62" s="54" t="str">
        <f>IFERROR(IF(VLOOKUP(F62,Scores!$A$5:$K$102,6,FALSE)="","",VLOOKUP(F62,Scores!$A$5:$K$102,6,FALSE)),"")</f>
        <v/>
      </c>
      <c r="R62" s="54" t="str">
        <f>IFERROR(IF(VLOOKUP(F62,Scores!$A$5:$K$102,7,FALSE)="","",VLOOKUP(F62,Scores!$A$5:$K$102,7,FALSE)),"")</f>
        <v/>
      </c>
      <c r="S62" s="54" t="str">
        <f>IFERROR(IF(VLOOKUP(F62,Scores!$A$5:$K$102,8,FALSE)="","",VLOOKUP(F62,Scores!$A$5:$K$102,8,FALSE)),"")</f>
        <v/>
      </c>
      <c r="T62" s="55" t="str">
        <f>IFERROR(IF(VLOOKUP(F62,Scores!$A$5:$K$102,9,FALSE)="","",VLOOKUP(F62,Scores!$A$5:$K$102,9,FALSE)),"")</f>
        <v/>
      </c>
      <c r="U62" s="56">
        <f t="shared" si="113"/>
        <v>0.53846153846153844</v>
      </c>
      <c r="V62" s="57" t="str">
        <f t="shared" si="114"/>
        <v/>
      </c>
      <c r="W62" s="57" t="str">
        <f t="shared" si="115"/>
        <v/>
      </c>
      <c r="X62" s="57" t="str">
        <f t="shared" si="116"/>
        <v/>
      </c>
      <c r="Y62" s="57" t="str">
        <f t="shared" si="117"/>
        <v/>
      </c>
      <c r="Z62" s="57" t="str">
        <f t="shared" si="118"/>
        <v/>
      </c>
      <c r="AA62" s="57" t="str">
        <f t="shared" si="119"/>
        <v/>
      </c>
      <c r="AB62" s="58" t="str">
        <f t="shared" si="120"/>
        <v/>
      </c>
      <c r="AC62" s="53">
        <f t="shared" si="121"/>
        <v>1</v>
      </c>
      <c r="AD62" s="57">
        <f t="shared" si="122"/>
        <v>0.53846153846153844</v>
      </c>
      <c r="AE62" s="57" cm="1">
        <f t="array" ref="AE62">IFERROR(IF(AC62&gt;Lookups!$I$6-1,AVERAGE(LARGE(U62:AB62,_xlfn.SEQUENCE(Lookups!$I$6))),AVERAGE(LARGE(U62:AB62,_xlfn.SEQUENCE(AC62)))),"")</f>
        <v>0.53846153846153844</v>
      </c>
      <c r="AF62" s="55">
        <f t="shared" si="123"/>
        <v>21</v>
      </c>
      <c r="AG62" s="59" t="str">
        <f>IF(AC62=Lookups!$I$6+1,LARGE(U62:AB62,5),"")</f>
        <v/>
      </c>
      <c r="AH62" s="59" t="str">
        <f>IF(AC62=Lookups!$I$6+2,LARGE(U62:AB62,6),"")</f>
        <v/>
      </c>
      <c r="AI62" s="59"/>
      <c r="AJ62" s="59"/>
      <c r="AK62" s="60">
        <f t="shared" si="100"/>
        <v>10</v>
      </c>
      <c r="AL62" s="34" t="str">
        <f>IF(OR(AC62=0,AC62=""),"",IF(COUNTIFS($AQ$44:$AQ$72,"&gt;"&amp;AQ62)+COUNTIFS(AQ$44:AQ62,"="&amp;AQ62)=0,"",COUNTIFS($AQ$44:$AQ$72,"&gt;"&amp;AQ62)+COUNTIFS(AQ$44:AQ62,"="&amp;AQ62)))</f>
        <v/>
      </c>
      <c r="AM62" s="34" t="str">
        <f>IFERROR(IF(OR(AC62=0,AC62=""),"",IF(COUNTIFS($AR$44:$AR$72,"&gt;"&amp;AR62)+COUNTIFS(AR$44:AR62,"="&amp;AR62)=0,"",COUNTIFS($AR$44:$AR$72,"&gt;"&amp;AR62)+COUNTIFS(AR$44:AR62,"="&amp;AR62)+$AL$43)),"")</f>
        <v/>
      </c>
      <c r="AN62" s="34" t="str">
        <f>IFERROR(IF(OR(AC62=0,AC62=""),"",IF(COUNTIFS($AS$44:$AS$72,"&gt;"&amp;AS62)+COUNTIFS(AS$44:AS62,"="&amp;AS62)=0,"",COUNTIFS($AS$44:$AS$72,"&gt;"&amp;AS62)+COUNTIFS(AS$44:AS62,"="&amp;AS62)+$AM$43)),"")</f>
        <v/>
      </c>
      <c r="AO62" s="34">
        <f>IFERROR(IF(OR(AC62=0,AC62=""),"",IF(COUNTIFS($AT$44:$AT$72,"&gt;"&amp;AT62)+COUNTIFS(AT$44:AT62,"="&amp;AT62)=0,"",COUNTIFS($AT$44:$AT$72,"&gt;"&amp;AT62)+COUNTIFS(AT$44:AT62,"="&amp;AT62)+$AN$43)),"")</f>
        <v>10</v>
      </c>
      <c r="AP62" s="34" t="str">
        <f>IFERROR(IF(OR(AC62=0,AC62=""),"",IF(COUNTIFS($AU$72:$AU$216,"&gt;"&amp;AU62)+COUNTIFS(AU62:AU$72,"="&amp;AU62)=0,"",COUNTIFS($AU$72:$AU$216,"&gt;"&amp;AU62)+COUNTIFS(AU62:AU$72,"="&amp;AU62)+$AO$3)),"")</f>
        <v/>
      </c>
      <c r="AQ62" s="59" t="str">
        <f t="shared" si="101"/>
        <v/>
      </c>
      <c r="AR62" s="59" t="str">
        <f t="shared" si="102"/>
        <v/>
      </c>
      <c r="AS62" s="59" t="str">
        <f t="shared" si="103"/>
        <v/>
      </c>
      <c r="AT62" s="59">
        <f t="shared" si="104"/>
        <v>0.53846153846153844</v>
      </c>
      <c r="AU62" s="59" t="str">
        <f t="shared" si="105"/>
        <v/>
      </c>
      <c r="AW62" s="60">
        <f t="shared" si="106"/>
        <v>41</v>
      </c>
      <c r="AX62" s="34" t="str">
        <f>IF(OR(BC62=0,BC62=""),"",IF(COUNTIFS($BC$11:$BC$158,"&gt;"&amp;BC62)+COUNTIFS(BC$11:BC62,"="&amp;BC62)=0,"",COUNTIFS($BC$11:$BC$158,"&gt;"&amp;BC62)+COUNTIFS(BC$11:BC62,"="&amp;BC62)))</f>
        <v/>
      </c>
      <c r="AY62" s="34" t="str">
        <f>IFERROR(IF(OR(BD62=0,BD62=""),"",IF(COUNTIFS($BD$11:$BD$158,"&gt;"&amp;BD62)+COUNTIFS(BD$11:BD62,"="&amp;BD62)=0,"",COUNTIFS($BD$11:$BD$158,"&gt;"&amp;BD62)+COUNTIFS(BD$11:BD62,"="&amp;BD62)+$AX$10)),"")</f>
        <v/>
      </c>
      <c r="AZ62" s="34" t="str">
        <f>IFERROR(IF(OR(BE62=0,BE62=""),"",IF(COUNTIFS($BE$11:$BE$158,"&gt;"&amp;BE62)+COUNTIFS(BE$11:BE62,"="&amp;BE62)=0,"",COUNTIFS($BE$11:$BE$158,"&gt;"&amp;BE62)+COUNTIFS(BE$11:BE62,"="&amp;BE62)+$AY$10)),"")</f>
        <v/>
      </c>
      <c r="BA62" s="34">
        <f>IFERROR(IF(OR(BF62=0,BF62=""),"",IF(COUNTIFS($BF$11:$BF$158,"&gt;"&amp;BF62)+COUNTIFS(BF$11:BF62,"="&amp;BF62)=0,"",COUNTIFS($BF$11:$BF$158,"&gt;"&amp;BF62)+COUNTIFS(BF$11:BF62,"="&amp;BF62)+$AZ$10)),"")</f>
        <v>41</v>
      </c>
      <c r="BB62" s="34" t="str">
        <f>IFERROR(IF(OR(BG62=0,BG62=""),"",IF(COUNTIFS($BG$11:$BG$158,"&gt;"&amp;BG62)+COUNTIFS(BG$11:BG62,"="&amp;BG62)=0,"",COUNTIFS($BG$11:$BG$158,"&gt;"&amp;BG62)+COUNTIFS(BG$11:BG62,"="&amp;BG62)+$BA$10)),"")</f>
        <v/>
      </c>
      <c r="BC62" s="59" t="str">
        <f t="shared" si="107"/>
        <v/>
      </c>
      <c r="BD62" s="59" t="str">
        <f t="shared" si="108"/>
        <v/>
      </c>
      <c r="BE62" s="59" t="str">
        <f t="shared" si="109"/>
        <v/>
      </c>
      <c r="BF62" s="59">
        <f t="shared" si="110"/>
        <v>0.53846153846153844</v>
      </c>
      <c r="BG62" s="59" t="str">
        <f t="shared" si="111"/>
        <v/>
      </c>
    </row>
    <row r="63" spans="1:59" ht="15" x14ac:dyDescent="0.3">
      <c r="A63" t="str">
        <f t="shared" si="112"/>
        <v/>
      </c>
      <c r="B63" t="str">
        <f>IF(OR(AC63=0,AC63=""),"",IF(COUNTIFS($AE$11:$AE$158,"&gt;"&amp;AE63)+COUNTIFS(AE$11:AE63,"="&amp;AE63)=0,"",COUNTIFS($AE$11:$AE$158,"&gt;"&amp;AE63)+COUNTIFS(AE$11:AE63,"="&amp;AE63)))</f>
        <v/>
      </c>
      <c r="C63" t="str">
        <f t="shared" si="88"/>
        <v/>
      </c>
      <c r="D63" t="str">
        <f>IF(OR(AC63=0,AC63=""),"",IF(COUNTIFS($AF$11:$AF$135,"&gt;"&amp;AF63)+COUNTIFS(AF$11:AF63,"="&amp;AF63)=0,"",COUNTIFS($AF$11:$AF$135,"&gt;"&amp;AF63)+COUNTIFS(AF$11:AF63,"="&amp;AF63)))</f>
        <v/>
      </c>
      <c r="E63" t="str">
        <f>IF(AC63="","",COUNTIFS($H$11:$H$158,H63,$AE$11:$AE$158,"&gt;"&amp;AE63)+COUNTIFS(H63:$H$158,H63,AE63:$AE$158,AE63))</f>
        <v/>
      </c>
      <c r="F63" s="6"/>
      <c r="G63" s="88" t="str">
        <f>IFERROR(IF(VLOOKUP(F63,Lookups!$A$2:$F$118,2,FALSE)="","",VLOOKUP(F63,Lookups!$A$2:$F$118,2,FALSE)),"")</f>
        <v/>
      </c>
      <c r="H63" s="88" t="str">
        <f>IFERROR(IF(VLOOKUP(F63,Lookups!$A$2:$F$118,3,FALSE)="","",VLOOKUP(F63,Lookups!$A$2:$F$118,3,FALSE)),"")</f>
        <v/>
      </c>
      <c r="I63" s="88" t="str">
        <f>IFERROR(IF(AE63=0,"",VLOOKUP(AD63,Lookups!$K$3:$L$7,2,TRUE)),"")</f>
        <v/>
      </c>
      <c r="J63" s="88" t="str">
        <f>IFERROR(IF(VLOOKUP(F63,Lookups!$A$2:$F$118,4,FALSE)="","",VLOOKUP(F63,Lookups!$A$2:$F$118,4,FALSE)),"")</f>
        <v/>
      </c>
      <c r="K63" s="88" t="str">
        <f>IFERROR(IF(VLOOKUP(F63,Lookups!$A$2:$F$118,5,FALSE)="","",VLOOKUP(F63,Lookups!$A$2:$F$118,5,FALSE)),"")</f>
        <v/>
      </c>
      <c r="L63" s="89" t="str">
        <f>IFERROR(IF(VLOOKUP(F63,Lookups!$A$2:$F$118,6,FALSE)="","",VLOOKUP(F63,Lookups!$A$2:$F$118,6,FALSE)),"")</f>
        <v/>
      </c>
      <c r="M63" s="53" t="str">
        <f>IFERROR(IF(VLOOKUP(F63,Scores!$A$5:$K$102,2,FALSE)="","",VLOOKUP(F63,Scores!$A$4:$K$102,2,FALSE)),"")</f>
        <v/>
      </c>
      <c r="N63" s="54" t="str">
        <f>IFERROR(IF(VLOOKUP(F63,Scores!$A$5:$K$102,3,FALSE)="","",VLOOKUP(F63,Scores!$A$5:$K$102,3,FALSE)),"")</f>
        <v/>
      </c>
      <c r="O63" s="54" t="str">
        <f>IFERROR(IF(VLOOKUP(F63,Scores!$A$5:$K$102,4,FALSE)="","",VLOOKUP(F63,Scores!$A$5:$K$102,4,FALSE)),"")</f>
        <v/>
      </c>
      <c r="P63" s="54" t="str">
        <f>IFERROR(IF(VLOOKUP(F63,Scores!$A$5:$K$102,5,FALSE)="","",VLOOKUP(F63,Scores!$A$5:$K$102,5,FALSE)),"")</f>
        <v/>
      </c>
      <c r="Q63" s="54" t="str">
        <f>IFERROR(IF(VLOOKUP(F63,Scores!$A$5:$K$102,6,FALSE)="","",VLOOKUP(F63,Scores!$A$5:$K$102,6,FALSE)),"")</f>
        <v/>
      </c>
      <c r="R63" s="54" t="str">
        <f>IFERROR(IF(VLOOKUP(F63,Scores!$A$5:$K$102,7,FALSE)="","",VLOOKUP(F63,Scores!$A$5:$K$102,7,FALSE)),"")</f>
        <v/>
      </c>
      <c r="S63" s="54" t="str">
        <f>IFERROR(IF(VLOOKUP(F63,Scores!$A$5:$K$102,8,FALSE)="","",VLOOKUP(F63,Scores!$A$5:$K$102,8,FALSE)),"")</f>
        <v/>
      </c>
      <c r="T63" s="55" t="str">
        <f>IFERROR(IF(VLOOKUP(F63,Scores!$A$5:$K$102,9,FALSE)="","",VLOOKUP(F63,Scores!$A$5:$K$102,9,FALSE)),"")</f>
        <v/>
      </c>
      <c r="U63" s="56" t="str">
        <f t="shared" si="113"/>
        <v/>
      </c>
      <c r="V63" s="57" t="str">
        <f t="shared" si="114"/>
        <v/>
      </c>
      <c r="W63" s="57" t="str">
        <f t="shared" si="115"/>
        <v/>
      </c>
      <c r="X63" s="57" t="str">
        <f t="shared" si="116"/>
        <v/>
      </c>
      <c r="Y63" s="57" t="str">
        <f t="shared" si="117"/>
        <v/>
      </c>
      <c r="Z63" s="57" t="str">
        <f t="shared" si="118"/>
        <v/>
      </c>
      <c r="AA63" s="57" t="str">
        <f t="shared" si="119"/>
        <v/>
      </c>
      <c r="AB63" s="58" t="str">
        <f t="shared" si="120"/>
        <v/>
      </c>
      <c r="AC63" s="53" t="str">
        <f t="shared" si="121"/>
        <v/>
      </c>
      <c r="AD63" s="57" t="str">
        <f t="shared" si="122"/>
        <v/>
      </c>
      <c r="AE63" s="57" t="str" cm="1">
        <f t="array" ref="AE63">IFERROR(IF(AC63&gt;Lookups!$I$6-1,AVERAGE(LARGE(U63:AB63,_xlfn.SEQUENCE(Lookups!$I$6))),AVERAGE(LARGE(U63:AB63,_xlfn.SEQUENCE(AC63)))),"")</f>
        <v/>
      </c>
      <c r="AF63" s="55" t="str">
        <f t="shared" si="123"/>
        <v/>
      </c>
      <c r="AG63" s="59" t="str">
        <f>IF(AC63=Lookups!$I$6+1,LARGE(U63:AB63,5),"")</f>
        <v/>
      </c>
      <c r="AH63" s="59" t="str">
        <f>IF(AC63=Lookups!$I$6+2,LARGE(U63:AB63,6),"")</f>
        <v/>
      </c>
      <c r="AI63" s="59"/>
      <c r="AJ63" s="59"/>
      <c r="AK63" s="60" t="str">
        <f t="shared" si="100"/>
        <v/>
      </c>
      <c r="AL63" s="34" t="str">
        <f>IF(OR(AC63=0,AC63=""),"",IF(COUNTIFS($AQ$44:$AQ$72,"&gt;"&amp;AQ63)+COUNTIFS(AQ$44:AQ63,"="&amp;AQ63)=0,"",COUNTIFS($AQ$44:$AQ$72,"&gt;"&amp;AQ63)+COUNTIFS(AQ$44:AQ63,"="&amp;AQ63)))</f>
        <v/>
      </c>
      <c r="AM63" s="34" t="str">
        <f>IFERROR(IF(OR(AC63=0,AC63=""),"",IF(COUNTIFS($AR$44:$AR$72,"&gt;"&amp;AR63)+COUNTIFS(AR$44:AR63,"="&amp;AR63)=0,"",COUNTIFS($AR$44:$AR$72,"&gt;"&amp;AR63)+COUNTIFS(AR$44:AR63,"="&amp;AR63)+$AL$43)),"")</f>
        <v/>
      </c>
      <c r="AN63" s="34" t="str">
        <f>IFERROR(IF(OR(AC63=0,AC63=""),"",IF(COUNTIFS($AS$44:$AS$72,"&gt;"&amp;AS63)+COUNTIFS(AS$44:AS63,"="&amp;AS63)=0,"",COUNTIFS($AS$44:$AS$72,"&gt;"&amp;AS63)+COUNTIFS(AS$44:AS63,"="&amp;AS63)+$AM$43)),"")</f>
        <v/>
      </c>
      <c r="AO63" s="34" t="str">
        <f>IFERROR(IF(OR(AC63=0,AC63=""),"",IF(COUNTIFS($AT$44:$AT$72,"&gt;"&amp;AT63)+COUNTIFS(AT$44:AT63,"="&amp;AT63)=0,"",COUNTIFS($AT$44:$AT$72,"&gt;"&amp;AT63)+COUNTIFS(AT$44:AT63,"="&amp;AT63)+$AN$43)),"")</f>
        <v/>
      </c>
      <c r="AP63" s="34" t="str">
        <f>IFERROR(IF(OR(AC63=0,AC63=""),"",IF(COUNTIFS($AU$72:$AU$216,"&gt;"&amp;AU63)+COUNTIFS(AU63:AU$72,"="&amp;AU63)=0,"",COUNTIFS($AU$72:$AU$216,"&gt;"&amp;AU63)+COUNTIFS(AU63:AU$72,"="&amp;AU63)+$AO$3)),"")</f>
        <v/>
      </c>
      <c r="AQ63" s="59" t="str">
        <f t="shared" si="101"/>
        <v/>
      </c>
      <c r="AR63" s="59" t="str">
        <f t="shared" si="102"/>
        <v/>
      </c>
      <c r="AS63" s="59" t="str">
        <f t="shared" si="103"/>
        <v/>
      </c>
      <c r="AT63" s="59" t="str">
        <f t="shared" si="104"/>
        <v/>
      </c>
      <c r="AU63" s="59" t="str">
        <f t="shared" si="105"/>
        <v/>
      </c>
      <c r="AW63" s="60" t="str">
        <f t="shared" si="106"/>
        <v/>
      </c>
      <c r="AX63" s="34" t="str">
        <f>IF(OR(BC63=0,BC63=""),"",IF(COUNTIFS($BC$11:$BC$158,"&gt;"&amp;BC63)+COUNTIFS(BC$11:BC63,"="&amp;BC63)=0,"",COUNTIFS($BC$11:$BC$158,"&gt;"&amp;BC63)+COUNTIFS(BC$11:BC63,"="&amp;BC63)))</f>
        <v/>
      </c>
      <c r="AY63" s="34" t="str">
        <f>IFERROR(IF(OR(BD63=0,BD63=""),"",IF(COUNTIFS($BD$11:$BD$158,"&gt;"&amp;BD63)+COUNTIFS(BD$11:BD63,"="&amp;BD63)=0,"",COUNTIFS($BD$11:$BD$158,"&gt;"&amp;BD63)+COUNTIFS(BD$11:BD63,"="&amp;BD63)+$AX$10)),"")</f>
        <v/>
      </c>
      <c r="AZ63" s="34" t="str">
        <f>IFERROR(IF(OR(BE63=0,BE63=""),"",IF(COUNTIFS($BE$11:$BE$158,"&gt;"&amp;BE63)+COUNTIFS(BE$11:BE63,"="&amp;BE63)=0,"",COUNTIFS($BE$11:$BE$158,"&gt;"&amp;BE63)+COUNTIFS(BE$11:BE63,"="&amp;BE63)+$AY$10)),"")</f>
        <v/>
      </c>
      <c r="BA63" s="34" t="str">
        <f>IFERROR(IF(OR(BF63=0,BF63=""),"",IF(COUNTIFS($BF$11:$BF$158,"&gt;"&amp;BF63)+COUNTIFS(BF$11:BF63,"="&amp;BF63)=0,"",COUNTIFS($BF$11:$BF$158,"&gt;"&amp;BF63)+COUNTIFS(BF$11:BF63,"="&amp;BF63)+$AZ$10)),"")</f>
        <v/>
      </c>
      <c r="BB63" s="34" t="str">
        <f>IFERROR(IF(OR(BG63=0,BG63=""),"",IF(COUNTIFS($BG$11:$BG$158,"&gt;"&amp;BG63)+COUNTIFS(BG$11:BG63,"="&amp;BG63)=0,"",COUNTIFS($BG$11:$BG$158,"&gt;"&amp;BG63)+COUNTIFS(BG$11:BG63,"="&amp;BG63)+$BA$10)),"")</f>
        <v/>
      </c>
      <c r="BC63" s="59" t="str">
        <f t="shared" si="107"/>
        <v/>
      </c>
      <c r="BD63" s="59" t="str">
        <f t="shared" si="108"/>
        <v/>
      </c>
      <c r="BE63" s="59" t="str">
        <f t="shared" si="109"/>
        <v/>
      </c>
      <c r="BF63" s="59" t="str">
        <f t="shared" si="110"/>
        <v/>
      </c>
      <c r="BG63" s="59" t="str">
        <f t="shared" si="111"/>
        <v/>
      </c>
    </row>
    <row r="64" spans="1:59" ht="15" x14ac:dyDescent="0.3">
      <c r="A64" t="str">
        <f t="shared" si="112"/>
        <v/>
      </c>
      <c r="B64" t="str">
        <f>IF(OR(AC64=0,AC64=""),"",IF(COUNTIFS($AE$11:$AE$158,"&gt;"&amp;AE64)+COUNTIFS(AE$11:AE64,"="&amp;AE64)=0,"",COUNTIFS($AE$11:$AE$158,"&gt;"&amp;AE64)+COUNTIFS(AE$11:AE64,"="&amp;AE64)))</f>
        <v/>
      </c>
      <c r="C64" t="str">
        <f t="shared" si="88"/>
        <v/>
      </c>
      <c r="D64" t="str">
        <f>IF(OR(AC64=0,AC64=""),"",IF(COUNTIFS($AF$11:$AF$135,"&gt;"&amp;AF64)+COUNTIFS(AF$11:AF64,"="&amp;AF64)=0,"",COUNTIFS($AF$11:$AF$135,"&gt;"&amp;AF64)+COUNTIFS(AF$11:AF64,"="&amp;AF64)))</f>
        <v/>
      </c>
      <c r="E64" t="str">
        <f>IF(AC64="","",COUNTIFS($H$11:$H$158,H64,$AE$11:$AE$158,"&gt;"&amp;AE64)+COUNTIFS(H64:$H$158,H64,AE64:$AE$158,AE64))</f>
        <v/>
      </c>
      <c r="F64" s="6"/>
      <c r="G64" s="88" t="str">
        <f>IFERROR(IF(VLOOKUP(F64,Lookups!$A$2:$F$118,2,FALSE)="","",VLOOKUP(F64,Lookups!$A$2:$F$118,2,FALSE)),"")</f>
        <v/>
      </c>
      <c r="H64" s="88" t="str">
        <f>IFERROR(IF(VLOOKUP(F64,Lookups!$A$2:$F$118,3,FALSE)="","",VLOOKUP(F64,Lookups!$A$2:$F$118,3,FALSE)),"")</f>
        <v/>
      </c>
      <c r="I64" s="88" t="str">
        <f>IFERROR(IF(AE64=0,"",VLOOKUP(AD64,Lookups!$K$3:$L$7,2,TRUE)),"")</f>
        <v/>
      </c>
      <c r="J64" s="88" t="str">
        <f>IFERROR(IF(VLOOKUP(F64,Lookups!$A$2:$F$118,4,FALSE)="","",VLOOKUP(F64,Lookups!$A$2:$F$118,4,FALSE)),"")</f>
        <v/>
      </c>
      <c r="K64" s="88" t="str">
        <f>IFERROR(IF(VLOOKUP(F64,Lookups!$A$2:$F$118,5,FALSE)="","",VLOOKUP(F64,Lookups!$A$2:$F$118,5,FALSE)),"")</f>
        <v/>
      </c>
      <c r="L64" s="89" t="str">
        <f>IFERROR(IF(VLOOKUP(F64,Lookups!$A$2:$F$118,6,FALSE)="","",VLOOKUP(F64,Lookups!$A$2:$F$118,6,FALSE)),"")</f>
        <v/>
      </c>
      <c r="M64" s="53" t="str">
        <f>IFERROR(IF(VLOOKUP(F64,Scores!$A$5:$K$102,2,FALSE)="","",VLOOKUP(F64,Scores!$A$4:$K$102,2,FALSE)),"")</f>
        <v/>
      </c>
      <c r="N64" s="54" t="str">
        <f>IFERROR(IF(VLOOKUP(F64,Scores!$A$5:$K$102,3,FALSE)="","",VLOOKUP(F64,Scores!$A$5:$K$102,3,FALSE)),"")</f>
        <v/>
      </c>
      <c r="O64" s="54" t="str">
        <f>IFERROR(IF(VLOOKUP(F64,Scores!$A$5:$K$102,4,FALSE)="","",VLOOKUP(F64,Scores!$A$5:$K$102,4,FALSE)),"")</f>
        <v/>
      </c>
      <c r="P64" s="54" t="str">
        <f>IFERROR(IF(VLOOKUP(F64,Scores!$A$5:$K$102,5,FALSE)="","",VLOOKUP(F64,Scores!$A$5:$K$102,5,FALSE)),"")</f>
        <v/>
      </c>
      <c r="Q64" s="54" t="str">
        <f>IFERROR(IF(VLOOKUP(F64,Scores!$A$5:$K$102,6,FALSE)="","",VLOOKUP(F64,Scores!$A$5:$K$102,6,FALSE)),"")</f>
        <v/>
      </c>
      <c r="R64" s="54" t="str">
        <f>IFERROR(IF(VLOOKUP(F64,Scores!$A$5:$K$102,7,FALSE)="","",VLOOKUP(F64,Scores!$A$5:$K$102,7,FALSE)),"")</f>
        <v/>
      </c>
      <c r="S64" s="54" t="str">
        <f>IFERROR(IF(VLOOKUP(F64,Scores!$A$5:$K$102,8,FALSE)="","",VLOOKUP(F64,Scores!$A$5:$K$102,8,FALSE)),"")</f>
        <v/>
      </c>
      <c r="T64" s="55" t="str">
        <f>IFERROR(IF(VLOOKUP(F64,Scores!$A$5:$K$102,9,FALSE)="","",VLOOKUP(F64,Scores!$A$5:$K$102,9,FALSE)),"")</f>
        <v/>
      </c>
      <c r="U64" s="56" t="str">
        <f t="shared" si="113"/>
        <v/>
      </c>
      <c r="V64" s="57" t="str">
        <f t="shared" si="114"/>
        <v/>
      </c>
      <c r="W64" s="57" t="str">
        <f t="shared" si="115"/>
        <v/>
      </c>
      <c r="X64" s="57" t="str">
        <f t="shared" si="116"/>
        <v/>
      </c>
      <c r="Y64" s="57" t="str">
        <f t="shared" si="117"/>
        <v/>
      </c>
      <c r="Z64" s="57" t="str">
        <f t="shared" si="118"/>
        <v/>
      </c>
      <c r="AA64" s="57" t="str">
        <f t="shared" si="119"/>
        <v/>
      </c>
      <c r="AB64" s="58" t="str">
        <f t="shared" si="120"/>
        <v/>
      </c>
      <c r="AC64" s="53" t="str">
        <f t="shared" si="121"/>
        <v/>
      </c>
      <c r="AD64" s="57" t="str">
        <f t="shared" si="122"/>
        <v/>
      </c>
      <c r="AE64" s="57" t="str" cm="1">
        <f t="array" ref="AE64">IFERROR(IF(AC64&gt;Lookups!$I$6-1,AVERAGE(LARGE(U64:AB64,_xlfn.SEQUENCE(Lookups!$I$6))),AVERAGE(LARGE(U64:AB64,_xlfn.SEQUENCE(AC64)))),"")</f>
        <v/>
      </c>
      <c r="AF64" s="55" t="str">
        <f t="shared" si="123"/>
        <v/>
      </c>
      <c r="AG64" s="59" t="str">
        <f>IF(AC64=Lookups!$I$6+1,LARGE(U64:AB64,5),"")</f>
        <v/>
      </c>
      <c r="AH64" s="59" t="str">
        <f>IF(AC64=Lookups!$I$6+2,LARGE(U64:AB64,6),"")</f>
        <v/>
      </c>
      <c r="AI64" s="59"/>
      <c r="AJ64" s="59"/>
      <c r="AK64" s="60" t="str">
        <f t="shared" si="100"/>
        <v/>
      </c>
      <c r="AL64" s="34" t="str">
        <f>IF(OR(AC64=0,AC64=""),"",IF(COUNTIFS($AQ$44:$AQ$72,"&gt;"&amp;AQ64)+COUNTIFS(AQ$44:AQ64,"="&amp;AQ64)=0,"",COUNTIFS($AQ$44:$AQ$72,"&gt;"&amp;AQ64)+COUNTIFS(AQ$44:AQ64,"="&amp;AQ64)))</f>
        <v/>
      </c>
      <c r="AM64" s="34" t="str">
        <f>IFERROR(IF(OR(AC64=0,AC64=""),"",IF(COUNTIFS($AR$44:$AR$72,"&gt;"&amp;AR64)+COUNTIFS(AR$44:AR64,"="&amp;AR64)=0,"",COUNTIFS($AR$44:$AR$72,"&gt;"&amp;AR64)+COUNTIFS(AR$44:AR64,"="&amp;AR64)+$AL$43)),"")</f>
        <v/>
      </c>
      <c r="AN64" s="34" t="str">
        <f>IFERROR(IF(OR(AC64=0,AC64=""),"",IF(COUNTIFS($AS$44:$AS$72,"&gt;"&amp;AS64)+COUNTIFS(AS$44:AS64,"="&amp;AS64)=0,"",COUNTIFS($AS$44:$AS$72,"&gt;"&amp;AS64)+COUNTIFS(AS$44:AS64,"="&amp;AS64)+$AM$43)),"")</f>
        <v/>
      </c>
      <c r="AO64" s="34" t="str">
        <f>IFERROR(IF(OR(AC64=0,AC64=""),"",IF(COUNTIFS($AT$44:$AT$72,"&gt;"&amp;AT64)+COUNTIFS(AT$44:AT64,"="&amp;AT64)=0,"",COUNTIFS($AT$44:$AT$72,"&gt;"&amp;AT64)+COUNTIFS(AT$44:AT64,"="&amp;AT64)+$AN$43)),"")</f>
        <v/>
      </c>
      <c r="AP64" s="34" t="str">
        <f>IFERROR(IF(OR(AC64=0,AC64=""),"",IF(COUNTIFS($AU$72:$AU$216,"&gt;"&amp;AU64)+COUNTIFS(AU64:AU$72,"="&amp;AU64)=0,"",COUNTIFS($AU$72:$AU$216,"&gt;"&amp;AU64)+COUNTIFS(AU64:AU$72,"="&amp;AU64)+$AO$3)),"")</f>
        <v/>
      </c>
      <c r="AQ64" s="59" t="str">
        <f t="shared" si="101"/>
        <v/>
      </c>
      <c r="AR64" s="59" t="str">
        <f t="shared" si="102"/>
        <v/>
      </c>
      <c r="AS64" s="59" t="str">
        <f t="shared" si="103"/>
        <v/>
      </c>
      <c r="AT64" s="59" t="str">
        <f t="shared" si="104"/>
        <v/>
      </c>
      <c r="AU64" s="59" t="str">
        <f t="shared" si="105"/>
        <v/>
      </c>
      <c r="AW64" s="60" t="str">
        <f t="shared" si="106"/>
        <v/>
      </c>
      <c r="AX64" s="34" t="str">
        <f>IF(OR(BC64=0,BC64=""),"",IF(COUNTIFS($BC$11:$BC$158,"&gt;"&amp;BC64)+COUNTIFS(BC$11:BC64,"="&amp;BC64)=0,"",COUNTIFS($BC$11:$BC$158,"&gt;"&amp;BC64)+COUNTIFS(BC$11:BC64,"="&amp;BC64)))</f>
        <v/>
      </c>
      <c r="AY64" s="34" t="str">
        <f>IFERROR(IF(OR(BD64=0,BD64=""),"",IF(COUNTIFS($BD$11:$BD$158,"&gt;"&amp;BD64)+COUNTIFS(BD$11:BD64,"="&amp;BD64)=0,"",COUNTIFS($BD$11:$BD$158,"&gt;"&amp;BD64)+COUNTIFS(BD$11:BD64,"="&amp;BD64)+$AX$10)),"")</f>
        <v/>
      </c>
      <c r="AZ64" s="34" t="str">
        <f>IFERROR(IF(OR(BE64=0,BE64=""),"",IF(COUNTIFS($BE$11:$BE$158,"&gt;"&amp;BE64)+COUNTIFS(BE$11:BE64,"="&amp;BE64)=0,"",COUNTIFS($BE$11:$BE$158,"&gt;"&amp;BE64)+COUNTIFS(BE$11:BE64,"="&amp;BE64)+$AY$10)),"")</f>
        <v/>
      </c>
      <c r="BA64" s="34" t="str">
        <f>IFERROR(IF(OR(BF64=0,BF64=""),"",IF(COUNTIFS($BF$11:$BF$158,"&gt;"&amp;BF64)+COUNTIFS(BF$11:BF64,"="&amp;BF64)=0,"",COUNTIFS($BF$11:$BF$158,"&gt;"&amp;BF64)+COUNTIFS(BF$11:BF64,"="&amp;BF64)+$AZ$10)),"")</f>
        <v/>
      </c>
      <c r="BB64" s="34" t="str">
        <f>IFERROR(IF(OR(BG64=0,BG64=""),"",IF(COUNTIFS($BG$11:$BG$158,"&gt;"&amp;BG64)+COUNTIFS(BG$11:BG64,"="&amp;BG64)=0,"",COUNTIFS($BG$11:$BG$158,"&gt;"&amp;BG64)+COUNTIFS(BG$11:BG64,"="&amp;BG64)+$BA$10)),"")</f>
        <v/>
      </c>
      <c r="BC64" s="59" t="str">
        <f t="shared" si="107"/>
        <v/>
      </c>
      <c r="BD64" s="59" t="str">
        <f t="shared" si="108"/>
        <v/>
      </c>
      <c r="BE64" s="59" t="str">
        <f t="shared" si="109"/>
        <v/>
      </c>
      <c r="BF64" s="59" t="str">
        <f t="shared" si="110"/>
        <v/>
      </c>
      <c r="BG64" s="59" t="str">
        <f t="shared" si="111"/>
        <v/>
      </c>
    </row>
    <row r="65" spans="1:59" ht="15" x14ac:dyDescent="0.3">
      <c r="A65" t="str">
        <f t="shared" si="112"/>
        <v/>
      </c>
      <c r="B65" t="str">
        <f>IF(OR(AC65=0,AC65=""),"",IF(COUNTIFS($AE$11:$AE$158,"&gt;"&amp;AE65)+COUNTIFS(AE$11:AE65,"="&amp;AE65)=0,"",COUNTIFS($AE$11:$AE$158,"&gt;"&amp;AE65)+COUNTIFS(AE$11:AE65,"="&amp;AE65)))</f>
        <v/>
      </c>
      <c r="C65" t="str">
        <f t="shared" si="88"/>
        <v/>
      </c>
      <c r="D65" t="str">
        <f>IF(OR(AC65=0,AC65=""),"",IF(COUNTIFS($AF$11:$AF$135,"&gt;"&amp;AF65)+COUNTIFS(AF$11:AF65,"="&amp;AF65)=0,"",COUNTIFS($AF$11:$AF$135,"&gt;"&amp;AF65)+COUNTIFS(AF$11:AF65,"="&amp;AF65)))</f>
        <v/>
      </c>
      <c r="E65" t="str">
        <f>IF(AC65="","",COUNTIFS($H$11:$H$158,H65,$AE$11:$AE$158,"&gt;"&amp;AE65)+COUNTIFS(H65:$H$158,H65,AE65:$AE$158,AE65))</f>
        <v/>
      </c>
      <c r="F65" s="10"/>
      <c r="G65" s="88" t="str">
        <f>IFERROR(IF(VLOOKUP(F65,Lookups!$A$2:$F$118,2,FALSE)="","",VLOOKUP(F65,Lookups!$A$2:$F$118,2,FALSE)),"")</f>
        <v/>
      </c>
      <c r="H65" s="88" t="str">
        <f>IFERROR(IF(VLOOKUP(F65,Lookups!$A$2:$F$118,3,FALSE)="","",VLOOKUP(F65,Lookups!$A$2:$F$118,3,FALSE)),"")</f>
        <v/>
      </c>
      <c r="I65" s="88" t="str">
        <f>IFERROR(IF(AE65=0,"",VLOOKUP(AD65,Lookups!$K$3:$L$7,2,TRUE)),"")</f>
        <v/>
      </c>
      <c r="J65" s="88" t="str">
        <f>IFERROR(IF(VLOOKUP(F65,Lookups!$A$2:$F$118,4,FALSE)="","",VLOOKUP(F65,Lookups!$A$2:$F$118,4,FALSE)),"")</f>
        <v/>
      </c>
      <c r="K65" s="88" t="str">
        <f>IFERROR(IF(VLOOKUP(F65,Lookups!$A$2:$F$118,5,FALSE)="","",VLOOKUP(F65,Lookups!$A$2:$F$118,5,FALSE)),"")</f>
        <v/>
      </c>
      <c r="L65" s="89" t="str">
        <f>IFERROR(IF(VLOOKUP(F65,Lookups!$A$2:$F$118,6,FALSE)="","",VLOOKUP(F65,Lookups!$A$2:$F$118,6,FALSE)),"")</f>
        <v/>
      </c>
      <c r="M65" s="53" t="str">
        <f>IFERROR(IF(VLOOKUP(F65,Scores!$A$5:$K$102,2,FALSE)="","",VLOOKUP(F65,Scores!$A$4:$K$102,2,FALSE)),"")</f>
        <v/>
      </c>
      <c r="N65" s="54" t="str">
        <f>IFERROR(IF(VLOOKUP(F65,Scores!$A$5:$K$102,3,FALSE)="","",VLOOKUP(F65,Scores!$A$5:$K$102,3,FALSE)),"")</f>
        <v/>
      </c>
      <c r="O65" s="54" t="str">
        <f>IFERROR(IF(VLOOKUP(F65,Scores!$A$5:$K$102,4,FALSE)="","",VLOOKUP(F65,Scores!$A$5:$K$102,4,FALSE)),"")</f>
        <v/>
      </c>
      <c r="P65" s="54" t="str">
        <f>IFERROR(IF(VLOOKUP(F65,Scores!$A$5:$K$102,5,FALSE)="","",VLOOKUP(F65,Scores!$A$5:$K$102,5,FALSE)),"")</f>
        <v/>
      </c>
      <c r="Q65" s="54" t="str">
        <f>IFERROR(IF(VLOOKUP(F65,Scores!$A$5:$K$102,6,FALSE)="","",VLOOKUP(F65,Scores!$A$5:$K$102,6,FALSE)),"")</f>
        <v/>
      </c>
      <c r="R65" s="54" t="str">
        <f>IFERROR(IF(VLOOKUP(F65,Scores!$A$5:$K$102,7,FALSE)="","",VLOOKUP(F65,Scores!$A$5:$K$102,7,FALSE)),"")</f>
        <v/>
      </c>
      <c r="S65" s="54" t="str">
        <f>IFERROR(IF(VLOOKUP(F65,Scores!$A$5:$K$102,8,FALSE)="","",VLOOKUP(F65,Scores!$A$5:$K$102,8,FALSE)),"")</f>
        <v/>
      </c>
      <c r="T65" s="55" t="str">
        <f>IFERROR(IF(VLOOKUP(F65,Scores!$A$5:$K$102,9,FALSE)="","",VLOOKUP(F65,Scores!$A$5:$K$102,9,FALSE)),"")</f>
        <v/>
      </c>
      <c r="U65" s="56" t="str">
        <f t="shared" si="113"/>
        <v/>
      </c>
      <c r="V65" s="57" t="str">
        <f t="shared" si="114"/>
        <v/>
      </c>
      <c r="W65" s="57" t="str">
        <f t="shared" si="115"/>
        <v/>
      </c>
      <c r="X65" s="57" t="str">
        <f t="shared" si="116"/>
        <v/>
      </c>
      <c r="Y65" s="57" t="str">
        <f t="shared" si="117"/>
        <v/>
      </c>
      <c r="Z65" s="57" t="str">
        <f t="shared" si="118"/>
        <v/>
      </c>
      <c r="AA65" s="57" t="str">
        <f t="shared" si="119"/>
        <v/>
      </c>
      <c r="AB65" s="58" t="str">
        <f t="shared" si="120"/>
        <v/>
      </c>
      <c r="AC65" s="53" t="str">
        <f t="shared" si="121"/>
        <v/>
      </c>
      <c r="AD65" s="57" t="str">
        <f t="shared" si="122"/>
        <v/>
      </c>
      <c r="AE65" s="57" t="str" cm="1">
        <f t="array" ref="AE65">IFERROR(IF(AC65&gt;Lookups!$I$6-1,AVERAGE(LARGE(U65:AB65,_xlfn.SEQUENCE(Lookups!$I$6))),AVERAGE(LARGE(U65:AB65,_xlfn.SEQUENCE(AC65)))),"")</f>
        <v/>
      </c>
      <c r="AF65" s="55" t="str">
        <f t="shared" si="123"/>
        <v/>
      </c>
      <c r="AG65" s="59" t="str">
        <f>IF(AC65=Lookups!$I$6+1,LARGE(U65:AB65,5),"")</f>
        <v/>
      </c>
      <c r="AH65" s="59" t="str">
        <f>IF(AC65=Lookups!$I$6+2,LARGE(U65:AB65,6),"")</f>
        <v/>
      </c>
      <c r="AI65" s="59"/>
      <c r="AJ65" s="59"/>
      <c r="AK65" s="60" t="str">
        <f t="shared" si="100"/>
        <v/>
      </c>
      <c r="AL65" s="34" t="str">
        <f>IF(OR(AC65=0,AC65=""),"",IF(COUNTIFS($AQ$44:$AQ$72,"&gt;"&amp;AQ65)+COUNTIFS(AQ$44:AQ65,"="&amp;AQ65)=0,"",COUNTIFS($AQ$44:$AQ$72,"&gt;"&amp;AQ65)+COUNTIFS(AQ$44:AQ65,"="&amp;AQ65)))</f>
        <v/>
      </c>
      <c r="AM65" s="34" t="str">
        <f>IFERROR(IF(OR(AC65=0,AC65=""),"",IF(COUNTIFS($AR$44:$AR$72,"&gt;"&amp;AR65)+COUNTIFS(AR$44:AR65,"="&amp;AR65)=0,"",COUNTIFS($AR$44:$AR$72,"&gt;"&amp;AR65)+COUNTIFS(AR$44:AR65,"="&amp;AR65)+$AL$43)),"")</f>
        <v/>
      </c>
      <c r="AN65" s="34" t="str">
        <f>IFERROR(IF(OR(AC65=0,AC65=""),"",IF(COUNTIFS($AS$44:$AS$72,"&gt;"&amp;AS65)+COUNTIFS(AS$44:AS65,"="&amp;AS65)=0,"",COUNTIFS($AS$44:$AS$72,"&gt;"&amp;AS65)+COUNTIFS(AS$44:AS65,"="&amp;AS65)+$AM$43)),"")</f>
        <v/>
      </c>
      <c r="AO65" s="34" t="str">
        <f>IFERROR(IF(OR(AC65=0,AC65=""),"",IF(COUNTIFS($AT$44:$AT$72,"&gt;"&amp;AT65)+COUNTIFS(AT$44:AT65,"="&amp;AT65)=0,"",COUNTIFS($AT$44:$AT$72,"&gt;"&amp;AT65)+COUNTIFS(AT$44:AT65,"="&amp;AT65)+$AN$43)),"")</f>
        <v/>
      </c>
      <c r="AP65" s="34" t="str">
        <f>IFERROR(IF(OR(AC65=0,AC65=""),"",IF(COUNTIFS($AU$72:$AU$216,"&gt;"&amp;AU65)+COUNTIFS(AU65:AU$72,"="&amp;AU65)=0,"",COUNTIFS($AU$72:$AU$216,"&gt;"&amp;AU65)+COUNTIFS(AU65:AU$72,"="&amp;AU65)+$AO$3)),"")</f>
        <v/>
      </c>
      <c r="AQ65" s="59" t="str">
        <f t="shared" si="101"/>
        <v/>
      </c>
      <c r="AR65" s="59" t="str">
        <f t="shared" si="102"/>
        <v/>
      </c>
      <c r="AS65" s="59" t="str">
        <f t="shared" si="103"/>
        <v/>
      </c>
      <c r="AT65" s="59" t="str">
        <f t="shared" si="104"/>
        <v/>
      </c>
      <c r="AU65" s="59" t="str">
        <f t="shared" si="105"/>
        <v/>
      </c>
      <c r="AW65" s="60" t="str">
        <f t="shared" si="106"/>
        <v/>
      </c>
      <c r="AX65" s="34" t="str">
        <f>IF(OR(BC65=0,BC65=""),"",IF(COUNTIFS($BC$11:$BC$158,"&gt;"&amp;BC65)+COUNTIFS(BC$11:BC65,"="&amp;BC65)=0,"",COUNTIFS($BC$11:$BC$158,"&gt;"&amp;BC65)+COUNTIFS(BC$11:BC65,"="&amp;BC65)))</f>
        <v/>
      </c>
      <c r="AY65" s="34" t="str">
        <f>IFERROR(IF(OR(BD65=0,BD65=""),"",IF(COUNTIFS($BD$11:$BD$158,"&gt;"&amp;BD65)+COUNTIFS(BD$11:BD65,"="&amp;BD65)=0,"",COUNTIFS($BD$11:$BD$158,"&gt;"&amp;BD65)+COUNTIFS(BD$11:BD65,"="&amp;BD65)+$AX$10)),"")</f>
        <v/>
      </c>
      <c r="AZ65" s="34" t="str">
        <f>IFERROR(IF(OR(BE65=0,BE65=""),"",IF(COUNTIFS($BE$11:$BE$158,"&gt;"&amp;BE65)+COUNTIFS(BE$11:BE65,"="&amp;BE65)=0,"",COUNTIFS($BE$11:$BE$158,"&gt;"&amp;BE65)+COUNTIFS(BE$11:BE65,"="&amp;BE65)+$AY$10)),"")</f>
        <v/>
      </c>
      <c r="BA65" s="34" t="str">
        <f>IFERROR(IF(OR(BF65=0,BF65=""),"",IF(COUNTIFS($BF$11:$BF$158,"&gt;"&amp;BF65)+COUNTIFS(BF$11:BF65,"="&amp;BF65)=0,"",COUNTIFS($BF$11:$BF$158,"&gt;"&amp;BF65)+COUNTIFS(BF$11:BF65,"="&amp;BF65)+$AZ$10)),"")</f>
        <v/>
      </c>
      <c r="BB65" s="34" t="str">
        <f>IFERROR(IF(OR(BG65=0,BG65=""),"",IF(COUNTIFS($BG$11:$BG$158,"&gt;"&amp;BG65)+COUNTIFS(BG$11:BG65,"="&amp;BG65)=0,"",COUNTIFS($BG$11:$BG$158,"&gt;"&amp;BG65)+COUNTIFS(BG$11:BG65,"="&amp;BG65)+$BA$10)),"")</f>
        <v/>
      </c>
      <c r="BC65" s="59" t="str">
        <f t="shared" si="107"/>
        <v/>
      </c>
      <c r="BD65" s="59" t="str">
        <f t="shared" si="108"/>
        <v/>
      </c>
      <c r="BE65" s="59" t="str">
        <f t="shared" si="109"/>
        <v/>
      </c>
      <c r="BF65" s="59" t="str">
        <f t="shared" si="110"/>
        <v/>
      </c>
      <c r="BG65" s="59" t="str">
        <f t="shared" si="111"/>
        <v/>
      </c>
    </row>
    <row r="66" spans="1:59" ht="15" x14ac:dyDescent="0.3">
      <c r="A66" t="str">
        <f t="shared" si="112"/>
        <v/>
      </c>
      <c r="B66" t="str">
        <f>IF(OR(AC66=0,AC66=""),"",IF(COUNTIFS($AE$11:$AE$158,"&gt;"&amp;AE66)+COUNTIFS(AE$11:AE66,"="&amp;AE66)=0,"",COUNTIFS($AE$11:$AE$158,"&gt;"&amp;AE66)+COUNTIFS(AE$11:AE66,"="&amp;AE66)))</f>
        <v/>
      </c>
      <c r="C66" t="str">
        <f t="shared" si="88"/>
        <v/>
      </c>
      <c r="D66" t="str">
        <f>IF(OR(AC66=0,AC66=""),"",IF(COUNTIFS($AF$11:$AF$135,"&gt;"&amp;AF66)+COUNTIFS(AF$11:AF66,"="&amp;AF66)=0,"",COUNTIFS($AF$11:$AF$135,"&gt;"&amp;AF66)+COUNTIFS(AF$11:AF66,"="&amp;AF66)))</f>
        <v/>
      </c>
      <c r="E66" t="str">
        <f>IF(AC66="","",COUNTIFS($H$11:$H$158,H66,$AE$11:$AE$158,"&gt;"&amp;AE66)+COUNTIFS(H66:$H$158,H66,AE66:$AE$158,AE66))</f>
        <v/>
      </c>
      <c r="F66" s="6"/>
      <c r="G66" s="88" t="str">
        <f>IFERROR(IF(VLOOKUP(F66,Lookups!$A$2:$F$118,2,FALSE)="","",VLOOKUP(F66,Lookups!$A$2:$F$118,2,FALSE)),"")</f>
        <v/>
      </c>
      <c r="H66" s="88" t="str">
        <f>IFERROR(IF(VLOOKUP(F66,Lookups!$A$2:$F$118,3,FALSE)="","",VLOOKUP(F66,Lookups!$A$2:$F$118,3,FALSE)),"")</f>
        <v/>
      </c>
      <c r="I66" s="88" t="str">
        <f>IFERROR(IF(AE66=0,"",VLOOKUP(AD66,Lookups!$K$3:$L$7,2,TRUE)),"")</f>
        <v/>
      </c>
      <c r="J66" s="88" t="str">
        <f>IFERROR(IF(VLOOKUP(F66,Lookups!$A$2:$F$118,4,FALSE)="","",VLOOKUP(F66,Lookups!$A$2:$F$118,4,FALSE)),"")</f>
        <v/>
      </c>
      <c r="K66" s="88" t="str">
        <f>IFERROR(IF(VLOOKUP(F66,Lookups!$A$2:$F$118,5,FALSE)="","",VLOOKUP(F66,Lookups!$A$2:$F$118,5,FALSE)),"")</f>
        <v/>
      </c>
      <c r="L66" s="89" t="str">
        <f>IFERROR(IF(VLOOKUP(F66,Lookups!$A$2:$F$118,6,FALSE)="","",VLOOKUP(F66,Lookups!$A$2:$F$118,6,FALSE)),"")</f>
        <v/>
      </c>
      <c r="M66" s="53" t="str">
        <f>IFERROR(IF(VLOOKUP(F66,Scores!$A$5:$K$102,2,FALSE)="","",VLOOKUP(F66,Scores!$A$4:$K$102,2,FALSE)),"")</f>
        <v/>
      </c>
      <c r="N66" s="54" t="str">
        <f>IFERROR(IF(VLOOKUP(F66,Scores!$A$5:$K$102,3,FALSE)="","",VLOOKUP(F66,Scores!$A$5:$K$102,3,FALSE)),"")</f>
        <v/>
      </c>
      <c r="O66" s="54" t="str">
        <f>IFERROR(IF(VLOOKUP(F66,Scores!$A$5:$K$102,4,FALSE)="","",VLOOKUP(F66,Scores!$A$5:$K$102,4,FALSE)),"")</f>
        <v/>
      </c>
      <c r="P66" s="54" t="str">
        <f>IFERROR(IF(VLOOKUP(F66,Scores!$A$5:$K$102,5,FALSE)="","",VLOOKUP(F66,Scores!$A$5:$K$102,5,FALSE)),"")</f>
        <v/>
      </c>
      <c r="Q66" s="54" t="str">
        <f>IFERROR(IF(VLOOKUP(F66,Scores!$A$5:$K$102,6,FALSE)="","",VLOOKUP(F66,Scores!$A$5:$K$102,6,FALSE)),"")</f>
        <v/>
      </c>
      <c r="R66" s="54" t="str">
        <f>IFERROR(IF(VLOOKUP(F66,Scores!$A$5:$K$102,7,FALSE)="","",VLOOKUP(F66,Scores!$A$5:$K$102,7,FALSE)),"")</f>
        <v/>
      </c>
      <c r="S66" s="54" t="str">
        <f>IFERROR(IF(VLOOKUP(F66,Scores!$A$5:$K$102,8,FALSE)="","",VLOOKUP(F66,Scores!$A$5:$K$102,8,FALSE)),"")</f>
        <v/>
      </c>
      <c r="T66" s="55" t="str">
        <f>IFERROR(IF(VLOOKUP(F66,Scores!$A$5:$K$102,9,FALSE)="","",VLOOKUP(F66,Scores!$A$5:$K$102,9,FALSE)),"")</f>
        <v/>
      </c>
      <c r="U66" s="56" t="str">
        <f t="shared" si="113"/>
        <v/>
      </c>
      <c r="V66" s="57" t="str">
        <f t="shared" si="114"/>
        <v/>
      </c>
      <c r="W66" s="57" t="str">
        <f t="shared" si="115"/>
        <v/>
      </c>
      <c r="X66" s="57" t="str">
        <f t="shared" si="116"/>
        <v/>
      </c>
      <c r="Y66" s="57" t="str">
        <f t="shared" si="117"/>
        <v/>
      </c>
      <c r="Z66" s="57" t="str">
        <f t="shared" si="118"/>
        <v/>
      </c>
      <c r="AA66" s="57" t="str">
        <f t="shared" si="119"/>
        <v/>
      </c>
      <c r="AB66" s="58" t="str">
        <f t="shared" si="120"/>
        <v/>
      </c>
      <c r="AC66" s="53" t="str">
        <f t="shared" si="121"/>
        <v/>
      </c>
      <c r="AD66" s="57" t="str">
        <f t="shared" si="122"/>
        <v/>
      </c>
      <c r="AE66" s="57" t="str" cm="1">
        <f t="array" ref="AE66">IFERROR(IF(AC66&gt;Lookups!$I$6-1,AVERAGE(LARGE(U66:AB66,_xlfn.SEQUENCE(Lookups!$I$6))),AVERAGE(LARGE(U66:AB66,_xlfn.SEQUENCE(AC66)))),"")</f>
        <v/>
      </c>
      <c r="AF66" s="55" t="str">
        <f t="shared" si="123"/>
        <v/>
      </c>
      <c r="AG66" s="59" t="str">
        <f>IF(AC66=Lookups!$I$6+1,LARGE(U66:AB66,5),"")</f>
        <v/>
      </c>
      <c r="AH66" s="59" t="str">
        <f>IF(AC66=Lookups!$I$6+2,LARGE(U66:AB66,6),"")</f>
        <v/>
      </c>
      <c r="AI66" s="59"/>
      <c r="AJ66" s="59"/>
      <c r="AK66" s="60" t="str">
        <f t="shared" si="100"/>
        <v/>
      </c>
      <c r="AL66" s="34" t="str">
        <f>IF(OR(AC66=0,AC66=""),"",IF(COUNTIFS($AQ$44:$AQ$72,"&gt;"&amp;AQ66)+COUNTIFS(AQ$44:AQ66,"="&amp;AQ66)=0,"",COUNTIFS($AQ$44:$AQ$72,"&gt;"&amp;AQ66)+COUNTIFS(AQ$44:AQ66,"="&amp;AQ66)))</f>
        <v/>
      </c>
      <c r="AM66" s="34" t="str">
        <f>IFERROR(IF(OR(AC66=0,AC66=""),"",IF(COUNTIFS($AR$44:$AR$72,"&gt;"&amp;AR66)+COUNTIFS(AR$44:AR66,"="&amp;AR66)=0,"",COUNTIFS($AR$44:$AR$72,"&gt;"&amp;AR66)+COUNTIFS(AR$44:AR66,"="&amp;AR66)+$AL$43)),"")</f>
        <v/>
      </c>
      <c r="AN66" s="34" t="str">
        <f>IFERROR(IF(OR(AC66=0,AC66=""),"",IF(COUNTIFS($AS$44:$AS$72,"&gt;"&amp;AS66)+COUNTIFS(AS$44:AS66,"="&amp;AS66)=0,"",COUNTIFS($AS$44:$AS$72,"&gt;"&amp;AS66)+COUNTIFS(AS$44:AS66,"="&amp;AS66)+$AM$43)),"")</f>
        <v/>
      </c>
      <c r="AO66" s="34" t="str">
        <f>IFERROR(IF(OR(AC66=0,AC66=""),"",IF(COUNTIFS($AT$44:$AT$72,"&gt;"&amp;AT66)+COUNTIFS(AT$44:AT66,"="&amp;AT66)=0,"",COUNTIFS($AT$44:$AT$72,"&gt;"&amp;AT66)+COUNTIFS(AT$44:AT66,"="&amp;AT66)+$AN$43)),"")</f>
        <v/>
      </c>
      <c r="AP66" s="34" t="str">
        <f>IFERROR(IF(OR(AC66=0,AC66=""),"",IF(COUNTIFS($AU$72:$AU$216,"&gt;"&amp;AU66)+COUNTIFS(AU66:AU$72,"="&amp;AU66)=0,"",COUNTIFS($AU$72:$AU$216,"&gt;"&amp;AU66)+COUNTIFS(AU66:AU$72,"="&amp;AU66)+$AO$3)),"")</f>
        <v/>
      </c>
      <c r="AQ66" s="59" t="str">
        <f t="shared" si="101"/>
        <v/>
      </c>
      <c r="AR66" s="59" t="str">
        <f t="shared" si="102"/>
        <v/>
      </c>
      <c r="AS66" s="59" t="str">
        <f t="shared" si="103"/>
        <v/>
      </c>
      <c r="AT66" s="59" t="str">
        <f t="shared" si="104"/>
        <v/>
      </c>
      <c r="AU66" s="59" t="str">
        <f t="shared" si="105"/>
        <v/>
      </c>
      <c r="AW66" s="60" t="str">
        <f t="shared" si="106"/>
        <v/>
      </c>
      <c r="AX66" s="34" t="str">
        <f>IF(OR(BC66=0,BC66=""),"",IF(COUNTIFS($BC$11:$BC$158,"&gt;"&amp;BC66)+COUNTIFS(BC$11:BC66,"="&amp;BC66)=0,"",COUNTIFS($BC$11:$BC$158,"&gt;"&amp;BC66)+COUNTIFS(BC$11:BC66,"="&amp;BC66)))</f>
        <v/>
      </c>
      <c r="AY66" s="34" t="str">
        <f>IFERROR(IF(OR(BD66=0,BD66=""),"",IF(COUNTIFS($BD$11:$BD$158,"&gt;"&amp;BD66)+COUNTIFS(BD$11:BD66,"="&amp;BD66)=0,"",COUNTIFS($BD$11:$BD$158,"&gt;"&amp;BD66)+COUNTIFS(BD$11:BD66,"="&amp;BD66)+$AX$10)),"")</f>
        <v/>
      </c>
      <c r="AZ66" s="34" t="str">
        <f>IFERROR(IF(OR(BE66=0,BE66=""),"",IF(COUNTIFS($BE$11:$BE$158,"&gt;"&amp;BE66)+COUNTIFS(BE$11:BE66,"="&amp;BE66)=0,"",COUNTIFS($BE$11:$BE$158,"&gt;"&amp;BE66)+COUNTIFS(BE$11:BE66,"="&amp;BE66)+$AY$10)),"")</f>
        <v/>
      </c>
      <c r="BA66" s="34" t="str">
        <f>IFERROR(IF(OR(BF66=0,BF66=""),"",IF(COUNTIFS($BF$11:$BF$158,"&gt;"&amp;BF66)+COUNTIFS(BF$11:BF66,"="&amp;BF66)=0,"",COUNTIFS($BF$11:$BF$158,"&gt;"&amp;BF66)+COUNTIFS(BF$11:BF66,"="&amp;BF66)+$AZ$10)),"")</f>
        <v/>
      </c>
      <c r="BB66" s="34" t="str">
        <f>IFERROR(IF(OR(BG66=0,BG66=""),"",IF(COUNTIFS($BG$11:$BG$158,"&gt;"&amp;BG66)+COUNTIFS(BG$11:BG66,"="&amp;BG66)=0,"",COUNTIFS($BG$11:$BG$158,"&gt;"&amp;BG66)+COUNTIFS(BG$11:BG66,"="&amp;BG66)+$BA$10)),"")</f>
        <v/>
      </c>
      <c r="BC66" s="59" t="str">
        <f t="shared" si="107"/>
        <v/>
      </c>
      <c r="BD66" s="59" t="str">
        <f t="shared" si="108"/>
        <v/>
      </c>
      <c r="BE66" s="59" t="str">
        <f t="shared" si="109"/>
        <v/>
      </c>
      <c r="BF66" s="59" t="str">
        <f t="shared" si="110"/>
        <v/>
      </c>
      <c r="BG66" s="59" t="str">
        <f t="shared" si="111"/>
        <v/>
      </c>
    </row>
    <row r="67" spans="1:59" ht="15.6" x14ac:dyDescent="0.3">
      <c r="A67" t="str">
        <f t="shared" si="112"/>
        <v/>
      </c>
      <c r="B67" t="str">
        <f>IF(OR(AC67=0,AC67=""),"",IF(COUNTIFS($AE$11:$AE$158,"&gt;"&amp;AE67)+COUNTIFS(AE$11:AE67,"="&amp;AE67)=0,"",COUNTIFS($AE$11:$AE$158,"&gt;"&amp;AE67)+COUNTIFS(AE$11:AE67,"="&amp;AE67)))</f>
        <v/>
      </c>
      <c r="C67" t="str">
        <f t="shared" si="88"/>
        <v/>
      </c>
      <c r="D67" t="str">
        <f>IF(OR(AC67=0,AC67=""),"",IF(COUNTIFS($AF$11:$AF$135,"&gt;"&amp;AF67)+COUNTIFS(AF$11:AF67,"="&amp;AF67)=0,"",COUNTIFS($AF$11:$AF$135,"&gt;"&amp;AF67)+COUNTIFS(AF$11:AF67,"="&amp;AF67)))</f>
        <v/>
      </c>
      <c r="E67" t="str">
        <f>IF(AC67="","",COUNTIFS($H$11:$H$158,H67,$AE$11:$AE$158,"&gt;"&amp;AE67)+COUNTIFS(H67:$H$158,H67,AE67:$AE$158,AE67))</f>
        <v/>
      </c>
      <c r="F67" s="27"/>
      <c r="G67" s="88" t="str">
        <f>IFERROR(IF(VLOOKUP(F67,Lookups!$A$2:$F$118,2,FALSE)="","",VLOOKUP(F67,Lookups!$A$2:$F$118,2,FALSE)),"")</f>
        <v/>
      </c>
      <c r="H67" s="88" t="str">
        <f>IFERROR(IF(VLOOKUP(F67,Lookups!$A$2:$F$118,3,FALSE)="","",VLOOKUP(F67,Lookups!$A$2:$F$118,3,FALSE)),"")</f>
        <v/>
      </c>
      <c r="I67" s="88" t="str">
        <f>IFERROR(IF(AE67=0,"",VLOOKUP(AD67,Lookups!$K$3:$L$7,2,TRUE)),"")</f>
        <v/>
      </c>
      <c r="J67" s="88" t="str">
        <f>IFERROR(IF(VLOOKUP(F67,Lookups!$A$2:$F$118,4,FALSE)="","",VLOOKUP(F67,Lookups!$A$2:$F$118,4,FALSE)),"")</f>
        <v/>
      </c>
      <c r="K67" s="88" t="str">
        <f>IFERROR(IF(VLOOKUP(F67,Lookups!$A$2:$F$118,5,FALSE)="","",VLOOKUP(F67,Lookups!$A$2:$F$118,5,FALSE)),"")</f>
        <v/>
      </c>
      <c r="L67" s="89" t="str">
        <f>IFERROR(IF(VLOOKUP(F67,Lookups!$A$2:$F$118,6,FALSE)="","",VLOOKUP(F67,Lookups!$A$2:$F$118,6,FALSE)),"")</f>
        <v/>
      </c>
      <c r="M67" s="53" t="str">
        <f>IFERROR(IF(VLOOKUP(F67,Scores!$A$5:$K$102,2,FALSE)="","",VLOOKUP(F67,Scores!$A$4:$K$102,2,FALSE)),"")</f>
        <v/>
      </c>
      <c r="N67" s="54" t="str">
        <f>IFERROR(IF(VLOOKUP(F67,Scores!$A$5:$K$102,3,FALSE)="","",VLOOKUP(F67,Scores!$A$5:$K$102,3,FALSE)),"")</f>
        <v/>
      </c>
      <c r="O67" s="54" t="str">
        <f>IFERROR(IF(VLOOKUP(F67,Scores!$A$5:$K$102,4,FALSE)="","",VLOOKUP(F67,Scores!$A$5:$K$102,4,FALSE)),"")</f>
        <v/>
      </c>
      <c r="P67" s="54" t="str">
        <f>IFERROR(IF(VLOOKUP(F67,Scores!$A$5:$K$102,5,FALSE)="","",VLOOKUP(F67,Scores!$A$5:$K$102,5,FALSE)),"")</f>
        <v/>
      </c>
      <c r="Q67" s="54" t="str">
        <f>IFERROR(IF(VLOOKUP(F67,Scores!$A$5:$K$102,6,FALSE)="","",VLOOKUP(F67,Scores!$A$5:$K$102,6,FALSE)),"")</f>
        <v/>
      </c>
      <c r="R67" s="54" t="str">
        <f>IFERROR(IF(VLOOKUP(F67,Scores!$A$5:$K$102,7,FALSE)="","",VLOOKUP(F67,Scores!$A$5:$K$102,7,FALSE)),"")</f>
        <v/>
      </c>
      <c r="S67" s="54" t="str">
        <f>IFERROR(IF(VLOOKUP(F67,Scores!$A$5:$K$102,8,FALSE)="","",VLOOKUP(F67,Scores!$A$5:$K$102,8,FALSE)),"")</f>
        <v/>
      </c>
      <c r="T67" s="55" t="str">
        <f>IFERROR(IF(VLOOKUP(F67,Scores!$A$5:$K$102,9,FALSE)="","",VLOOKUP(F67,Scores!$A$5:$K$102,9,FALSE)),"")</f>
        <v/>
      </c>
      <c r="U67" s="56" t="str">
        <f t="shared" si="113"/>
        <v/>
      </c>
      <c r="V67" s="57" t="str">
        <f t="shared" si="114"/>
        <v/>
      </c>
      <c r="W67" s="57" t="str">
        <f t="shared" si="115"/>
        <v/>
      </c>
      <c r="X67" s="57" t="str">
        <f t="shared" si="116"/>
        <v/>
      </c>
      <c r="Y67" s="57" t="str">
        <f t="shared" si="117"/>
        <v/>
      </c>
      <c r="Z67" s="57" t="str">
        <f t="shared" si="118"/>
        <v/>
      </c>
      <c r="AA67" s="57" t="str">
        <f t="shared" si="119"/>
        <v/>
      </c>
      <c r="AB67" s="58" t="str">
        <f t="shared" si="120"/>
        <v/>
      </c>
      <c r="AC67" s="53" t="str">
        <f t="shared" si="121"/>
        <v/>
      </c>
      <c r="AD67" s="57" t="str">
        <f t="shared" si="122"/>
        <v/>
      </c>
      <c r="AE67" s="57" t="str" cm="1">
        <f t="array" ref="AE67">IFERROR(IF(AC67&gt;Lookups!$I$6-1,AVERAGE(LARGE(U67:AB67,_xlfn.SEQUENCE(Lookups!$I$6))),AVERAGE(LARGE(U67:AB67,_xlfn.SEQUENCE(AC67)))),"")</f>
        <v/>
      </c>
      <c r="AF67" s="55" t="str">
        <f t="shared" si="123"/>
        <v/>
      </c>
      <c r="AG67" s="59" t="str">
        <f>IF(AC67=Lookups!$I$6+1,LARGE(U67:AB67,5),"")</f>
        <v/>
      </c>
      <c r="AH67" s="59" t="str">
        <f>IF(AC67=Lookups!$I$6+2,LARGE(U67:AB67,6),"")</f>
        <v/>
      </c>
      <c r="AI67" s="59"/>
      <c r="AJ67" s="59"/>
      <c r="AK67" s="60" t="str">
        <f t="shared" si="100"/>
        <v/>
      </c>
      <c r="AL67" s="34" t="str">
        <f>IF(OR(AC67=0,AC67=""),"",IF(COUNTIFS($AQ$44:$AQ$72,"&gt;"&amp;AQ67)+COUNTIFS(AQ$44:AQ67,"="&amp;AQ67)=0,"",COUNTIFS($AQ$44:$AQ$72,"&gt;"&amp;AQ67)+COUNTIFS(AQ$44:AQ67,"="&amp;AQ67)))</f>
        <v/>
      </c>
      <c r="AM67" s="34" t="str">
        <f>IFERROR(IF(OR(AC67=0,AC67=""),"",IF(COUNTIFS($AR$44:$AR$72,"&gt;"&amp;AR67)+COUNTIFS(AR$44:AR67,"="&amp;AR67)=0,"",COUNTIFS($AR$44:$AR$72,"&gt;"&amp;AR67)+COUNTIFS(AR$44:AR67,"="&amp;AR67)+$AL$43)),"")</f>
        <v/>
      </c>
      <c r="AN67" s="34" t="str">
        <f>IFERROR(IF(OR(AC67=0,AC67=""),"",IF(COUNTIFS($AS$44:$AS$72,"&gt;"&amp;AS67)+COUNTIFS(AS$44:AS67,"="&amp;AS67)=0,"",COUNTIFS($AS$44:$AS$72,"&gt;"&amp;AS67)+COUNTIFS(AS$44:AS67,"="&amp;AS67)+$AM$43)),"")</f>
        <v/>
      </c>
      <c r="AO67" s="34" t="str">
        <f>IFERROR(IF(OR(AC67=0,AC67=""),"",IF(COUNTIFS($AT$44:$AT$72,"&gt;"&amp;AT67)+COUNTIFS(AT$44:AT67,"="&amp;AT67)=0,"",COUNTIFS($AT$44:$AT$72,"&gt;"&amp;AT67)+COUNTIFS(AT$44:AT67,"="&amp;AT67)+$AN$43)),"")</f>
        <v/>
      </c>
      <c r="AP67" s="34" t="str">
        <f>IFERROR(IF(OR(AC67=0,AC67=""),"",IF(COUNTIFS($AU$72:$AU$216,"&gt;"&amp;AU67)+COUNTIFS(AU67:AU$72,"="&amp;AU67)=0,"",COUNTIFS($AU$72:$AU$216,"&gt;"&amp;AU67)+COUNTIFS(AU67:AU$72,"="&amp;AU67)+$AO$3)),"")</f>
        <v/>
      </c>
      <c r="AQ67" s="59" t="str">
        <f t="shared" si="101"/>
        <v/>
      </c>
      <c r="AR67" s="59" t="str">
        <f t="shared" si="102"/>
        <v/>
      </c>
      <c r="AS67" s="59" t="str">
        <f t="shared" si="103"/>
        <v/>
      </c>
      <c r="AT67" s="59" t="str">
        <f t="shared" si="104"/>
        <v/>
      </c>
      <c r="AU67" s="59" t="str">
        <f t="shared" si="105"/>
        <v/>
      </c>
      <c r="AW67" s="60" t="str">
        <f t="shared" si="106"/>
        <v/>
      </c>
      <c r="AX67" s="34" t="str">
        <f>IF(OR(BC67=0,BC67=""),"",IF(COUNTIFS($BC$11:$BC$158,"&gt;"&amp;BC67)+COUNTIFS(BC$11:BC67,"="&amp;BC67)=0,"",COUNTIFS($BC$11:$BC$158,"&gt;"&amp;BC67)+COUNTIFS(BC$11:BC67,"="&amp;BC67)))</f>
        <v/>
      </c>
      <c r="AY67" s="34" t="str">
        <f>IFERROR(IF(OR(BD67=0,BD67=""),"",IF(COUNTIFS($BD$11:$BD$158,"&gt;"&amp;BD67)+COUNTIFS(BD$11:BD67,"="&amp;BD67)=0,"",COUNTIFS($BD$11:$BD$158,"&gt;"&amp;BD67)+COUNTIFS(BD$11:BD67,"="&amp;BD67)+$AX$10)),"")</f>
        <v/>
      </c>
      <c r="AZ67" s="34" t="str">
        <f>IFERROR(IF(OR(BE67=0,BE67=""),"",IF(COUNTIFS($BE$11:$BE$158,"&gt;"&amp;BE67)+COUNTIFS(BE$11:BE67,"="&amp;BE67)=0,"",COUNTIFS($BE$11:$BE$158,"&gt;"&amp;BE67)+COUNTIFS(BE$11:BE67,"="&amp;BE67)+$AY$10)),"")</f>
        <v/>
      </c>
      <c r="BA67" s="34" t="str">
        <f>IFERROR(IF(OR(BF67=0,BF67=""),"",IF(COUNTIFS($BF$11:$BF$158,"&gt;"&amp;BF67)+COUNTIFS(BF$11:BF67,"="&amp;BF67)=0,"",COUNTIFS($BF$11:$BF$158,"&gt;"&amp;BF67)+COUNTIFS(BF$11:BF67,"="&amp;BF67)+$AZ$10)),"")</f>
        <v/>
      </c>
      <c r="BB67" s="34" t="str">
        <f>IFERROR(IF(OR(BG67=0,BG67=""),"",IF(COUNTIFS($BG$11:$BG$158,"&gt;"&amp;BG67)+COUNTIFS(BG$11:BG67,"="&amp;BG67)=0,"",COUNTIFS($BG$11:$BG$158,"&gt;"&amp;BG67)+COUNTIFS(BG$11:BG67,"="&amp;BG67)+$BA$10)),"")</f>
        <v/>
      </c>
      <c r="BC67" s="59" t="str">
        <f t="shared" si="107"/>
        <v/>
      </c>
      <c r="BD67" s="59" t="str">
        <f t="shared" si="108"/>
        <v/>
      </c>
      <c r="BE67" s="59" t="str">
        <f t="shared" si="109"/>
        <v/>
      </c>
      <c r="BF67" s="59" t="str">
        <f t="shared" si="110"/>
        <v/>
      </c>
      <c r="BG67" s="59" t="str">
        <f t="shared" si="111"/>
        <v/>
      </c>
    </row>
    <row r="68" spans="1:59" ht="15" x14ac:dyDescent="0.3">
      <c r="A68" t="str">
        <f t="shared" si="112"/>
        <v/>
      </c>
      <c r="B68" t="str">
        <f>IF(OR(AC68=0,AC68=""),"",IF(COUNTIFS($AE$11:$AE$158,"&gt;"&amp;AE68)+COUNTIFS(AE$11:AE68,"="&amp;AE68)=0,"",COUNTIFS($AE$11:$AE$158,"&gt;"&amp;AE68)+COUNTIFS(AE$11:AE68,"="&amp;AE68)))</f>
        <v/>
      </c>
      <c r="C68" t="str">
        <f t="shared" si="88"/>
        <v/>
      </c>
      <c r="D68" t="str">
        <f>IF(OR(AC68=0,AC68=""),"",IF(COUNTIFS($AF$11:$AF$135,"&gt;"&amp;AF68)+COUNTIFS(AF$11:AF68,"="&amp;AF68)=0,"",COUNTIFS($AF$11:$AF$135,"&gt;"&amp;AF68)+COUNTIFS(AF$11:AF68,"="&amp;AF68)))</f>
        <v/>
      </c>
      <c r="E68" t="str">
        <f>IF(AC68="","",COUNTIFS($H$11:$H$158,H68,$AE$11:$AE$158,"&gt;"&amp;AE68)+COUNTIFS(H68:$H$158,H68,AE68:$AE$158,AE68))</f>
        <v/>
      </c>
      <c r="F68" s="6"/>
      <c r="G68" s="88" t="str">
        <f>IFERROR(IF(VLOOKUP(F68,Lookups!$A$2:$F$118,2,FALSE)="","",VLOOKUP(F68,Lookups!$A$2:$F$118,2,FALSE)),"")</f>
        <v/>
      </c>
      <c r="H68" s="88" t="str">
        <f>IFERROR(IF(VLOOKUP(F68,Lookups!$A$2:$F$118,3,FALSE)="","",VLOOKUP(F68,Lookups!$A$2:$F$118,3,FALSE)),"")</f>
        <v/>
      </c>
      <c r="I68" s="88" t="str">
        <f>IFERROR(IF(AE68=0,"",VLOOKUP(AD68,Lookups!$K$3:$L$7,2,TRUE)),"")</f>
        <v/>
      </c>
      <c r="J68" s="88" t="str">
        <f>IFERROR(IF(VLOOKUP(F68,Lookups!$A$2:$F$118,4,FALSE)="","",VLOOKUP(F68,Lookups!$A$2:$F$118,4,FALSE)),"")</f>
        <v/>
      </c>
      <c r="K68" s="88" t="str">
        <f>IFERROR(IF(VLOOKUP(F68,Lookups!$A$2:$F$118,5,FALSE)="","",VLOOKUP(F68,Lookups!$A$2:$F$118,5,FALSE)),"")</f>
        <v/>
      </c>
      <c r="L68" s="89" t="str">
        <f>IFERROR(IF(VLOOKUP(F68,Lookups!$A$2:$F$118,6,FALSE)="","",VLOOKUP(F68,Lookups!$A$2:$F$118,6,FALSE)),"")</f>
        <v/>
      </c>
      <c r="M68" s="53" t="str">
        <f>IFERROR(IF(VLOOKUP(F68,Scores!$A$5:$K$102,2,FALSE)="","",VLOOKUP(F68,Scores!$A$4:$K$102,2,FALSE)),"")</f>
        <v/>
      </c>
      <c r="N68" s="54" t="str">
        <f>IFERROR(IF(VLOOKUP(F68,Scores!$A$5:$K$102,3,FALSE)="","",VLOOKUP(F68,Scores!$A$5:$K$102,3,FALSE)),"")</f>
        <v/>
      </c>
      <c r="O68" s="54" t="str">
        <f>IFERROR(IF(VLOOKUP(F68,Scores!$A$5:$K$102,4,FALSE)="","",VLOOKUP(F68,Scores!$A$5:$K$102,4,FALSE)),"")</f>
        <v/>
      </c>
      <c r="P68" s="54" t="str">
        <f>IFERROR(IF(VLOOKUP(F68,Scores!$A$5:$K$102,5,FALSE)="","",VLOOKUP(F68,Scores!$A$5:$K$102,5,FALSE)),"")</f>
        <v/>
      </c>
      <c r="Q68" s="54" t="str">
        <f>IFERROR(IF(VLOOKUP(F68,Scores!$A$5:$K$102,6,FALSE)="","",VLOOKUP(F68,Scores!$A$5:$K$102,6,FALSE)),"")</f>
        <v/>
      </c>
      <c r="R68" s="54" t="str">
        <f>IFERROR(IF(VLOOKUP(F68,Scores!$A$5:$K$102,7,FALSE)="","",VLOOKUP(F68,Scores!$A$5:$K$102,7,FALSE)),"")</f>
        <v/>
      </c>
      <c r="S68" s="54" t="str">
        <f>IFERROR(IF(VLOOKUP(F68,Scores!$A$5:$K$102,8,FALSE)="","",VLOOKUP(F68,Scores!$A$5:$K$102,8,FALSE)),"")</f>
        <v/>
      </c>
      <c r="T68" s="55" t="str">
        <f>IFERROR(IF(VLOOKUP(F68,Scores!$A$5:$K$102,9,FALSE)="","",VLOOKUP(F68,Scores!$A$5:$K$102,9,FALSE)),"")</f>
        <v/>
      </c>
      <c r="U68" s="56" t="str">
        <f t="shared" si="113"/>
        <v/>
      </c>
      <c r="V68" s="57" t="str">
        <f t="shared" si="114"/>
        <v/>
      </c>
      <c r="W68" s="57" t="str">
        <f t="shared" si="115"/>
        <v/>
      </c>
      <c r="X68" s="57" t="str">
        <f t="shared" si="116"/>
        <v/>
      </c>
      <c r="Y68" s="57" t="str">
        <f t="shared" si="117"/>
        <v/>
      </c>
      <c r="Z68" s="57" t="str">
        <f t="shared" si="118"/>
        <v/>
      </c>
      <c r="AA68" s="57" t="str">
        <f t="shared" si="119"/>
        <v/>
      </c>
      <c r="AB68" s="58" t="str">
        <f t="shared" si="120"/>
        <v/>
      </c>
      <c r="AC68" s="53" t="str">
        <f t="shared" si="121"/>
        <v/>
      </c>
      <c r="AD68" s="57" t="str">
        <f t="shared" si="122"/>
        <v/>
      </c>
      <c r="AE68" s="57" t="str" cm="1">
        <f t="array" ref="AE68">IFERROR(IF(AC68&gt;Lookups!$I$6-1,AVERAGE(LARGE(U68:AB68,_xlfn.SEQUENCE(Lookups!$I$6))),AVERAGE(LARGE(U68:AB68,_xlfn.SEQUENCE(AC68)))),"")</f>
        <v/>
      </c>
      <c r="AF68" s="55" t="str">
        <f t="shared" si="123"/>
        <v/>
      </c>
      <c r="AG68" s="59" t="str">
        <f>IF(AC68=Lookups!$I$6+1,LARGE(U68:AB68,5),"")</f>
        <v/>
      </c>
      <c r="AH68" s="59" t="str">
        <f>IF(AC68=Lookups!$I$6+2,LARGE(U68:AB68,6),"")</f>
        <v/>
      </c>
      <c r="AI68" s="59"/>
      <c r="AJ68" s="59"/>
      <c r="AK68" s="60" t="str">
        <f t="shared" si="100"/>
        <v/>
      </c>
      <c r="AL68" s="34" t="str">
        <f>IF(OR(AC68=0,AC68=""),"",IF(COUNTIFS($AQ$44:$AQ$72,"&gt;"&amp;AQ68)+COUNTIFS(AQ$44:AQ68,"="&amp;AQ68)=0,"",COUNTIFS($AQ$44:$AQ$72,"&gt;"&amp;AQ68)+COUNTIFS(AQ$44:AQ68,"="&amp;AQ68)))</f>
        <v/>
      </c>
      <c r="AM68" s="34" t="str">
        <f>IFERROR(IF(OR(AC68=0,AC68=""),"",IF(COUNTIFS($AR$44:$AR$72,"&gt;"&amp;AR68)+COUNTIFS(AR$44:AR68,"="&amp;AR68)=0,"",COUNTIFS($AR$44:$AR$72,"&gt;"&amp;AR68)+COUNTIFS(AR$44:AR68,"="&amp;AR68)+$AL$43)),"")</f>
        <v/>
      </c>
      <c r="AN68" s="34" t="str">
        <f>IFERROR(IF(OR(AC68=0,AC68=""),"",IF(COUNTIFS($AS$44:$AS$72,"&gt;"&amp;AS68)+COUNTIFS(AS$44:AS68,"="&amp;AS68)=0,"",COUNTIFS($AS$44:$AS$72,"&gt;"&amp;AS68)+COUNTIFS(AS$44:AS68,"="&amp;AS68)+$AM$43)),"")</f>
        <v/>
      </c>
      <c r="AO68" s="34" t="str">
        <f>IFERROR(IF(OR(AC68=0,AC68=""),"",IF(COUNTIFS($AT$44:$AT$72,"&gt;"&amp;AT68)+COUNTIFS(AT$44:AT68,"="&amp;AT68)=0,"",COUNTIFS($AT$44:$AT$72,"&gt;"&amp;AT68)+COUNTIFS(AT$44:AT68,"="&amp;AT68)+$AN$43)),"")</f>
        <v/>
      </c>
      <c r="AP68" s="34" t="str">
        <f>IFERROR(IF(OR(AC68=0,AC68=""),"",IF(COUNTIFS($AU$72:$AU$216,"&gt;"&amp;AU68)+COUNTIFS(AU68:AU$72,"="&amp;AU68)=0,"",COUNTIFS($AU$72:$AU$216,"&gt;"&amp;AU68)+COUNTIFS(AU68:AU$72,"="&amp;AU68)+$AO$3)),"")</f>
        <v/>
      </c>
      <c r="AQ68" s="59" t="str">
        <f t="shared" si="101"/>
        <v/>
      </c>
      <c r="AR68" s="59" t="str">
        <f t="shared" si="102"/>
        <v/>
      </c>
      <c r="AS68" s="59" t="str">
        <f t="shared" si="103"/>
        <v/>
      </c>
      <c r="AT68" s="59" t="str">
        <f t="shared" si="104"/>
        <v/>
      </c>
      <c r="AU68" s="59" t="str">
        <f t="shared" si="105"/>
        <v/>
      </c>
      <c r="AW68" s="60" t="str">
        <f t="shared" si="106"/>
        <v/>
      </c>
      <c r="AX68" s="34" t="str">
        <f>IF(OR(BC68=0,BC68=""),"",IF(COUNTIFS($BC$11:$BC$158,"&gt;"&amp;BC68)+COUNTIFS(BC$11:BC68,"="&amp;BC68)=0,"",COUNTIFS($BC$11:$BC$158,"&gt;"&amp;BC68)+COUNTIFS(BC$11:BC68,"="&amp;BC68)))</f>
        <v/>
      </c>
      <c r="AY68" s="34" t="str">
        <f>IFERROR(IF(OR(BD68=0,BD68=""),"",IF(COUNTIFS($BD$11:$BD$158,"&gt;"&amp;BD68)+COUNTIFS(BD$11:BD68,"="&amp;BD68)=0,"",COUNTIFS($BD$11:$BD$158,"&gt;"&amp;BD68)+COUNTIFS(BD$11:BD68,"="&amp;BD68)+$AX$10)),"")</f>
        <v/>
      </c>
      <c r="AZ68" s="34" t="str">
        <f>IFERROR(IF(OR(BE68=0,BE68=""),"",IF(COUNTIFS($BE$11:$BE$158,"&gt;"&amp;BE68)+COUNTIFS(BE$11:BE68,"="&amp;BE68)=0,"",COUNTIFS($BE$11:$BE$158,"&gt;"&amp;BE68)+COUNTIFS(BE$11:BE68,"="&amp;BE68)+$AY$10)),"")</f>
        <v/>
      </c>
      <c r="BA68" s="34" t="str">
        <f>IFERROR(IF(OR(BF68=0,BF68=""),"",IF(COUNTIFS($BF$11:$BF$158,"&gt;"&amp;BF68)+COUNTIFS(BF$11:BF68,"="&amp;BF68)=0,"",COUNTIFS($BF$11:$BF$158,"&gt;"&amp;BF68)+COUNTIFS(BF$11:BF68,"="&amp;BF68)+$AZ$10)),"")</f>
        <v/>
      </c>
      <c r="BB68" s="34" t="str">
        <f>IFERROR(IF(OR(BG68=0,BG68=""),"",IF(COUNTIFS($BG$11:$BG$158,"&gt;"&amp;BG68)+COUNTIFS(BG$11:BG68,"="&amp;BG68)=0,"",COUNTIFS($BG$11:$BG$158,"&gt;"&amp;BG68)+COUNTIFS(BG$11:BG68,"="&amp;BG68)+$BA$10)),"")</f>
        <v/>
      </c>
      <c r="BC68" s="59" t="str">
        <f t="shared" si="107"/>
        <v/>
      </c>
      <c r="BD68" s="59" t="str">
        <f t="shared" si="108"/>
        <v/>
      </c>
      <c r="BE68" s="59" t="str">
        <f t="shared" si="109"/>
        <v/>
      </c>
      <c r="BF68" s="59" t="str">
        <f t="shared" si="110"/>
        <v/>
      </c>
      <c r="BG68" s="59" t="str">
        <f t="shared" si="111"/>
        <v/>
      </c>
    </row>
    <row r="69" spans="1:59" ht="15" x14ac:dyDescent="0.3">
      <c r="A69" t="str">
        <f t="shared" si="112"/>
        <v/>
      </c>
      <c r="B69" t="str">
        <f>IF(OR(AC69=0,AC69=""),"",IF(COUNTIFS($AE$11:$AE$158,"&gt;"&amp;AE69)+COUNTIFS(AE$11:AE69,"="&amp;AE69)=0,"",COUNTIFS($AE$11:$AE$158,"&gt;"&amp;AE69)+COUNTIFS(AE$11:AE69,"="&amp;AE69)))</f>
        <v/>
      </c>
      <c r="C69" t="str">
        <f t="shared" si="88"/>
        <v/>
      </c>
      <c r="D69" t="str">
        <f>IF(OR(AC69=0,AC69=""),"",IF(COUNTIFS($AF$11:$AF$135,"&gt;"&amp;AF69)+COUNTIFS(AF$11:AF69,"="&amp;AF69)=0,"",COUNTIFS($AF$11:$AF$135,"&gt;"&amp;AF69)+COUNTIFS(AF$11:AF69,"="&amp;AF69)))</f>
        <v/>
      </c>
      <c r="E69" t="str">
        <f>IF(AC69="","",COUNTIFS($H$11:$H$158,H69,$AE$11:$AE$158,"&gt;"&amp;AE69)+COUNTIFS(H69:$H$158,H69,AE69:$AE$158,AE69))</f>
        <v/>
      </c>
      <c r="F69" s="6"/>
      <c r="G69" s="88" t="str">
        <f>IFERROR(IF(VLOOKUP(F69,Lookups!$A$2:$F$118,2,FALSE)="","",VLOOKUP(F69,Lookups!$A$2:$F$118,2,FALSE)),"")</f>
        <v/>
      </c>
      <c r="H69" s="88" t="str">
        <f>IFERROR(IF(VLOOKUP(F69,Lookups!$A$2:$F$118,3,FALSE)="","",VLOOKUP(F69,Lookups!$A$2:$F$118,3,FALSE)),"")</f>
        <v/>
      </c>
      <c r="I69" s="88" t="str">
        <f>IFERROR(IF(AE69=0,"",VLOOKUP(AD69,Lookups!$K$3:$L$7,2,TRUE)),"")</f>
        <v/>
      </c>
      <c r="J69" s="88" t="str">
        <f>IFERROR(IF(VLOOKUP(F69,Lookups!$A$2:$F$118,4,FALSE)="","",VLOOKUP(F69,Lookups!$A$2:$F$118,4,FALSE)),"")</f>
        <v/>
      </c>
      <c r="K69" s="88" t="str">
        <f>IFERROR(IF(VLOOKUP(F69,Lookups!$A$2:$F$118,5,FALSE)="","",VLOOKUP(F69,Lookups!$A$2:$F$118,5,FALSE)),"")</f>
        <v/>
      </c>
      <c r="L69" s="89" t="str">
        <f>IFERROR(IF(VLOOKUP(F69,Lookups!$A$2:$F$118,6,FALSE)="","",VLOOKUP(F69,Lookups!$A$2:$F$118,6,FALSE)),"")</f>
        <v/>
      </c>
      <c r="M69" s="53" t="str">
        <f>IFERROR(IF(VLOOKUP(F69,Scores!$A$5:$K$102,2,FALSE)="","",VLOOKUP(F69,Scores!$A$4:$K$102,2,FALSE)),"")</f>
        <v/>
      </c>
      <c r="N69" s="54" t="str">
        <f>IFERROR(IF(VLOOKUP(F69,Scores!$A$5:$K$102,3,FALSE)="","",VLOOKUP(F69,Scores!$A$5:$K$102,3,FALSE)),"")</f>
        <v/>
      </c>
      <c r="O69" s="54" t="str">
        <f>IFERROR(IF(VLOOKUP(F69,Scores!$A$5:$K$102,4,FALSE)="","",VLOOKUP(F69,Scores!$A$5:$K$102,4,FALSE)),"")</f>
        <v/>
      </c>
      <c r="P69" s="54" t="str">
        <f>IFERROR(IF(VLOOKUP(F69,Scores!$A$5:$K$102,5,FALSE)="","",VLOOKUP(F69,Scores!$A$5:$K$102,5,FALSE)),"")</f>
        <v/>
      </c>
      <c r="Q69" s="54" t="str">
        <f>IFERROR(IF(VLOOKUP(F69,Scores!$A$5:$K$102,6,FALSE)="","",VLOOKUP(F69,Scores!$A$5:$K$102,6,FALSE)),"")</f>
        <v/>
      </c>
      <c r="R69" s="54" t="str">
        <f>IFERROR(IF(VLOOKUP(F69,Scores!$A$5:$K$102,7,FALSE)="","",VLOOKUP(F69,Scores!$A$5:$K$102,7,FALSE)),"")</f>
        <v/>
      </c>
      <c r="S69" s="54" t="str">
        <f>IFERROR(IF(VLOOKUP(F69,Scores!$A$5:$K$102,8,FALSE)="","",VLOOKUP(F69,Scores!$A$5:$K$102,8,FALSE)),"")</f>
        <v/>
      </c>
      <c r="T69" s="55" t="str">
        <f>IFERROR(IF(VLOOKUP(F69,Scores!$A$5:$K$102,9,FALSE)="","",VLOOKUP(F69,Scores!$A$5:$K$102,9,FALSE)),"")</f>
        <v/>
      </c>
      <c r="U69" s="56" t="str">
        <f t="shared" si="113"/>
        <v/>
      </c>
      <c r="V69" s="57" t="str">
        <f t="shared" si="114"/>
        <v/>
      </c>
      <c r="W69" s="57" t="str">
        <f t="shared" si="115"/>
        <v/>
      </c>
      <c r="X69" s="57" t="str">
        <f t="shared" si="116"/>
        <v/>
      </c>
      <c r="Y69" s="57" t="str">
        <f t="shared" si="117"/>
        <v/>
      </c>
      <c r="Z69" s="57" t="str">
        <f t="shared" si="118"/>
        <v/>
      </c>
      <c r="AA69" s="57" t="str">
        <f t="shared" si="119"/>
        <v/>
      </c>
      <c r="AB69" s="58" t="str">
        <f t="shared" si="120"/>
        <v/>
      </c>
      <c r="AC69" s="53" t="str">
        <f t="shared" si="121"/>
        <v/>
      </c>
      <c r="AD69" s="57" t="str">
        <f t="shared" si="122"/>
        <v/>
      </c>
      <c r="AE69" s="57" t="str" cm="1">
        <f t="array" ref="AE69">IFERROR(IF(AC69&gt;Lookups!$I$6-1,AVERAGE(LARGE(U69:AB69,_xlfn.SEQUENCE(Lookups!$I$6))),AVERAGE(LARGE(U69:AB69,_xlfn.SEQUENCE(AC69)))),"")</f>
        <v/>
      </c>
      <c r="AF69" s="55" t="str">
        <f t="shared" si="123"/>
        <v/>
      </c>
      <c r="AG69" s="59" t="str">
        <f>IF(AC69=Lookups!$I$6+1,LARGE(U69:AB69,5),"")</f>
        <v/>
      </c>
      <c r="AH69" s="59" t="str">
        <f>IF(AC69=Lookups!$I$6+2,LARGE(U69:AB69,6),"")</f>
        <v/>
      </c>
      <c r="AI69" s="59"/>
      <c r="AJ69" s="59"/>
      <c r="AK69" s="60" t="str">
        <f t="shared" si="100"/>
        <v/>
      </c>
      <c r="AL69" s="34" t="str">
        <f>IF(OR(AC69=0,AC69=""),"",IF(COUNTIFS($AQ$44:$AQ$72,"&gt;"&amp;AQ69)+COUNTIFS(AQ$44:AQ69,"="&amp;AQ69)=0,"",COUNTIFS($AQ$44:$AQ$72,"&gt;"&amp;AQ69)+COUNTIFS(AQ$44:AQ69,"="&amp;AQ69)))</f>
        <v/>
      </c>
      <c r="AM69" s="34" t="str">
        <f>IFERROR(IF(OR(AC69=0,AC69=""),"",IF(COUNTIFS($AR$44:$AR$72,"&gt;"&amp;AR69)+COUNTIFS(AR$44:AR69,"="&amp;AR69)=0,"",COUNTIFS($AR$44:$AR$72,"&gt;"&amp;AR69)+COUNTIFS(AR$44:AR69,"="&amp;AR69)+$AL$43)),"")</f>
        <v/>
      </c>
      <c r="AN69" s="34" t="str">
        <f>IFERROR(IF(OR(AC69=0,AC69=""),"",IF(COUNTIFS($AS$44:$AS$72,"&gt;"&amp;AS69)+COUNTIFS(AS$44:AS69,"="&amp;AS69)=0,"",COUNTIFS($AS$44:$AS$72,"&gt;"&amp;AS69)+COUNTIFS(AS$44:AS69,"="&amp;AS69)+$AM$43)),"")</f>
        <v/>
      </c>
      <c r="AO69" s="34" t="str">
        <f>IFERROR(IF(OR(AC69=0,AC69=""),"",IF(COUNTIFS($AT$44:$AT$72,"&gt;"&amp;AT69)+COUNTIFS(AT$44:AT69,"="&amp;AT69)=0,"",COUNTIFS($AT$44:$AT$72,"&gt;"&amp;AT69)+COUNTIFS(AT$44:AT69,"="&amp;AT69)+$AN$43)),"")</f>
        <v/>
      </c>
      <c r="AP69" s="34" t="str">
        <f>IFERROR(IF(OR(AC69=0,AC69=""),"",IF(COUNTIFS($AU$72:$AU$216,"&gt;"&amp;AU69)+COUNTIFS(AU69:AU$72,"="&amp;AU69)=0,"",COUNTIFS($AU$72:$AU$216,"&gt;"&amp;AU69)+COUNTIFS(AU69:AU$72,"="&amp;AU69)+$AO$3)),"")</f>
        <v/>
      </c>
      <c r="AQ69" s="59" t="str">
        <f t="shared" si="101"/>
        <v/>
      </c>
      <c r="AR69" s="59" t="str">
        <f t="shared" si="102"/>
        <v/>
      </c>
      <c r="AS69" s="59" t="str">
        <f t="shared" si="103"/>
        <v/>
      </c>
      <c r="AT69" s="59" t="str">
        <f t="shared" si="104"/>
        <v/>
      </c>
      <c r="AU69" s="59" t="str">
        <f t="shared" si="105"/>
        <v/>
      </c>
      <c r="AW69" s="60" t="str">
        <f t="shared" si="106"/>
        <v/>
      </c>
      <c r="AX69" s="34" t="str">
        <f>IF(OR(BC69=0,BC69=""),"",IF(COUNTIFS($BC$11:$BC$158,"&gt;"&amp;BC69)+COUNTIFS(BC$11:BC69,"="&amp;BC69)=0,"",COUNTIFS($BC$11:$BC$158,"&gt;"&amp;BC69)+COUNTIFS(BC$11:BC69,"="&amp;BC69)))</f>
        <v/>
      </c>
      <c r="AY69" s="34" t="str">
        <f>IFERROR(IF(OR(BD69=0,BD69=""),"",IF(COUNTIFS($BD$11:$BD$158,"&gt;"&amp;BD69)+COUNTIFS(BD$11:BD69,"="&amp;BD69)=0,"",COUNTIFS($BD$11:$BD$158,"&gt;"&amp;BD69)+COUNTIFS(BD$11:BD69,"="&amp;BD69)+$AX$10)),"")</f>
        <v/>
      </c>
      <c r="AZ69" s="34" t="str">
        <f>IFERROR(IF(OR(BE69=0,BE69=""),"",IF(COUNTIFS($BE$11:$BE$158,"&gt;"&amp;BE69)+COUNTIFS(BE$11:BE69,"="&amp;BE69)=0,"",COUNTIFS($BE$11:$BE$158,"&gt;"&amp;BE69)+COUNTIFS(BE$11:BE69,"="&amp;BE69)+$AY$10)),"")</f>
        <v/>
      </c>
      <c r="BA69" s="34" t="str">
        <f>IFERROR(IF(OR(BF69=0,BF69=""),"",IF(COUNTIFS($BF$11:$BF$158,"&gt;"&amp;BF69)+COUNTIFS(BF$11:BF69,"="&amp;BF69)=0,"",COUNTIFS($BF$11:$BF$158,"&gt;"&amp;BF69)+COUNTIFS(BF$11:BF69,"="&amp;BF69)+$AZ$10)),"")</f>
        <v/>
      </c>
      <c r="BB69" s="34" t="str">
        <f>IFERROR(IF(OR(BG69=0,BG69=""),"",IF(COUNTIFS($BG$11:$BG$158,"&gt;"&amp;BG69)+COUNTIFS(BG$11:BG69,"="&amp;BG69)=0,"",COUNTIFS($BG$11:$BG$158,"&gt;"&amp;BG69)+COUNTIFS(BG$11:BG69,"="&amp;BG69)+$BA$10)),"")</f>
        <v/>
      </c>
      <c r="BC69" s="59" t="str">
        <f t="shared" si="107"/>
        <v/>
      </c>
      <c r="BD69" s="59" t="str">
        <f t="shared" si="108"/>
        <v/>
      </c>
      <c r="BE69" s="59" t="str">
        <f t="shared" si="109"/>
        <v/>
      </c>
      <c r="BF69" s="59" t="str">
        <f t="shared" si="110"/>
        <v/>
      </c>
      <c r="BG69" s="59" t="str">
        <f t="shared" si="111"/>
        <v/>
      </c>
    </row>
    <row r="70" spans="1:59" ht="15" x14ac:dyDescent="0.3">
      <c r="A70" t="str">
        <f t="shared" si="112"/>
        <v/>
      </c>
      <c r="B70" t="str">
        <f>IF(OR(AC70=0,AC70=""),"",IF(COUNTIFS($AE$11:$AE$158,"&gt;"&amp;AE70)+COUNTIFS(AE$11:AE70,"="&amp;AE70)=0,"",COUNTIFS($AE$11:$AE$158,"&gt;"&amp;AE70)+COUNTIFS(AE$11:AE70,"="&amp;AE70)))</f>
        <v/>
      </c>
      <c r="C70" t="str">
        <f t="shared" si="88"/>
        <v/>
      </c>
      <c r="D70" t="str">
        <f>IF(OR(AC70=0,AC70=""),"",IF(COUNTIFS($AF$11:$AF$135,"&gt;"&amp;AF70)+COUNTIFS(AF$11:AF70,"="&amp;AF70)=0,"",COUNTIFS($AF$11:$AF$135,"&gt;"&amp;AF70)+COUNTIFS(AF$11:AF70,"="&amp;AF70)))</f>
        <v/>
      </c>
      <c r="E70" t="str">
        <f>IF(AC70="","",COUNTIFS($H$11:$H$158,H70,$AE$11:$AE$158,"&gt;"&amp;AE70)+COUNTIFS(H70:$H$158,H70,AE70:$AE$158,AE70))</f>
        <v/>
      </c>
      <c r="F70" s="6"/>
      <c r="G70" s="88" t="str">
        <f>IFERROR(IF(VLOOKUP(F70,Lookups!$A$2:$F$118,2,FALSE)="","",VLOOKUP(F70,Lookups!$A$2:$F$118,2,FALSE)),"")</f>
        <v/>
      </c>
      <c r="H70" s="88" t="str">
        <f>IFERROR(IF(VLOOKUP(F70,Lookups!$A$2:$F$118,3,FALSE)="","",VLOOKUP(F70,Lookups!$A$2:$F$118,3,FALSE)),"")</f>
        <v/>
      </c>
      <c r="I70" s="88" t="str">
        <f>IFERROR(IF(AE70=0,"",VLOOKUP(AD70,Lookups!$K$3:$L$7,2,TRUE)),"")</f>
        <v/>
      </c>
      <c r="J70" s="88" t="str">
        <f>IFERROR(IF(VLOOKUP(F70,Lookups!$A$2:$F$118,4,FALSE)="","",VLOOKUP(F70,Lookups!$A$2:$F$118,4,FALSE)),"")</f>
        <v/>
      </c>
      <c r="K70" s="88" t="str">
        <f>IFERROR(IF(VLOOKUP(F70,Lookups!$A$2:$F$118,5,FALSE)="","",VLOOKUP(F70,Lookups!$A$2:$F$118,5,FALSE)),"")</f>
        <v/>
      </c>
      <c r="L70" s="89" t="str">
        <f>IFERROR(IF(VLOOKUP(F70,Lookups!$A$2:$F$118,6,FALSE)="","",VLOOKUP(F70,Lookups!$A$2:$F$118,6,FALSE)),"")</f>
        <v/>
      </c>
      <c r="M70" s="53" t="str">
        <f>IFERROR(IF(VLOOKUP(F70,Scores!$A$5:$K$102,2,FALSE)="","",VLOOKUP(F70,Scores!$A$4:$K$102,2,FALSE)),"")</f>
        <v/>
      </c>
      <c r="N70" s="54" t="str">
        <f>IFERROR(IF(VLOOKUP(F70,Scores!$A$5:$K$102,3,FALSE)="","",VLOOKUP(F70,Scores!$A$5:$K$102,3,FALSE)),"")</f>
        <v/>
      </c>
      <c r="O70" s="54" t="str">
        <f>IFERROR(IF(VLOOKUP(F70,Scores!$A$5:$K$102,4,FALSE)="","",VLOOKUP(F70,Scores!$A$5:$K$102,4,FALSE)),"")</f>
        <v/>
      </c>
      <c r="P70" s="54" t="str">
        <f>IFERROR(IF(VLOOKUP(F70,Scores!$A$5:$K$102,5,FALSE)="","",VLOOKUP(F70,Scores!$A$5:$K$102,5,FALSE)),"")</f>
        <v/>
      </c>
      <c r="Q70" s="54" t="str">
        <f>IFERROR(IF(VLOOKUP(F70,Scores!$A$5:$K$102,6,FALSE)="","",VLOOKUP(F70,Scores!$A$5:$K$102,6,FALSE)),"")</f>
        <v/>
      </c>
      <c r="R70" s="54" t="str">
        <f>IFERROR(IF(VLOOKUP(F70,Scores!$A$5:$K$102,7,FALSE)="","",VLOOKUP(F70,Scores!$A$5:$K$102,7,FALSE)),"")</f>
        <v/>
      </c>
      <c r="S70" s="54" t="str">
        <f>IFERROR(IF(VLOOKUP(F70,Scores!$A$5:$K$102,8,FALSE)="","",VLOOKUP(F70,Scores!$A$5:$K$102,8,FALSE)),"")</f>
        <v/>
      </c>
      <c r="T70" s="55" t="str">
        <f>IFERROR(IF(VLOOKUP(F70,Scores!$A$5:$K$102,9,FALSE)="","",VLOOKUP(F70,Scores!$A$5:$K$102,9,FALSE)),"")</f>
        <v/>
      </c>
      <c r="U70" s="56" t="str">
        <f t="shared" si="113"/>
        <v/>
      </c>
      <c r="V70" s="57" t="str">
        <f t="shared" si="114"/>
        <v/>
      </c>
      <c r="W70" s="57" t="str">
        <f t="shared" si="115"/>
        <v/>
      </c>
      <c r="X70" s="57" t="str">
        <f t="shared" si="116"/>
        <v/>
      </c>
      <c r="Y70" s="57" t="str">
        <f t="shared" si="117"/>
        <v/>
      </c>
      <c r="Z70" s="57" t="str">
        <f t="shared" si="118"/>
        <v/>
      </c>
      <c r="AA70" s="57" t="str">
        <f t="shared" si="119"/>
        <v/>
      </c>
      <c r="AB70" s="58" t="str">
        <f t="shared" si="120"/>
        <v/>
      </c>
      <c r="AC70" s="53" t="str">
        <f t="shared" si="121"/>
        <v/>
      </c>
      <c r="AD70" s="57" t="str">
        <f t="shared" si="122"/>
        <v/>
      </c>
      <c r="AE70" s="57" t="str" cm="1">
        <f t="array" ref="AE70">IFERROR(IF(AC70&gt;Lookups!$I$6-1,AVERAGE(LARGE(U70:AB70,_xlfn.SEQUENCE(Lookups!$I$6))),AVERAGE(LARGE(U70:AB70,_xlfn.SEQUENCE(AC70)))),"")</f>
        <v/>
      </c>
      <c r="AF70" s="55" t="str">
        <f t="shared" si="123"/>
        <v/>
      </c>
      <c r="AG70" s="59" t="str">
        <f>IF(AC70=Lookups!$I$6+1,LARGE(U70:AB70,5),"")</f>
        <v/>
      </c>
      <c r="AH70" s="59" t="str">
        <f>IF(AC70=Lookups!$I$6+2,LARGE(U70:AB70,6),"")</f>
        <v/>
      </c>
      <c r="AI70" s="59"/>
      <c r="AJ70" s="59"/>
      <c r="AK70" s="60" t="str">
        <f t="shared" si="100"/>
        <v/>
      </c>
      <c r="AL70" s="34" t="str">
        <f>IF(OR(AC70=0,AC70=""),"",IF(COUNTIFS($AQ$44:$AQ$72,"&gt;"&amp;AQ70)+COUNTIFS(AQ$44:AQ70,"="&amp;AQ70)=0,"",COUNTIFS($AQ$44:$AQ$72,"&gt;"&amp;AQ70)+COUNTIFS(AQ$44:AQ70,"="&amp;AQ70)))</f>
        <v/>
      </c>
      <c r="AM70" s="34" t="str">
        <f>IFERROR(IF(OR(AC70=0,AC70=""),"",IF(COUNTIFS($AR$44:$AR$72,"&gt;"&amp;AR70)+COUNTIFS(AR$44:AR70,"="&amp;AR70)=0,"",COUNTIFS($AR$44:$AR$72,"&gt;"&amp;AR70)+COUNTIFS(AR$44:AR70,"="&amp;AR70)+$AL$43)),"")</f>
        <v/>
      </c>
      <c r="AN70" s="34" t="str">
        <f>IFERROR(IF(OR(AC70=0,AC70=""),"",IF(COUNTIFS($AS$44:$AS$72,"&gt;"&amp;AS70)+COUNTIFS(AS$44:AS70,"="&amp;AS70)=0,"",COUNTIFS($AS$44:$AS$72,"&gt;"&amp;AS70)+COUNTIFS(AS$44:AS70,"="&amp;AS70)+$AM$43)),"")</f>
        <v/>
      </c>
      <c r="AO70" s="34" t="str">
        <f>IFERROR(IF(OR(AC70=0,AC70=""),"",IF(COUNTIFS($AT$44:$AT$72,"&gt;"&amp;AT70)+COUNTIFS(AT$44:AT70,"="&amp;AT70)=0,"",COUNTIFS($AT$44:$AT$72,"&gt;"&amp;AT70)+COUNTIFS(AT$44:AT70,"="&amp;AT70)+$AN$43)),"")</f>
        <v/>
      </c>
      <c r="AP70" s="34" t="str">
        <f>IFERROR(IF(OR(AC70=0,AC70=""),"",IF(COUNTIFS($AU$72:$AU$216,"&gt;"&amp;AU70)+COUNTIFS(AU70:AU$72,"="&amp;AU70)=0,"",COUNTIFS($AU$72:$AU$216,"&gt;"&amp;AU70)+COUNTIFS(AU70:AU$72,"="&amp;AU70)+$AO$3)),"")</f>
        <v/>
      </c>
      <c r="AQ70" s="59" t="str">
        <f t="shared" si="101"/>
        <v/>
      </c>
      <c r="AR70" s="59" t="str">
        <f t="shared" si="102"/>
        <v/>
      </c>
      <c r="AS70" s="59" t="str">
        <f t="shared" si="103"/>
        <v/>
      </c>
      <c r="AT70" s="59" t="str">
        <f t="shared" si="104"/>
        <v/>
      </c>
      <c r="AU70" s="59" t="str">
        <f t="shared" si="105"/>
        <v/>
      </c>
      <c r="AW70" s="60" t="str">
        <f t="shared" si="106"/>
        <v/>
      </c>
      <c r="AX70" s="34" t="str">
        <f>IF(OR(BC70=0,BC70=""),"",IF(COUNTIFS($BC$11:$BC$158,"&gt;"&amp;BC70)+COUNTIFS(BC$11:BC70,"="&amp;BC70)=0,"",COUNTIFS($BC$11:$BC$158,"&gt;"&amp;BC70)+COUNTIFS(BC$11:BC70,"="&amp;BC70)))</f>
        <v/>
      </c>
      <c r="AY70" s="34" t="str">
        <f>IFERROR(IF(OR(BD70=0,BD70=""),"",IF(COUNTIFS($BD$11:$BD$158,"&gt;"&amp;BD70)+COUNTIFS(BD$11:BD70,"="&amp;BD70)=0,"",COUNTIFS($BD$11:$BD$158,"&gt;"&amp;BD70)+COUNTIFS(BD$11:BD70,"="&amp;BD70)+$AX$10)),"")</f>
        <v/>
      </c>
      <c r="AZ70" s="34" t="str">
        <f>IFERROR(IF(OR(BE70=0,BE70=""),"",IF(COUNTIFS($BE$11:$BE$158,"&gt;"&amp;BE70)+COUNTIFS(BE$11:BE70,"="&amp;BE70)=0,"",COUNTIFS($BE$11:$BE$158,"&gt;"&amp;BE70)+COUNTIFS(BE$11:BE70,"="&amp;BE70)+$AY$10)),"")</f>
        <v/>
      </c>
      <c r="BA70" s="34" t="str">
        <f>IFERROR(IF(OR(BF70=0,BF70=""),"",IF(COUNTIFS($BF$11:$BF$158,"&gt;"&amp;BF70)+COUNTIFS(BF$11:BF70,"="&amp;BF70)=0,"",COUNTIFS($BF$11:$BF$158,"&gt;"&amp;BF70)+COUNTIFS(BF$11:BF70,"="&amp;BF70)+$AZ$10)),"")</f>
        <v/>
      </c>
      <c r="BB70" s="34" t="str">
        <f>IFERROR(IF(OR(BG70=0,BG70=""),"",IF(COUNTIFS($BG$11:$BG$158,"&gt;"&amp;BG70)+COUNTIFS(BG$11:BG70,"="&amp;BG70)=0,"",COUNTIFS($BG$11:$BG$158,"&gt;"&amp;BG70)+COUNTIFS(BG$11:BG70,"="&amp;BG70)+$BA$10)),"")</f>
        <v/>
      </c>
      <c r="BC70" s="59" t="str">
        <f t="shared" si="107"/>
        <v/>
      </c>
      <c r="BD70" s="59" t="str">
        <f t="shared" si="108"/>
        <v/>
      </c>
      <c r="BE70" s="59" t="str">
        <f t="shared" si="109"/>
        <v/>
      </c>
      <c r="BF70" s="59" t="str">
        <f t="shared" si="110"/>
        <v/>
      </c>
      <c r="BG70" s="59" t="str">
        <f t="shared" si="111"/>
        <v/>
      </c>
    </row>
    <row r="71" spans="1:59" ht="15" x14ac:dyDescent="0.3">
      <c r="A71" t="str">
        <f t="shared" si="112"/>
        <v/>
      </c>
      <c r="B71" t="str">
        <f>IF(OR(AC71=0,AC71=""),"",IF(COUNTIFS($AE$11:$AE$158,"&gt;"&amp;AE71)+COUNTIFS(AE$11:AE71,"="&amp;AE71)=0,"",COUNTIFS($AE$11:$AE$158,"&gt;"&amp;AE71)+COUNTIFS(AE$11:AE71,"="&amp;AE71)))</f>
        <v/>
      </c>
      <c r="C71" t="str">
        <f t="shared" si="88"/>
        <v/>
      </c>
      <c r="D71" t="str">
        <f>IF(OR(AC71=0,AC71=""),"",IF(COUNTIFS($AF$11:$AF$135,"&gt;"&amp;AF71)+COUNTIFS(AF$11:AF71,"="&amp;AF71)=0,"",COUNTIFS($AF$11:$AF$135,"&gt;"&amp;AF71)+COUNTIFS(AF$11:AF71,"="&amp;AF71)))</f>
        <v/>
      </c>
      <c r="E71" t="str">
        <f>IF(AC71="","",COUNTIFS($H$11:$H$158,H71,$AE$11:$AE$158,"&gt;"&amp;AE71)+COUNTIFS(H71:$H$158,H71,AE71:$AE$158,AE71))</f>
        <v/>
      </c>
      <c r="F71" s="6"/>
      <c r="G71" s="88" t="str">
        <f>IFERROR(IF(VLOOKUP(F71,Lookups!$A$2:$F$118,2,FALSE)="","",VLOOKUP(F71,Lookups!$A$2:$F$118,2,FALSE)),"")</f>
        <v/>
      </c>
      <c r="H71" s="88" t="str">
        <f>IFERROR(IF(VLOOKUP(F71,Lookups!$A$2:$F$118,3,FALSE)="","",VLOOKUP(F71,Lookups!$A$2:$F$118,3,FALSE)),"")</f>
        <v/>
      </c>
      <c r="I71" s="88" t="str">
        <f>IFERROR(IF(AE71=0,"",VLOOKUP(AD71,Lookups!$K$3:$L$7,2,TRUE)),"")</f>
        <v/>
      </c>
      <c r="J71" s="88" t="str">
        <f>IFERROR(IF(VLOOKUP(F71,Lookups!$A$2:$F$118,4,FALSE)="","",VLOOKUP(F71,Lookups!$A$2:$F$118,4,FALSE)),"")</f>
        <v/>
      </c>
      <c r="K71" s="88" t="str">
        <f>IFERROR(IF(VLOOKUP(F71,Lookups!$A$2:$F$118,5,FALSE)="","",VLOOKUP(F71,Lookups!$A$2:$F$118,5,FALSE)),"")</f>
        <v/>
      </c>
      <c r="L71" s="89" t="str">
        <f>IFERROR(IF(VLOOKUP(F71,Lookups!$A$2:$F$118,6,FALSE)="","",VLOOKUP(F71,Lookups!$A$2:$F$118,6,FALSE)),"")</f>
        <v/>
      </c>
      <c r="M71" s="53" t="str">
        <f>IFERROR(IF(VLOOKUP(F71,Scores!$A$5:$K$102,2,FALSE)="","",VLOOKUP(F71,Scores!$A$4:$K$102,2,FALSE)),"")</f>
        <v/>
      </c>
      <c r="N71" s="54" t="str">
        <f>IFERROR(IF(VLOOKUP(F71,Scores!$A$5:$K$102,3,FALSE)="","",VLOOKUP(F71,Scores!$A$5:$K$102,3,FALSE)),"")</f>
        <v/>
      </c>
      <c r="O71" s="54" t="str">
        <f>IFERROR(IF(VLOOKUP(F71,Scores!$A$5:$K$102,4,FALSE)="","",VLOOKUP(F71,Scores!$A$5:$K$102,4,FALSE)),"")</f>
        <v/>
      </c>
      <c r="P71" s="54" t="str">
        <f>IFERROR(IF(VLOOKUP(F71,Scores!$A$5:$K$102,5,FALSE)="","",VLOOKUP(F71,Scores!$A$5:$K$102,5,FALSE)),"")</f>
        <v/>
      </c>
      <c r="Q71" s="54" t="str">
        <f>IFERROR(IF(VLOOKUP(F71,Scores!$A$5:$K$102,6,FALSE)="","",VLOOKUP(F71,Scores!$A$5:$K$102,6,FALSE)),"")</f>
        <v/>
      </c>
      <c r="R71" s="54" t="str">
        <f>IFERROR(IF(VLOOKUP(F71,Scores!$A$5:$K$102,7,FALSE)="","",VLOOKUP(F71,Scores!$A$5:$K$102,7,FALSE)),"")</f>
        <v/>
      </c>
      <c r="S71" s="54" t="str">
        <f>IFERROR(IF(VLOOKUP(F71,Scores!$A$5:$K$102,8,FALSE)="","",VLOOKUP(F71,Scores!$A$5:$K$102,8,FALSE)),"")</f>
        <v/>
      </c>
      <c r="T71" s="55" t="str">
        <f>IFERROR(IF(VLOOKUP(F71,Scores!$A$5:$K$102,9,FALSE)="","",VLOOKUP(F71,Scores!$A$5:$K$102,9,FALSE)),"")</f>
        <v/>
      </c>
      <c r="U71" s="56" t="str">
        <f t="shared" si="113"/>
        <v/>
      </c>
      <c r="V71" s="57" t="str">
        <f t="shared" si="114"/>
        <v/>
      </c>
      <c r="W71" s="57" t="str">
        <f t="shared" si="115"/>
        <v/>
      </c>
      <c r="X71" s="57" t="str">
        <f t="shared" si="116"/>
        <v/>
      </c>
      <c r="Y71" s="57" t="str">
        <f t="shared" si="117"/>
        <v/>
      </c>
      <c r="Z71" s="57" t="str">
        <f t="shared" si="118"/>
        <v/>
      </c>
      <c r="AA71" s="57" t="str">
        <f t="shared" si="119"/>
        <v/>
      </c>
      <c r="AB71" s="58" t="str">
        <f t="shared" si="120"/>
        <v/>
      </c>
      <c r="AC71" s="53" t="str">
        <f t="shared" si="121"/>
        <v/>
      </c>
      <c r="AD71" s="57" t="str">
        <f t="shared" si="122"/>
        <v/>
      </c>
      <c r="AE71" s="57" t="str" cm="1">
        <f t="array" ref="AE71">IFERROR(IF(AC71&gt;Lookups!$I$6-1,AVERAGE(LARGE(U71:AB71,_xlfn.SEQUENCE(Lookups!$I$6))),AVERAGE(LARGE(U71:AB71,_xlfn.SEQUENCE(AC71)))),"")</f>
        <v/>
      </c>
      <c r="AF71" s="55" t="str">
        <f t="shared" si="123"/>
        <v/>
      </c>
      <c r="AG71" s="59" t="str">
        <f>IF(AC71=Lookups!$I$6+1,LARGE(U71:AB71,5),"")</f>
        <v/>
      </c>
      <c r="AH71" s="59" t="str">
        <f>IF(AC71=Lookups!$I$6+2,LARGE(U71:AB71,6),"")</f>
        <v/>
      </c>
      <c r="AI71" s="59"/>
      <c r="AJ71" s="59"/>
      <c r="AK71" s="60" t="str">
        <f t="shared" si="100"/>
        <v/>
      </c>
      <c r="AL71" s="34" t="str">
        <f>IF(OR(AC71=0,AC71=""),"",IF(COUNTIFS($AQ$44:$AQ$72,"&gt;"&amp;AQ71)+COUNTIFS(AQ$44:AQ71,"="&amp;AQ71)=0,"",COUNTIFS($AQ$44:$AQ$72,"&gt;"&amp;AQ71)+COUNTIFS(AQ$44:AQ71,"="&amp;AQ71)))</f>
        <v/>
      </c>
      <c r="AM71" s="34" t="str">
        <f>IFERROR(IF(OR(AC71=0,AC71=""),"",IF(COUNTIFS($AR$44:$AR$72,"&gt;"&amp;AR71)+COUNTIFS(AR$44:AR71,"="&amp;AR71)=0,"",COUNTIFS($AR$44:$AR$72,"&gt;"&amp;AR71)+COUNTIFS(AR$44:AR71,"="&amp;AR71)+$AL$43)),"")</f>
        <v/>
      </c>
      <c r="AN71" s="34" t="str">
        <f>IFERROR(IF(OR(AC71=0,AC71=""),"",IF(COUNTIFS($AS$44:$AS$72,"&gt;"&amp;AS71)+COUNTIFS(AS$44:AS71,"="&amp;AS71)=0,"",COUNTIFS($AS$44:$AS$72,"&gt;"&amp;AS71)+COUNTIFS(AS$44:AS71,"="&amp;AS71)+$AM$43)),"")</f>
        <v/>
      </c>
      <c r="AO71" s="34" t="str">
        <f>IFERROR(IF(OR(AC71=0,AC71=""),"",IF(COUNTIFS($AT$44:$AT$72,"&gt;"&amp;AT71)+COUNTIFS(AT$44:AT71,"="&amp;AT71)=0,"",COUNTIFS($AT$44:$AT$72,"&gt;"&amp;AT71)+COUNTIFS(AT$44:AT71,"="&amp;AT71)+$AN$43)),"")</f>
        <v/>
      </c>
      <c r="AP71" s="34" t="str">
        <f>IFERROR(IF(OR(AC71=0,AC71=""),"",IF(COUNTIFS($AU$72:$AU$216,"&gt;"&amp;AU71)+COUNTIFS(AU71:AU$72,"="&amp;AU71)=0,"",COUNTIFS($AU$72:$AU$216,"&gt;"&amp;AU71)+COUNTIFS(AU71:AU$72,"="&amp;AU71)+$AO$3)),"")</f>
        <v/>
      </c>
      <c r="AQ71" s="59" t="str">
        <f t="shared" si="101"/>
        <v/>
      </c>
      <c r="AR71" s="59" t="str">
        <f t="shared" si="102"/>
        <v/>
      </c>
      <c r="AS71" s="59" t="str">
        <f t="shared" si="103"/>
        <v/>
      </c>
      <c r="AT71" s="59" t="str">
        <f t="shared" si="104"/>
        <v/>
      </c>
      <c r="AU71" s="59" t="str">
        <f t="shared" si="105"/>
        <v/>
      </c>
      <c r="AW71" s="60" t="str">
        <f t="shared" si="106"/>
        <v/>
      </c>
      <c r="AX71" s="34" t="str">
        <f>IF(OR(BC71=0,BC71=""),"",IF(COUNTIFS($BC$11:$BC$158,"&gt;"&amp;BC71)+COUNTIFS(BC$11:BC71,"="&amp;BC71)=0,"",COUNTIFS($BC$11:$BC$158,"&gt;"&amp;BC71)+COUNTIFS(BC$11:BC71,"="&amp;BC71)))</f>
        <v/>
      </c>
      <c r="AY71" s="34" t="str">
        <f>IFERROR(IF(OR(BD71=0,BD71=""),"",IF(COUNTIFS($BD$11:$BD$158,"&gt;"&amp;BD71)+COUNTIFS(BD$11:BD71,"="&amp;BD71)=0,"",COUNTIFS($BD$11:$BD$158,"&gt;"&amp;BD71)+COUNTIFS(BD$11:BD71,"="&amp;BD71)+$AX$10)),"")</f>
        <v/>
      </c>
      <c r="AZ71" s="34" t="str">
        <f>IFERROR(IF(OR(BE71=0,BE71=""),"",IF(COUNTIFS($BE$11:$BE$158,"&gt;"&amp;BE71)+COUNTIFS(BE$11:BE71,"="&amp;BE71)=0,"",COUNTIFS($BE$11:$BE$158,"&gt;"&amp;BE71)+COUNTIFS(BE$11:BE71,"="&amp;BE71)+$AY$10)),"")</f>
        <v/>
      </c>
      <c r="BA71" s="34" t="str">
        <f>IFERROR(IF(OR(BF71=0,BF71=""),"",IF(COUNTIFS($BF$11:$BF$158,"&gt;"&amp;BF71)+COUNTIFS(BF$11:BF71,"="&amp;BF71)=0,"",COUNTIFS($BF$11:$BF$158,"&gt;"&amp;BF71)+COUNTIFS(BF$11:BF71,"="&amp;BF71)+$AZ$10)),"")</f>
        <v/>
      </c>
      <c r="BB71" s="34" t="str">
        <f>IFERROR(IF(OR(BG71=0,BG71=""),"",IF(COUNTIFS($BG$11:$BG$158,"&gt;"&amp;BG71)+COUNTIFS(BG$11:BG71,"="&amp;BG71)=0,"",COUNTIFS($BG$11:$BG$158,"&gt;"&amp;BG71)+COUNTIFS(BG$11:BG71,"="&amp;BG71)+$BA$10)),"")</f>
        <v/>
      </c>
      <c r="BC71" s="59" t="str">
        <f t="shared" si="107"/>
        <v/>
      </c>
      <c r="BD71" s="59" t="str">
        <f t="shared" si="108"/>
        <v/>
      </c>
      <c r="BE71" s="59" t="str">
        <f t="shared" si="109"/>
        <v/>
      </c>
      <c r="BF71" s="59" t="str">
        <f t="shared" si="110"/>
        <v/>
      </c>
      <c r="BG71" s="59" t="str">
        <f t="shared" si="111"/>
        <v/>
      </c>
    </row>
    <row r="72" spans="1:59" ht="15.6" thickBot="1" x14ac:dyDescent="0.35">
      <c r="A72" t="str">
        <f t="shared" si="112"/>
        <v/>
      </c>
      <c r="B72" t="str">
        <f>IF(OR(AC72=0,AC72=""),"",IF(COUNTIFS($AE$11:$AE$158,"&gt;"&amp;AE72)+COUNTIFS(AE$11:AE72,"="&amp;AE72)=0,"",COUNTIFS($AE$11:$AE$158,"&gt;"&amp;AE72)+COUNTIFS(AE$11:AE72,"="&amp;AE72)))</f>
        <v/>
      </c>
      <c r="C72" t="str">
        <f t="shared" si="88"/>
        <v/>
      </c>
      <c r="D72" t="str">
        <f>IF(OR(AC72=0,AC72=""),"",IF(COUNTIFS($AF$11:$AF$135,"&gt;"&amp;AF72)+COUNTIFS(AF$11:AF72,"="&amp;AF72)=0,"",COUNTIFS($AF$11:$AF$135,"&gt;"&amp;AF72)+COUNTIFS(AF$11:AF72,"="&amp;AF72)))</f>
        <v/>
      </c>
      <c r="E72" t="str">
        <f>IF(AC72="","",COUNTIFS($H$11:$H$158,H72,$AE$11:$AE$158,"&gt;"&amp;AE72)+COUNTIFS(H72:$H$158,H72,AE72:$AE$158,AE72))</f>
        <v/>
      </c>
      <c r="F72" s="61"/>
      <c r="G72" s="88" t="str">
        <f>IFERROR(IF(VLOOKUP(F72,Lookups!$A$2:$F$118,2,FALSE)="","",VLOOKUP(F72,Lookups!$A$2:$F$118,2,FALSE)),"")</f>
        <v/>
      </c>
      <c r="H72" s="88" t="str">
        <f>IFERROR(IF(VLOOKUP(F72,Lookups!$A$2:$F$118,3,FALSE)="","",VLOOKUP(F72,Lookups!$A$2:$F$118,3,FALSE)),"")</f>
        <v/>
      </c>
      <c r="I72" s="88" t="str">
        <f>IFERROR(IF(AE72=0,"",VLOOKUP(AD72,Lookups!$K$3:$L$7,2,TRUE)),"")</f>
        <v/>
      </c>
      <c r="J72" s="88" t="str">
        <f>IFERROR(IF(VLOOKUP(F72,Lookups!$A$2:$F$118,4,FALSE)="","",VLOOKUP(F72,Lookups!$A$2:$F$118,4,FALSE)),"")</f>
        <v/>
      </c>
      <c r="K72" s="88" t="str">
        <f>IFERROR(IF(VLOOKUP(F72,Lookups!$A$2:$F$118,5,FALSE)="","",VLOOKUP(F72,Lookups!$A$2:$F$118,5,FALSE)),"")</f>
        <v/>
      </c>
      <c r="L72" s="89" t="str">
        <f>IFERROR(IF(VLOOKUP(F72,Lookups!$A$2:$F$118,6,FALSE)="","",VLOOKUP(F72,Lookups!$A$2:$F$118,6,FALSE)),"")</f>
        <v/>
      </c>
      <c r="M72" s="53" t="str">
        <f>IFERROR(IF(VLOOKUP(F72,Scores!$A$5:$K$102,2,FALSE)="","",VLOOKUP(F72,Scores!$A$4:$K$102,2,FALSE)),"")</f>
        <v/>
      </c>
      <c r="N72" s="54" t="str">
        <f>IFERROR(IF(VLOOKUP(F72,Scores!$A$5:$K$102,3,FALSE)="","",VLOOKUP(F72,Scores!$A$5:$K$102,3,FALSE)),"")</f>
        <v/>
      </c>
      <c r="O72" s="54" t="str">
        <f>IFERROR(IF(VLOOKUP(F72,Scores!$A$5:$K$102,4,FALSE)="","",VLOOKUP(F72,Scores!$A$5:$K$102,4,FALSE)),"")</f>
        <v/>
      </c>
      <c r="P72" s="54" t="str">
        <f>IFERROR(IF(VLOOKUP(F72,Scores!$A$5:$K$102,5,FALSE)="","",VLOOKUP(F72,Scores!$A$5:$K$102,5,FALSE)),"")</f>
        <v/>
      </c>
      <c r="Q72" s="54" t="str">
        <f>IFERROR(IF(VLOOKUP(F72,Scores!$A$5:$K$102,6,FALSE)="","",VLOOKUP(F72,Scores!$A$5:$K$102,6,FALSE)),"")</f>
        <v/>
      </c>
      <c r="R72" s="54" t="str">
        <f>IFERROR(IF(VLOOKUP(F72,Scores!$A$5:$K$102,7,FALSE)="","",VLOOKUP(F72,Scores!$A$5:$K$102,7,FALSE)),"")</f>
        <v/>
      </c>
      <c r="S72" s="54" t="str">
        <f>IFERROR(IF(VLOOKUP(F72,Scores!$A$5:$K$102,8,FALSE)="","",VLOOKUP(F72,Scores!$A$5:$K$102,8,FALSE)),"")</f>
        <v/>
      </c>
      <c r="T72" s="55" t="str">
        <f>IFERROR(IF(VLOOKUP(F72,Scores!$A$5:$K$102,9,FALSE)="","",VLOOKUP(F72,Scores!$A$5:$K$102,9,FALSE)),"")</f>
        <v/>
      </c>
      <c r="U72" s="56" t="str">
        <f t="shared" si="113"/>
        <v/>
      </c>
      <c r="V72" s="57" t="str">
        <f t="shared" si="114"/>
        <v/>
      </c>
      <c r="W72" s="57" t="str">
        <f t="shared" si="115"/>
        <v/>
      </c>
      <c r="X72" s="57" t="str">
        <f t="shared" si="116"/>
        <v/>
      </c>
      <c r="Y72" s="57" t="str">
        <f t="shared" si="117"/>
        <v/>
      </c>
      <c r="Z72" s="57" t="str">
        <f t="shared" si="118"/>
        <v/>
      </c>
      <c r="AA72" s="57" t="str">
        <f t="shared" si="119"/>
        <v/>
      </c>
      <c r="AB72" s="58" t="str">
        <f t="shared" si="120"/>
        <v/>
      </c>
      <c r="AC72" s="53" t="str">
        <f t="shared" si="121"/>
        <v/>
      </c>
      <c r="AD72" s="57" t="str">
        <f t="shared" si="122"/>
        <v/>
      </c>
      <c r="AE72" s="57" t="str" cm="1">
        <f t="array" ref="AE72">IFERROR(IF(AC72&gt;Lookups!$I$6-1,AVERAGE(LARGE(U72:AB72,_xlfn.SEQUENCE(Lookups!$I$6))),AVERAGE(LARGE(U72:AB72,_xlfn.SEQUENCE(AC72)))),"")</f>
        <v/>
      </c>
      <c r="AF72" s="55" t="str">
        <f t="shared" si="123"/>
        <v/>
      </c>
      <c r="AG72" s="59" t="str">
        <f>IF(AC72=Lookups!$I$6+1,LARGE(U72:AB72,5),"")</f>
        <v/>
      </c>
      <c r="AH72" s="59" t="str">
        <f>IF(AC72=Lookups!$I$6+2,LARGE(U72:AB72,6),"")</f>
        <v/>
      </c>
      <c r="AI72" s="59"/>
      <c r="AJ72" s="59"/>
      <c r="AK72" s="62" t="str">
        <f t="shared" si="100"/>
        <v/>
      </c>
      <c r="AL72" s="34" t="str">
        <f>IF(OR(AC72=0,AC72=""),"",IF(COUNTIFS($AQ$44:$AQ$72,"&gt;"&amp;AQ72)+COUNTIFS(AQ$44:AQ72,"="&amp;AQ72)=0,"",COUNTIFS($AQ$44:$AQ$72,"&gt;"&amp;AQ72)+COUNTIFS(AQ$44:AQ72,"="&amp;AQ72)))</f>
        <v/>
      </c>
      <c r="AM72" s="34" t="str">
        <f>IFERROR(IF(OR(AC72=0,AC72=""),"",IF(COUNTIFS($AR$44:$AR$72,"&gt;"&amp;AR72)+COUNTIFS(AR$44:AR72,"="&amp;AR72)=0,"",COUNTIFS($AR$44:$AR$72,"&gt;"&amp;AR72)+COUNTIFS(AR$44:AR72,"="&amp;AR72)+$AL$43)),"")</f>
        <v/>
      </c>
      <c r="AN72" s="34" t="str">
        <f>IFERROR(IF(OR(AC72=0,AC72=""),"",IF(COUNTIFS($AS$44:$AS$72,"&gt;"&amp;AS72)+COUNTIFS(AS$44:AS72,"="&amp;AS72)=0,"",COUNTIFS($AS$44:$AS$72,"&gt;"&amp;AS72)+COUNTIFS(AS$44:AS72,"="&amp;AS72)+$AM$43)),"")</f>
        <v/>
      </c>
      <c r="AO72" s="34" t="str">
        <f>IFERROR(IF(OR(AC72=0,AC72=""),"",IF(COUNTIFS($AT$44:$AT$72,"&gt;"&amp;AT72)+COUNTIFS(AT$44:AT72,"="&amp;AT72)=0,"",COUNTIFS($AT$44:$AT$72,"&gt;"&amp;AT72)+COUNTIFS(AT$44:AT72,"="&amp;AT72)+$AN$43)),"")</f>
        <v/>
      </c>
      <c r="AP72" s="63" t="str">
        <f>IFERROR(IF(OR(AC72=0,AC72=""),"",IF(COUNTIFS($AU$72:$AU$216,"&gt;"&amp;AU72)+COUNTIFS(AU72:AU$72,"="&amp;AU72)=0,"",COUNTIFS($AU$72:$AU$216,"&gt;"&amp;AU72)+COUNTIFS(AU72:AU$72,"="&amp;AU72)+$AO$3)),"")</f>
        <v/>
      </c>
      <c r="AQ72" s="64" t="str">
        <f t="shared" si="101"/>
        <v/>
      </c>
      <c r="AR72" s="64" t="str">
        <f t="shared" si="102"/>
        <v/>
      </c>
      <c r="AS72" s="64" t="str">
        <f t="shared" si="103"/>
        <v/>
      </c>
      <c r="AT72" s="64" t="str">
        <f t="shared" si="104"/>
        <v/>
      </c>
      <c r="AU72" s="64" t="str">
        <f t="shared" si="105"/>
        <v/>
      </c>
      <c r="AW72" s="60" t="str">
        <f t="shared" si="106"/>
        <v/>
      </c>
      <c r="AX72" s="34" t="str">
        <f>IF(OR(BC72=0,BC72=""),"",IF(COUNTIFS($BC$11:$BC$158,"&gt;"&amp;BC72)+COUNTIFS(BC$11:BC72,"="&amp;BC72)=0,"",COUNTIFS($BC$11:$BC$158,"&gt;"&amp;BC72)+COUNTIFS(BC$11:BC72,"="&amp;BC72)))</f>
        <v/>
      </c>
      <c r="AY72" s="34" t="str">
        <f>IFERROR(IF(OR(BD72=0,BD72=""),"",IF(COUNTIFS($BD$11:$BD$158,"&gt;"&amp;BD72)+COUNTIFS(BD$11:BD72,"="&amp;BD72)=0,"",COUNTIFS($BD$11:$BD$158,"&gt;"&amp;BD72)+COUNTIFS(BD$11:BD72,"="&amp;BD72)+$AX$10)),"")</f>
        <v/>
      </c>
      <c r="AZ72" s="34" t="str">
        <f>IFERROR(IF(OR(BE72=0,BE72=""),"",IF(COUNTIFS($BE$11:$BE$158,"&gt;"&amp;BE72)+COUNTIFS(BE$11:BE72,"="&amp;BE72)=0,"",COUNTIFS($BE$11:$BE$158,"&gt;"&amp;BE72)+COUNTIFS(BE$11:BE72,"="&amp;BE72)+$AY$10)),"")</f>
        <v/>
      </c>
      <c r="BA72" s="34" t="str">
        <f>IFERROR(IF(OR(BF72=0,BF72=""),"",IF(COUNTIFS($BF$11:$BF$158,"&gt;"&amp;BF72)+COUNTIFS(BF$11:BF72,"="&amp;BF72)=0,"",COUNTIFS($BF$11:$BF$158,"&gt;"&amp;BF72)+COUNTIFS(BF$11:BF72,"="&amp;BF72)+$AZ$10)),"")</f>
        <v/>
      </c>
      <c r="BB72" s="34" t="str">
        <f>IFERROR(IF(OR(BG72=0,BG72=""),"",IF(COUNTIFS($BG$11:$BG$158,"&gt;"&amp;BG72)+COUNTIFS(BG$11:BG72,"="&amp;BG72)=0,"",COUNTIFS($BG$11:$BG$158,"&gt;"&amp;BG72)+COUNTIFS(BG$11:BG72,"="&amp;BG72)+$BA$10)),"")</f>
        <v/>
      </c>
      <c r="BC72" s="59" t="str">
        <f t="shared" si="107"/>
        <v/>
      </c>
      <c r="BD72" s="59" t="str">
        <f t="shared" si="108"/>
        <v/>
      </c>
      <c r="BE72" s="59" t="str">
        <f t="shared" si="109"/>
        <v/>
      </c>
      <c r="BF72" s="59" t="str">
        <f t="shared" si="110"/>
        <v/>
      </c>
      <c r="BG72" s="59" t="str">
        <f t="shared" si="111"/>
        <v/>
      </c>
    </row>
    <row r="73" spans="1:59" ht="29.4" thickBot="1" x14ac:dyDescent="0.35">
      <c r="A73" s="65"/>
      <c r="B73" s="66"/>
      <c r="C73" s="66"/>
      <c r="D73" s="66"/>
      <c r="E73" s="67"/>
      <c r="F73" s="68"/>
      <c r="G73" s="85"/>
      <c r="H73" s="85"/>
      <c r="I73" s="85"/>
      <c r="J73" s="90"/>
      <c r="K73" s="90"/>
      <c r="L73" s="91"/>
      <c r="M73" s="72"/>
      <c r="N73" s="73"/>
      <c r="O73" s="73"/>
      <c r="P73" s="73"/>
      <c r="Q73" s="73"/>
      <c r="R73" s="73"/>
      <c r="S73" s="73"/>
      <c r="T73" s="74"/>
      <c r="U73" s="75"/>
      <c r="V73" s="76"/>
      <c r="W73" s="76"/>
      <c r="X73" s="76"/>
      <c r="Y73" s="76"/>
      <c r="Z73" s="76"/>
      <c r="AA73" s="76"/>
      <c r="AB73" s="77"/>
      <c r="AC73" s="72"/>
      <c r="AD73" s="76"/>
      <c r="AE73" s="76"/>
      <c r="AF73" s="74"/>
      <c r="AG73" s="59" t="str">
        <f>IF(AC73=Lookups!$I$6+1,LARGE(U73:AB73,5),"")</f>
        <v/>
      </c>
      <c r="AH73" s="59" t="str">
        <f>IF(AC73=Lookups!$I$6+2,LARGE(U73:AB73,6),"")</f>
        <v/>
      </c>
      <c r="AI73" s="78"/>
      <c r="AJ73" s="78"/>
      <c r="AK73" s="37" t="s">
        <v>178</v>
      </c>
      <c r="AL73" s="37">
        <f>MAX(AL74:AL92)</f>
        <v>0</v>
      </c>
      <c r="AM73" s="37">
        <f>IF(MAX(AM74:AM92)=0,AL73,MAX(AM74:AM88))</f>
        <v>0</v>
      </c>
      <c r="AN73" s="37">
        <f>IF(MAX(AN74:AN92)=0,AM73,MAX(AN74:AN92))</f>
        <v>1</v>
      </c>
      <c r="AO73" s="37">
        <f>IF(MAX(AO74:AO92)=0,AN73,MAX(AO74:AO92))</f>
        <v>1</v>
      </c>
      <c r="AP73" s="92"/>
      <c r="AQ73" s="37">
        <f>Lookups!$I$6</f>
        <v>4</v>
      </c>
      <c r="AR73" s="37">
        <f>Lookups!$I$6-1</f>
        <v>3</v>
      </c>
      <c r="AS73" s="37">
        <f>Lookups!$I$6-2</f>
        <v>2</v>
      </c>
      <c r="AT73" s="37">
        <f>Lookups!$I$6-3</f>
        <v>1</v>
      </c>
      <c r="AU73" s="37">
        <f>Lookups!$I$6-4</f>
        <v>0</v>
      </c>
      <c r="AV73" s="92"/>
      <c r="AW73" s="79"/>
      <c r="AX73" s="80"/>
      <c r="AY73" s="80"/>
      <c r="AZ73" s="80"/>
      <c r="BA73" s="80"/>
      <c r="BB73" s="80"/>
      <c r="BC73" s="78"/>
      <c r="BD73" s="78"/>
      <c r="BE73" s="78"/>
      <c r="BF73" s="78"/>
      <c r="BG73" s="81"/>
    </row>
    <row r="74" spans="1:59" ht="15" x14ac:dyDescent="0.3">
      <c r="A74" t="str">
        <f>AK74</f>
        <v/>
      </c>
      <c r="B74" t="str">
        <f>IF(OR(AC74=0,AC74=""),"",IF(COUNTIFS($AE$11:$AE$158,"&gt;"&amp;AE74)+COUNTIFS(AE$11:AE74,"="&amp;AE74)=0,"",COUNTIFS($AE$11:$AE$158,"&gt;"&amp;AE74)+COUNTIFS(AE$11:AE74,"="&amp;AE74)))</f>
        <v/>
      </c>
      <c r="C74" t="str">
        <f t="shared" ref="C74:C92" si="124">AW74</f>
        <v/>
      </c>
      <c r="D74" t="str">
        <f>IF(OR(AC74=0,AC74=""),"",IF(COUNTIFS($AF$11:$AF$135,"&gt;"&amp;AF74)+COUNTIFS(AF$11:AF74,"="&amp;AF74)=0,"",COUNTIFS($AF$11:$AF$135,"&gt;"&amp;AF74)+COUNTIFS(AF$11:AF74,"="&amp;AF74)))</f>
        <v/>
      </c>
      <c r="E74" t="str">
        <f>IF(AC74="","",COUNTIFS($H$11:$H$158,H74,$AE$11:$AE$158,"&gt;"&amp;AE74)+COUNTIFS(H74:$H$158,H74,AE74:$AE$158,AE74))</f>
        <v/>
      </c>
      <c r="F74" s="19"/>
      <c r="G74" s="93" t="str">
        <f>IFERROR(IF(VLOOKUP(F74,Lookups!$A$2:$F$118,2,FALSE)="","",VLOOKUP(F74,Lookups!$A$2:$F$118,2,FALSE)),"")</f>
        <v/>
      </c>
      <c r="H74" s="93" t="str">
        <f>IFERROR(IF(VLOOKUP(F74,Lookups!$A$2:$F$118,3,FALSE)="","",VLOOKUP(F74,Lookups!$A$2:$F$118,3,FALSE)),"")</f>
        <v/>
      </c>
      <c r="I74" s="93" t="str">
        <f>IFERROR(IF(AE74=0,"",VLOOKUP(AD74,Lookups!$K$3:$L$7,2,TRUE)),"")</f>
        <v/>
      </c>
      <c r="J74" s="93" t="str">
        <f>IFERROR(IF(VLOOKUP(F74,Lookups!$A$2:$F$118,4,FALSE)="","",VLOOKUP(F74,Lookups!$A$2:$F$118,4,FALSE)),"")</f>
        <v/>
      </c>
      <c r="K74" s="93" t="str">
        <f>IFERROR(IF(VLOOKUP(F74,Lookups!$A$2:$F$118,5,FALSE)="","",VLOOKUP(F74,Lookups!$A$2:$F$118,5,FALSE)),"")</f>
        <v/>
      </c>
      <c r="L74" s="94" t="str">
        <f>IFERROR(IF(VLOOKUP(F74,Lookups!$A$2:$F$118,6,FALSE)="","",VLOOKUP(F74,Lookups!$A$2:$F$118,6,FALSE)),"")</f>
        <v/>
      </c>
      <c r="M74" s="53" t="str">
        <f>IFERROR(IF(VLOOKUP(F74,Scores!$A$5:$K$102,2,FALSE)="","",VLOOKUP(F74,Scores!$A$4:$K$102,2,FALSE)),"")</f>
        <v/>
      </c>
      <c r="N74" s="54" t="str">
        <f>IFERROR(IF(VLOOKUP(F74,Scores!$A$5:$K$102,3,FALSE)="","",VLOOKUP(F74,Scores!$A$5:$K$102,3,FALSE)),"")</f>
        <v/>
      </c>
      <c r="O74" s="54" t="str">
        <f>IFERROR(IF(VLOOKUP(F74,Scores!$A$5:$K$102,4,FALSE)="","",VLOOKUP(F74,Scores!$A$5:$K$102,4,FALSE)),"")</f>
        <v/>
      </c>
      <c r="P74" s="54" t="str">
        <f>IFERROR(IF(VLOOKUP(F74,Scores!$A$5:$K$102,5,FALSE)="","",VLOOKUP(F74,Scores!$A$5:$K$102,5,FALSE)),"")</f>
        <v/>
      </c>
      <c r="Q74" s="54" t="str">
        <f>IFERROR(IF(VLOOKUP(F74,Scores!$A$5:$K$102,6,FALSE)="","",VLOOKUP(F74,Scores!$A$5:$K$102,6,FALSE)),"")</f>
        <v/>
      </c>
      <c r="R74" s="54" t="str">
        <f>IFERROR(IF(VLOOKUP(F74,Scores!$A$5:$K$102,7,FALSE)="","",VLOOKUP(F74,Scores!$A$5:$K$102,7,FALSE)),"")</f>
        <v/>
      </c>
      <c r="S74" s="54" t="str">
        <f>IFERROR(IF(VLOOKUP(F74,Scores!$A$5:$K$102,8,FALSE)="","",VLOOKUP(F74,Scores!$A$5:$K$102,8,FALSE)),"")</f>
        <v/>
      </c>
      <c r="T74" s="55" t="str">
        <f>IFERROR(IF(VLOOKUP(F74,Scores!$A$5:$K$102,9,FALSE)="","",VLOOKUP(F74,Scores!$A$5:$K$102,9,FALSE)),"")</f>
        <v/>
      </c>
      <c r="U74" s="56" t="str">
        <f t="shared" ref="U74" si="125">IFERROR(IF(F74="","",M74/$M$8),"")</f>
        <v/>
      </c>
      <c r="V74" s="57" t="str">
        <f t="shared" ref="V74" si="126">IFERROR(IF(F74="","",N74/$N$8),"")</f>
        <v/>
      </c>
      <c r="W74" s="57" t="str">
        <f t="shared" ref="W74" si="127">IFERROR(IF(F74="","",O74/$O$8),"")</f>
        <v/>
      </c>
      <c r="X74" s="57" t="str">
        <f t="shared" ref="X74" si="128">IFERROR(IF(F74="","",P74/$P$8),"")</f>
        <v/>
      </c>
      <c r="Y74" s="57" t="str">
        <f t="shared" ref="Y74" si="129">IFERROR(IF(F74="","",Q74/$Q$8),"")</f>
        <v/>
      </c>
      <c r="Z74" s="57" t="str">
        <f t="shared" ref="Z74" si="130">IFERROR(IF(F74="","",R74/$R$8),"")</f>
        <v/>
      </c>
      <c r="AA74" s="57" t="str">
        <f t="shared" ref="AA74" si="131">IFERROR(IF(F74="","",S74/$S$8),"")</f>
        <v/>
      </c>
      <c r="AB74" s="58" t="str">
        <f t="shared" ref="AB74" si="132">IFERROR(IF(F74="","",T74/$T$8),"")</f>
        <v/>
      </c>
      <c r="AC74" s="53" t="str">
        <f t="shared" ref="AC74" si="133">IF(COUNT(M74:T74)=0,"",COUNT(M74:T74))</f>
        <v/>
      </c>
      <c r="AD74" s="57" t="str">
        <f t="shared" ref="AD74" si="134">IFERROR(AVERAGE(U74:AB74),"")</f>
        <v/>
      </c>
      <c r="AE74" s="57" t="str" cm="1">
        <f t="array" ref="AE74">IFERROR(IF(AC74&gt;Lookups!$I$6-1,AVERAGE(LARGE(U74:AB74,_xlfn.SEQUENCE(Lookups!$I$6))),AVERAGE(LARGE(U74:AB74,_xlfn.SEQUENCE(AC74)))),"")</f>
        <v/>
      </c>
      <c r="AF74" s="55" t="str">
        <f t="shared" ref="AF74" si="135">IF(SUM(M74:T74)=0,"",SUM(M74:T74))</f>
        <v/>
      </c>
      <c r="AG74" s="59" t="str">
        <f>IF(AC74=Lookups!$I$6+1,LARGE(U74:AB74,5),"")</f>
        <v/>
      </c>
      <c r="AH74" s="59" t="str">
        <f>IF(AC74=Lookups!$I$6+2,LARGE(U74:AB74,6),"")</f>
        <v/>
      </c>
      <c r="AI74" s="59"/>
      <c r="AJ74" s="59"/>
      <c r="AK74" s="60" t="str">
        <f t="shared" ref="AK74:AK92" si="136">IF(SUM(AL74:AO74)=0,"",SUM(AL74:AO74))</f>
        <v/>
      </c>
      <c r="AL74" s="34" t="str">
        <f>IF(OR(AC74=0,AC74=""),"",IF(COUNTIFS($AQ$74:$AQ$92,"&gt;"&amp;AQ74)+COUNTIFS(AQ$74:AQ74,"="&amp;AQ74)=0,"",COUNTIFS($AQ$74:$AQ$92,"&gt;"&amp;AQ74)+COUNTIFS(AQ$74:AQ74,"="&amp;AQ74)))</f>
        <v/>
      </c>
      <c r="AM74" s="34" t="str">
        <f>IFERROR(IF(OR(AC74=0,AC74=""),"",IF(COUNTIFS($AR$74:$AR$92,"&gt;"&amp;AR74)+COUNTIFS(AR$74:AR74,"="&amp;AR74)=0,"",COUNTIFS($AR$74:$AR$92,"&gt;"&amp;AR74)+COUNTIFS(AR$74:AR74,"="&amp;AR74)+$AL$73)),"")</f>
        <v/>
      </c>
      <c r="AN74" s="34" t="str">
        <f>IFERROR(IF(OR(AC74=0,AC74=""),"",IF(COUNTIFS($AS$74:$AS$92,"&gt;"&amp;AS74)+COUNTIFS(AS$74:AS74,"="&amp;AS74)=0,"",COUNTIFS($AS$74:$AS$92,"&gt;"&amp;AS74)+COUNTIFS(AS$74:AS74,"="&amp;AS74)+$AM$73)),"")</f>
        <v/>
      </c>
      <c r="AO74" s="34" t="str">
        <f>IFERROR(IF(OR(AC74=0,AC74=""),"",IF(COUNTIFS($AT$74:$AT$92,"&gt;"&amp;AT74)+COUNTIFS(AT$74:AT74,"="&amp;AT74)=0,"",COUNTIFS($AT$74:$AT$92,"&gt;"&amp;AT74)+COUNTIFS(AT$74:AT74,"="&amp;AT74)+$AN$73)),"")</f>
        <v/>
      </c>
      <c r="AP74" s="34" t="str">
        <f>IFERROR(IF(OR(AC74=0,AC74=""),"",IF(COUNTIFS($AU$92:$AU$113,"&gt;"&amp;AU74)+COUNTIFS(AU$74:AU74,"="&amp;AU74)=0,"",COUNTIFS($AU$74:$AU$92,"&gt;"&amp;AU74)+COUNTIFS(AU$74:AU74,"="&amp;AU74)+$AO$4)),"")</f>
        <v/>
      </c>
      <c r="AQ74" s="59" t="str">
        <f t="shared" ref="AQ74:AQ92" si="137">IF(AC74&gt;=$AQ$10,AE74,"")</f>
        <v/>
      </c>
      <c r="AR74" s="59" t="str">
        <f t="shared" ref="AR74:AR92" si="138">IF(AC74=$AR$10,AE74,"")</f>
        <v/>
      </c>
      <c r="AS74" s="59" t="str">
        <f t="shared" ref="AS74:AS92" si="139">IF(AC74=$AS$10,AE74,"")</f>
        <v/>
      </c>
      <c r="AT74" s="59" t="str">
        <f t="shared" ref="AT74:AT92" si="140">IF(AC74=$AT$10,AE74,"")</f>
        <v/>
      </c>
      <c r="AU74" s="59" t="str">
        <f t="shared" ref="AU74:AU92" si="141">IF(AC74=$AU$10,AE74,"")</f>
        <v/>
      </c>
      <c r="AW74" s="60" t="str">
        <f t="shared" ref="AW74:AW75" si="142">IF(SUM(AX74:BB74)=0,"",SUM(AX74:BB74))</f>
        <v/>
      </c>
      <c r="AX74" s="34" t="str">
        <f>IF(OR(BC74=0,BC74=""),"",IF(COUNTIFS($BC$11:$BC$158,"&gt;"&amp;BC74)+COUNTIFS(BC$11:BC74,"="&amp;BC74)=0,"",COUNTIFS($BC$11:$BC$158,"&gt;"&amp;BC74)+COUNTIFS(BC$11:BC74,"="&amp;BC74)))</f>
        <v/>
      </c>
      <c r="AY74" s="34" t="str">
        <f>IFERROR(IF(OR(BD74=0,BD74=""),"",IF(COUNTIFS($BD$11:$BD$158,"&gt;"&amp;BD74)+COUNTIFS(BD$11:BD74,"="&amp;BD74)=0,"",COUNTIFS($BD$11:$BD$158,"&gt;"&amp;BD74)+COUNTIFS(BD$11:BD74,"="&amp;BD74)+$AX$10)),"")</f>
        <v/>
      </c>
      <c r="AZ74" s="34" t="str">
        <f>IFERROR(IF(OR(BE74=0,BE74=""),"",IF(COUNTIFS($BE$11:$BE$158,"&gt;"&amp;BE74)+COUNTIFS(BE$11:BE74,"="&amp;BE74)=0,"",COUNTIFS($BE$11:$BE$158,"&gt;"&amp;BE74)+COUNTIFS(BE$11:BE74,"="&amp;BE74)+$AY$10)),"")</f>
        <v/>
      </c>
      <c r="BA74" s="34" t="str">
        <f>IFERROR(IF(OR(BF74=0,BF74=""),"",IF(COUNTIFS($BF$11:$BF$158,"&gt;"&amp;BF74)+COUNTIFS(BF$11:BF74,"="&amp;BF74)=0,"",COUNTIFS($BF$11:$BF$158,"&gt;"&amp;BF74)+COUNTIFS(BF$11:BF74,"="&amp;BF74)+$AZ$10)),"")</f>
        <v/>
      </c>
      <c r="BB74" s="34" t="str">
        <f>IFERROR(IF(OR(BG74=0,BG74=""),"",IF(COUNTIFS($BG$11:$BG$158,"&gt;"&amp;BG74)+COUNTIFS(BG$11:BG74,"="&amp;BG74)=0,"",COUNTIFS($BG$11:$BG$158,"&gt;"&amp;BG74)+COUNTIFS(BG$11:BG74,"="&amp;BG74)+$BA$10)),"")</f>
        <v/>
      </c>
      <c r="BC74" s="59" t="str">
        <f t="shared" ref="BC74:BC92" si="143">IF(AC74&gt;=$BC$10,AE74,"")</f>
        <v/>
      </c>
      <c r="BD74" s="59" t="str">
        <f t="shared" ref="BD74:BD92" si="144">IF(AC74=$BD$10,AE74,"")</f>
        <v/>
      </c>
      <c r="BE74" s="59" t="str">
        <f t="shared" ref="BE74:BE92" si="145">IF(AC74=$BE$10,AE74,"")</f>
        <v/>
      </c>
      <c r="BF74" s="59" t="str">
        <f t="shared" ref="BF74:BF92" si="146">IF(AC74=$BF$10,AE74,"")</f>
        <v/>
      </c>
      <c r="BG74" s="59" t="str">
        <f t="shared" ref="BG74:BG92" si="147">IF(AC74=$BG$10,AE74,"")</f>
        <v/>
      </c>
    </row>
    <row r="75" spans="1:59" ht="15" x14ac:dyDescent="0.3">
      <c r="A75" t="str">
        <f t="shared" ref="A75" si="148">AK75</f>
        <v/>
      </c>
      <c r="B75" t="str">
        <f>IF(OR(AC75=0,AC75=""),"",IF(COUNTIFS($AE$11:$AE$158,"&gt;"&amp;AE75)+COUNTIFS(AE$11:AE75,"="&amp;AE75)=0,"",COUNTIFS($AE$11:$AE$158,"&gt;"&amp;AE75)+COUNTIFS(AE$11:AE75,"="&amp;AE75)))</f>
        <v/>
      </c>
      <c r="C75" t="str">
        <f t="shared" si="124"/>
        <v/>
      </c>
      <c r="D75" t="str">
        <f>IF(OR(AC75=0,AC75=""),"",IF(COUNTIFS($AF$11:$AF$135,"&gt;"&amp;AF75)+COUNTIFS(AF$11:AF75,"="&amp;AF75)=0,"",COUNTIFS($AF$11:$AF$135,"&gt;"&amp;AF75)+COUNTIFS(AF$11:AF75,"="&amp;AF75)))</f>
        <v/>
      </c>
      <c r="E75" t="str">
        <f>IF(AC75="","",COUNTIFS($H$11:$H$158,H75,$AE$11:$AE$158,"&gt;"&amp;AE75)+COUNTIFS(H75:$H$158,H75,AE75:$AE$158,AE75))</f>
        <v/>
      </c>
      <c r="F75" s="10" t="s">
        <v>108</v>
      </c>
      <c r="G75" s="93">
        <f>IFERROR(IF(VLOOKUP(F75,Lookups!$A$2:$F$118,2,FALSE)="","",VLOOKUP(F75,Lookups!$A$2:$F$118,2,FALSE)),"")</f>
        <v>1878</v>
      </c>
      <c r="H75" s="93" t="str">
        <f>IFERROR(IF(VLOOKUP(F75,Lookups!$A$2:$F$118,3,FALSE)="","",VLOOKUP(F75,Lookups!$A$2:$F$118,3,FALSE)),"")</f>
        <v>C</v>
      </c>
      <c r="I75" s="93" t="str">
        <f>IFERROR(IF(AE75=0,"",VLOOKUP(AD75,Lookups!$K$3:$L$7,2,TRUE)),"")</f>
        <v/>
      </c>
      <c r="J75" s="93" t="str">
        <f>IFERROR(IF(VLOOKUP(F75,Lookups!$A$2:$F$118,4,FALSE)="","",VLOOKUP(F75,Lookups!$A$2:$F$118,4,FALSE)),"")</f>
        <v>PCP</v>
      </c>
      <c r="K75" s="93" t="str">
        <f>IFERROR(IF(VLOOKUP(F75,Lookups!$A$2:$F$118,5,FALSE)="","",VLOOKUP(F75,Lookups!$A$2:$F$118,5,FALSE)),"")</f>
        <v>Newbury</v>
      </c>
      <c r="L75" s="94" t="str">
        <f>IFERROR(IF(VLOOKUP(F75,Lookups!$A$2:$F$118,6,FALSE)="","",VLOOKUP(F75,Lookups!$A$2:$F$118,6,FALSE)),"")</f>
        <v/>
      </c>
      <c r="M75" s="53" t="str">
        <f>IFERROR(IF(VLOOKUP(F75,Scores!$A$5:$K$102,2,FALSE)="","",VLOOKUP(F75,Scores!$A$4:$K$102,2,FALSE)),"")</f>
        <v/>
      </c>
      <c r="N75" s="54" t="str">
        <f>IFERROR(IF(VLOOKUP(F75,Scores!$A$5:$K$102,3,FALSE)="","",VLOOKUP(F75,Scores!$A$5:$K$102,3,FALSE)),"")</f>
        <v/>
      </c>
      <c r="O75" s="54" t="str">
        <f>IFERROR(IF(VLOOKUP(F75,Scores!$A$5:$K$102,4,FALSE)="","",VLOOKUP(F75,Scores!$A$5:$K$102,4,FALSE)),"")</f>
        <v/>
      </c>
      <c r="P75" s="54" t="str">
        <f>IFERROR(IF(VLOOKUP(F75,Scores!$A$5:$K$102,5,FALSE)="","",VLOOKUP(F75,Scores!$A$5:$K$102,5,FALSE)),"")</f>
        <v/>
      </c>
      <c r="Q75" s="54" t="str">
        <f>IFERROR(IF(VLOOKUP(F75,Scores!$A$5:$K$102,6,FALSE)="","",VLOOKUP(F75,Scores!$A$5:$K$102,6,FALSE)),"")</f>
        <v/>
      </c>
      <c r="R75" s="54" t="str">
        <f>IFERROR(IF(VLOOKUP(F75,Scores!$A$5:$K$102,7,FALSE)="","",VLOOKUP(F75,Scores!$A$5:$K$102,7,FALSE)),"")</f>
        <v/>
      </c>
      <c r="S75" s="54" t="str">
        <f>IFERROR(IF(VLOOKUP(F75,Scores!$A$5:$K$102,8,FALSE)="","",VLOOKUP(F75,Scores!$A$5:$K$102,8,FALSE)),"")</f>
        <v/>
      </c>
      <c r="T75" s="55" t="str">
        <f>IFERROR(IF(VLOOKUP(F75,Scores!$A$5:$K$102,9,FALSE)="","",VLOOKUP(F75,Scores!$A$5:$K$102,9,FALSE)),"")</f>
        <v/>
      </c>
      <c r="U75" s="56" t="str">
        <f t="shared" ref="U75:U92" si="149">IFERROR(IF(F75="","",M75/$M$8),"")</f>
        <v/>
      </c>
      <c r="V75" s="57" t="str">
        <f t="shared" ref="V75:V92" si="150">IFERROR(IF(F75="","",N75/$N$8),"")</f>
        <v/>
      </c>
      <c r="W75" s="57" t="str">
        <f t="shared" ref="W75:W92" si="151">IFERROR(IF(F75="","",O75/$O$8),"")</f>
        <v/>
      </c>
      <c r="X75" s="57" t="str">
        <f t="shared" ref="X75:X92" si="152">IFERROR(IF(F75="","",P75/$P$8),"")</f>
        <v/>
      </c>
      <c r="Y75" s="57" t="str">
        <f t="shared" ref="Y75:Y92" si="153">IFERROR(IF(F75="","",Q75/$Q$8),"")</f>
        <v/>
      </c>
      <c r="Z75" s="57" t="str">
        <f t="shared" ref="Z75:Z92" si="154">IFERROR(IF(F75="","",R75/$R$8),"")</f>
        <v/>
      </c>
      <c r="AA75" s="57" t="str">
        <f t="shared" ref="AA75:AA92" si="155">IFERROR(IF(F75="","",S75/$S$8),"")</f>
        <v/>
      </c>
      <c r="AB75" s="58" t="str">
        <f t="shared" ref="AB75:AB92" si="156">IFERROR(IF(F75="","",T75/$T$8),"")</f>
        <v/>
      </c>
      <c r="AC75" s="53" t="str">
        <f t="shared" ref="AC75:AC92" si="157">IF(COUNT(M75:T75)=0,"",COUNT(M75:T75))</f>
        <v/>
      </c>
      <c r="AD75" s="57" t="str">
        <f t="shared" ref="AD75:AD92" si="158">IFERROR(AVERAGE(U75:AB75),"")</f>
        <v/>
      </c>
      <c r="AE75" s="57" t="str" cm="1">
        <f t="array" ref="AE75">IFERROR(IF(AC75&gt;Lookups!$I$6-1,AVERAGE(LARGE(U75:AB75,_xlfn.SEQUENCE(Lookups!$I$6))),AVERAGE(LARGE(U75:AB75,_xlfn.SEQUENCE(AC75)))),"")</f>
        <v/>
      </c>
      <c r="AF75" s="55" t="str">
        <f t="shared" ref="AF75:AF92" si="159">IF(SUM(M75:T75)=0,"",SUM(M75:T75))</f>
        <v/>
      </c>
      <c r="AG75" s="59" t="str">
        <f>IF(AC75=Lookups!$I$6+1,LARGE(U75:AB75,5),"")</f>
        <v/>
      </c>
      <c r="AH75" s="59" t="str">
        <f>IF(AC75=Lookups!$I$6+2,LARGE(U75:AB75,6),"")</f>
        <v/>
      </c>
      <c r="AI75" s="59"/>
      <c r="AJ75" s="59"/>
      <c r="AK75" s="60" t="str">
        <f t="shared" si="136"/>
        <v/>
      </c>
      <c r="AL75" s="34" t="str">
        <f>IF(OR(AC75=0,AC75=""),"",IF(COUNTIFS($AQ$74:$AQ$92,"&gt;"&amp;AQ75)+COUNTIFS(AQ$74:AQ75,"="&amp;AQ75)=0,"",COUNTIFS($AQ$74:$AQ$92,"&gt;"&amp;AQ75)+COUNTIFS(AQ$74:AQ75,"="&amp;AQ75)))</f>
        <v/>
      </c>
      <c r="AM75" s="34" t="str">
        <f>IFERROR(IF(OR(AC75=0,AC75=""),"",IF(COUNTIFS($AR$74:$AR$92,"&gt;"&amp;AR75)+COUNTIFS(AR$74:AR75,"="&amp;AR75)=0,"",COUNTIFS($AR$74:$AR$92,"&gt;"&amp;AR75)+COUNTIFS(AR$74:AR75,"="&amp;AR75)+$AL$73)),"")</f>
        <v/>
      </c>
      <c r="AN75" s="34" t="str">
        <f>IFERROR(IF(OR(AC75=0,AC75=""),"",IF(COUNTIFS($AS$74:$AS$92,"&gt;"&amp;AS75)+COUNTIFS(AS$74:AS75,"="&amp;AS75)=0,"",COUNTIFS($AS$74:$AS$92,"&gt;"&amp;AS75)+COUNTIFS(AS$74:AS75,"="&amp;AS75)+$AM$73)),"")</f>
        <v/>
      </c>
      <c r="AO75" s="34" t="str">
        <f>IFERROR(IF(OR(AC75=0,AC75=""),"",IF(COUNTIFS($AT$74:$AT$92,"&gt;"&amp;AT75)+COUNTIFS(AT$74:AT75,"="&amp;AT75)=0,"",COUNTIFS($AT$74:$AT$92,"&gt;"&amp;AT75)+COUNTIFS(AT$74:AT75,"="&amp;AT75)+$AN$73)),"")</f>
        <v/>
      </c>
      <c r="AP75" s="34" t="str">
        <f>IFERROR(IF(OR(AC75=0,AC75=""),"",IF(COUNTIFS($AU$92:$AU$113,"&gt;"&amp;AU75)+COUNTIFS(AU$74:AU75,"="&amp;AU75)=0,"",COUNTIFS($AU$74:$AU$92,"&gt;"&amp;AU75)+COUNTIFS(AU$74:AU75,"="&amp;AU75)+$AO$4)),"")</f>
        <v/>
      </c>
      <c r="AQ75" s="59" t="str">
        <f t="shared" si="137"/>
        <v/>
      </c>
      <c r="AR75" s="59" t="str">
        <f t="shared" si="138"/>
        <v/>
      </c>
      <c r="AS75" s="59" t="str">
        <f t="shared" si="139"/>
        <v/>
      </c>
      <c r="AT75" s="59" t="str">
        <f t="shared" si="140"/>
        <v/>
      </c>
      <c r="AU75" s="59" t="str">
        <f t="shared" si="141"/>
        <v/>
      </c>
      <c r="AW75" s="60" t="str">
        <f t="shared" si="142"/>
        <v/>
      </c>
      <c r="AX75" s="34" t="str">
        <f>IF(OR(BC75=0,BC75=""),"",IF(COUNTIFS($BC$11:$BC$158,"&gt;"&amp;BC75)+COUNTIFS(BC$11:BC75,"="&amp;BC75)=0,"",COUNTIFS($BC$11:$BC$158,"&gt;"&amp;BC75)+COUNTIFS(BC$11:BC75,"="&amp;BC75)))</f>
        <v/>
      </c>
      <c r="AY75" s="34" t="str">
        <f>IFERROR(IF(OR(BD75=0,BD75=""),"",IF(COUNTIFS($BD$11:$BD$158,"&gt;"&amp;BD75)+COUNTIFS(BD$11:BD75,"="&amp;BD75)=0,"",COUNTIFS($BD$11:$BD$158,"&gt;"&amp;BD75)+COUNTIFS(BD$11:BD75,"="&amp;BD75)+$AX$10)),"")</f>
        <v/>
      </c>
      <c r="AZ75" s="34" t="str">
        <f>IFERROR(IF(OR(BE75=0,BE75=""),"",IF(COUNTIFS($BE$11:$BE$158,"&gt;"&amp;BE75)+COUNTIFS(BE$11:BE75,"="&amp;BE75)=0,"",COUNTIFS($BE$11:$BE$158,"&gt;"&amp;BE75)+COUNTIFS(BE$11:BE75,"="&amp;BE75)+$AY$10)),"")</f>
        <v/>
      </c>
      <c r="BA75" s="34" t="str">
        <f>IFERROR(IF(OR(BF75=0,BF75=""),"",IF(COUNTIFS($BF$11:$BF$158,"&gt;"&amp;BF75)+COUNTIFS(BF$11:BF75,"="&amp;BF75)=0,"",COUNTIFS($BF$11:$BF$158,"&gt;"&amp;BF75)+COUNTIFS(BF$11:BF75,"="&amp;BF75)+$AZ$10)),"")</f>
        <v/>
      </c>
      <c r="BB75" s="34" t="str">
        <f>IFERROR(IF(OR(BG75=0,BG75=""),"",IF(COUNTIFS($BG$11:$BG$158,"&gt;"&amp;BG75)+COUNTIFS(BG$11:BG75,"="&amp;BG75)=0,"",COUNTIFS($BG$11:$BG$158,"&gt;"&amp;BG75)+COUNTIFS(BG$11:BG75,"="&amp;BG75)+$BA$10)),"")</f>
        <v/>
      </c>
      <c r="BC75" s="59" t="str">
        <f t="shared" si="143"/>
        <v/>
      </c>
      <c r="BD75" s="59" t="str">
        <f t="shared" si="144"/>
        <v/>
      </c>
      <c r="BE75" s="59" t="str">
        <f t="shared" si="145"/>
        <v/>
      </c>
      <c r="BF75" s="59" t="str">
        <f t="shared" si="146"/>
        <v/>
      </c>
      <c r="BG75" s="59" t="str">
        <f t="shared" si="147"/>
        <v/>
      </c>
    </row>
    <row r="76" spans="1:59" ht="15" x14ac:dyDescent="0.3">
      <c r="A76" t="str">
        <f>AK76</f>
        <v/>
      </c>
      <c r="B76" t="str">
        <f>IF(OR(AC76=0,AC76=""),"",IF(COUNTIFS($AE$11:$AE$158,"&gt;"&amp;AE76)+COUNTIFS(AE$11:AE76,"="&amp;AE76)=0,"",COUNTIFS($AE$11:$AE$158,"&gt;"&amp;AE76)+COUNTIFS(AE$11:AE76,"="&amp;AE76)))</f>
        <v/>
      </c>
      <c r="C76" t="str">
        <f t="shared" si="124"/>
        <v/>
      </c>
      <c r="D76" t="str">
        <f>IF(OR(AC76=0,AC76=""),"",IF(COUNTIFS($AF$11:$AF$135,"&gt;"&amp;AF76)+COUNTIFS(AF$11:AF76,"="&amp;AF76)=0,"",COUNTIFS($AF$11:$AF$135,"&gt;"&amp;AF76)+COUNTIFS(AF$11:AF76,"="&amp;AF76)))</f>
        <v/>
      </c>
      <c r="E76" t="str">
        <f>IF(AC76="","",COUNTIFS($H$11:$H$158,H76,$AE$11:$AE$158,"&gt;"&amp;AE76)+COUNTIFS(H76:$H$158,H76,AE76:$AE$158,AE76))</f>
        <v/>
      </c>
      <c r="F76" s="6" t="s">
        <v>29</v>
      </c>
      <c r="G76" s="93">
        <f>IFERROR(IF(VLOOKUP(F76,Lookups!$A$2:$F$118,2,FALSE)="","",VLOOKUP(F76,Lookups!$A$2:$F$118,2,FALSE)),"")</f>
        <v>1827</v>
      </c>
      <c r="H76" s="93" t="str">
        <f>IFERROR(IF(VLOOKUP(F76,Lookups!$A$2:$F$118,3,FALSE)="","",VLOOKUP(F76,Lookups!$A$2:$F$118,3,FALSE)),"")</f>
        <v>C</v>
      </c>
      <c r="I76" s="93" t="str">
        <f>IFERROR(IF(AE76=0,"",VLOOKUP(AD76,Lookups!$K$3:$L$7,2,TRUE)),"")</f>
        <v/>
      </c>
      <c r="J76" s="93" t="str">
        <f>IFERROR(IF(VLOOKUP(F76,Lookups!$A$2:$F$118,4,FALSE)="","",VLOOKUP(F76,Lookups!$A$2:$F$118,4,FALSE)),"")</f>
        <v>PCP</v>
      </c>
      <c r="K76" s="93" t="str">
        <f>IFERROR(IF(VLOOKUP(F76,Lookups!$A$2:$F$118,5,FALSE)="","",VLOOKUP(F76,Lookups!$A$2:$F$118,5,FALSE)),"")</f>
        <v>Newbury</v>
      </c>
      <c r="L76" s="94" t="str">
        <f>IFERROR(IF(VLOOKUP(F76,Lookups!$A$2:$F$118,6,FALSE)="","",VLOOKUP(F76,Lookups!$A$2:$F$118,6,FALSE)),"")</f>
        <v>Newbury 2</v>
      </c>
      <c r="M76" s="53" t="str">
        <f>IFERROR(IF(VLOOKUP(F76,Scores!$A$5:$K$102,2,FALSE)="","",VLOOKUP(F76,Scores!$A$4:$K$102,2,FALSE)),"")</f>
        <v/>
      </c>
      <c r="N76" s="54" t="str">
        <f>IFERROR(IF(VLOOKUP(F76,Scores!$A$5:$K$102,3,FALSE)="","",VLOOKUP(F76,Scores!$A$5:$K$102,3,FALSE)),"")</f>
        <v/>
      </c>
      <c r="O76" s="54" t="str">
        <f>IFERROR(IF(VLOOKUP(F76,Scores!$A$5:$K$102,4,FALSE)="","",VLOOKUP(F76,Scores!$A$5:$K$102,4,FALSE)),"")</f>
        <v/>
      </c>
      <c r="P76" s="54" t="str">
        <f>IFERROR(IF(VLOOKUP(F76,Scores!$A$5:$K$102,5,FALSE)="","",VLOOKUP(F76,Scores!$A$5:$K$102,5,FALSE)),"")</f>
        <v/>
      </c>
      <c r="Q76" s="54" t="str">
        <f>IFERROR(IF(VLOOKUP(F76,Scores!$A$5:$K$102,6,FALSE)="","",VLOOKUP(F76,Scores!$A$5:$K$102,6,FALSE)),"")</f>
        <v/>
      </c>
      <c r="R76" s="54" t="str">
        <f>IFERROR(IF(VLOOKUP(F76,Scores!$A$5:$K$102,7,FALSE)="","",VLOOKUP(F76,Scores!$A$5:$K$102,7,FALSE)),"")</f>
        <v/>
      </c>
      <c r="S76" s="54" t="str">
        <f>IFERROR(IF(VLOOKUP(F76,Scores!$A$5:$K$102,8,FALSE)="","",VLOOKUP(F76,Scores!$A$5:$K$102,8,FALSE)),"")</f>
        <v/>
      </c>
      <c r="T76" s="55" t="str">
        <f>IFERROR(IF(VLOOKUP(F76,Scores!$A$5:$K$102,9,FALSE)="","",VLOOKUP(F76,Scores!$A$5:$K$102,9,FALSE)),"")</f>
        <v/>
      </c>
      <c r="U76" s="56" t="str">
        <f t="shared" si="149"/>
        <v/>
      </c>
      <c r="V76" s="57" t="str">
        <f t="shared" si="150"/>
        <v/>
      </c>
      <c r="W76" s="57" t="str">
        <f t="shared" si="151"/>
        <v/>
      </c>
      <c r="X76" s="57" t="str">
        <f t="shared" si="152"/>
        <v/>
      </c>
      <c r="Y76" s="57" t="str">
        <f t="shared" si="153"/>
        <v/>
      </c>
      <c r="Z76" s="57" t="str">
        <f t="shared" si="154"/>
        <v/>
      </c>
      <c r="AA76" s="57" t="str">
        <f t="shared" si="155"/>
        <v/>
      </c>
      <c r="AB76" s="58" t="str">
        <f t="shared" si="156"/>
        <v/>
      </c>
      <c r="AC76" s="53" t="str">
        <f t="shared" si="157"/>
        <v/>
      </c>
      <c r="AD76" s="57" t="str">
        <f t="shared" si="158"/>
        <v/>
      </c>
      <c r="AE76" s="57" t="str" cm="1">
        <f t="array" ref="AE76">IFERROR(IF(AC76&gt;Lookups!$I$6-1,AVERAGE(LARGE(U76:AB76,_xlfn.SEQUENCE(Lookups!$I$6))),AVERAGE(LARGE(U76:AB76,_xlfn.SEQUENCE(AC76)))),"")</f>
        <v/>
      </c>
      <c r="AF76" s="55" t="str">
        <f t="shared" si="159"/>
        <v/>
      </c>
      <c r="AG76" s="59" t="str">
        <f>IF(AC76=Lookups!$I$6+1,LARGE(U76:AB76,5),"")</f>
        <v/>
      </c>
      <c r="AH76" s="59" t="str">
        <f>IF(AC76=Lookups!$I$6+2,LARGE(U76:AB76,6),"")</f>
        <v/>
      </c>
      <c r="AI76" s="59"/>
      <c r="AJ76" s="59"/>
      <c r="AK76" s="60" t="str">
        <f t="shared" si="136"/>
        <v/>
      </c>
      <c r="AL76" s="34" t="str">
        <f>IF(OR(AC76=0,AC76=""),"",IF(COUNTIFS($AQ$74:$AQ$92,"&gt;"&amp;AQ76)+COUNTIFS(AQ$74:AQ76,"="&amp;AQ76)=0,"",COUNTIFS($AQ$74:$AQ$92,"&gt;"&amp;AQ76)+COUNTIFS(AQ$74:AQ76,"="&amp;AQ76)))</f>
        <v/>
      </c>
      <c r="AM76" s="34" t="str">
        <f>IFERROR(IF(OR(AC76=0,AC76=""),"",IF(COUNTIFS($AR$74:$AR$92,"&gt;"&amp;AR76)+COUNTIFS(AR$74:AR76,"="&amp;AR76)=0,"",COUNTIFS($AR$74:$AR$92,"&gt;"&amp;AR76)+COUNTIFS(AR$74:AR76,"="&amp;AR76)+$AL$73)),"")</f>
        <v/>
      </c>
      <c r="AN76" s="34" t="str">
        <f>IFERROR(IF(OR(AC76=0,AC76=""),"",IF(COUNTIFS($AS$74:$AS$92,"&gt;"&amp;AS76)+COUNTIFS(AS$74:AS76,"="&amp;AS76)=0,"",COUNTIFS($AS$74:$AS$92,"&gt;"&amp;AS76)+COUNTIFS(AS$74:AS76,"="&amp;AS76)+$AM$73)),"")</f>
        <v/>
      </c>
      <c r="AO76" s="34" t="str">
        <f>IFERROR(IF(OR(AC76=0,AC76=""),"",IF(COUNTIFS($AT$74:$AT$92,"&gt;"&amp;AT76)+COUNTIFS(AT$74:AT76,"="&amp;AT76)=0,"",COUNTIFS($AT$74:$AT$92,"&gt;"&amp;AT76)+COUNTIFS(AT$74:AT76,"="&amp;AT76)+$AN$73)),"")</f>
        <v/>
      </c>
      <c r="AP76" s="34" t="str">
        <f>IFERROR(IF(OR(AC76=0,AC76=""),"",IF(COUNTIFS($AU$92:$AU$113,"&gt;"&amp;AU76)+COUNTIFS(AU$74:AU76,"="&amp;AU76)=0,"",COUNTIFS($AU$74:$AU$92,"&gt;"&amp;AU76)+COUNTIFS(AU$74:AU76,"="&amp;AU76)+$AO$4)),"")</f>
        <v/>
      </c>
      <c r="AQ76" s="59" t="str">
        <f t="shared" si="137"/>
        <v/>
      </c>
      <c r="AR76" s="59" t="str">
        <f t="shared" si="138"/>
        <v/>
      </c>
      <c r="AS76" s="59" t="str">
        <f t="shared" si="139"/>
        <v/>
      </c>
      <c r="AT76" s="59" t="str">
        <f t="shared" si="140"/>
        <v/>
      </c>
      <c r="AU76" s="59" t="str">
        <f t="shared" si="141"/>
        <v/>
      </c>
      <c r="AW76" s="60" t="str">
        <f t="shared" ref="AW76:AW92" si="160">IF(SUM(AX76:BB76)=0,"",SUM(AX76:BB76))</f>
        <v/>
      </c>
      <c r="AX76" s="34" t="str">
        <f>IF(OR(BC76=0,BC76=""),"",IF(COUNTIFS($BC$11:$BC$158,"&gt;"&amp;BC76)+COUNTIFS(BC$11:BC76,"="&amp;BC76)=0,"",COUNTIFS($BC$11:$BC$158,"&gt;"&amp;BC76)+COUNTIFS(BC$11:BC76,"="&amp;BC76)))</f>
        <v/>
      </c>
      <c r="AY76" s="34" t="str">
        <f>IFERROR(IF(OR(BD76=0,BD76=""),"",IF(COUNTIFS($BD$11:$BD$158,"&gt;"&amp;BD76)+COUNTIFS(BD$11:BD76,"="&amp;BD76)=0,"",COUNTIFS($BD$11:$BD$158,"&gt;"&amp;BD76)+COUNTIFS(BD$11:BD76,"="&amp;BD76)+$AX$10)),"")</f>
        <v/>
      </c>
      <c r="AZ76" s="34" t="str">
        <f>IFERROR(IF(OR(BE76=0,BE76=""),"",IF(COUNTIFS($BE$11:$BE$158,"&gt;"&amp;BE76)+COUNTIFS(BE$11:BE76,"="&amp;BE76)=0,"",COUNTIFS($BE$11:$BE$158,"&gt;"&amp;BE76)+COUNTIFS(BE$11:BE76,"="&amp;BE76)+$AY$10)),"")</f>
        <v/>
      </c>
      <c r="BA76" s="34" t="str">
        <f>IFERROR(IF(OR(BF76=0,BF76=""),"",IF(COUNTIFS($BF$11:$BF$158,"&gt;"&amp;BF76)+COUNTIFS(BF$11:BF76,"="&amp;BF76)=0,"",COUNTIFS($BF$11:$BF$158,"&gt;"&amp;BF76)+COUNTIFS(BF$11:BF76,"="&amp;BF76)+$AZ$10)),"")</f>
        <v/>
      </c>
      <c r="BB76" s="34" t="str">
        <f>IFERROR(IF(OR(BG76=0,BG76=""),"",IF(COUNTIFS($BG$11:$BG$158,"&gt;"&amp;BG76)+COUNTIFS(BG$11:BG76,"="&amp;BG76)=0,"",COUNTIFS($BG$11:$BG$158,"&gt;"&amp;BG76)+COUNTIFS(BG$11:BG76,"="&amp;BG76)+$BA$10)),"")</f>
        <v/>
      </c>
      <c r="BC76" s="59" t="str">
        <f t="shared" si="143"/>
        <v/>
      </c>
      <c r="BD76" s="59" t="str">
        <f t="shared" si="144"/>
        <v/>
      </c>
      <c r="BE76" s="59" t="str">
        <f t="shared" si="145"/>
        <v/>
      </c>
      <c r="BF76" s="59" t="str">
        <f t="shared" si="146"/>
        <v/>
      </c>
      <c r="BG76" s="59" t="str">
        <f t="shared" si="147"/>
        <v/>
      </c>
    </row>
    <row r="77" spans="1:59" ht="15" x14ac:dyDescent="0.3">
      <c r="A77" t="str">
        <f t="shared" ref="A77:A92" si="161">AK77</f>
        <v/>
      </c>
      <c r="B77" t="str">
        <f>IF(OR(AC77=0,AC77=""),"",IF(COUNTIFS($AE$11:$AE$158,"&gt;"&amp;AE77)+COUNTIFS(AE$11:AE77,"="&amp;AE77)=0,"",COUNTIFS($AE$11:$AE$158,"&gt;"&amp;AE77)+COUNTIFS(AE$11:AE77,"="&amp;AE77)))</f>
        <v/>
      </c>
      <c r="C77" t="str">
        <f t="shared" si="124"/>
        <v/>
      </c>
      <c r="D77" t="str">
        <f>IF(OR(AC77=0,AC77=""),"",IF(COUNTIFS($AF$11:$AF$135,"&gt;"&amp;AF77)+COUNTIFS(AF$11:AF77,"="&amp;AF77)=0,"",COUNTIFS($AF$11:$AF$135,"&gt;"&amp;AF77)+COUNTIFS(AF$11:AF77,"="&amp;AF77)))</f>
        <v/>
      </c>
      <c r="E77" t="str">
        <f>IF(AC77="","",COUNTIFS($H$11:$H$158,H77,$AE$11:$AE$158,"&gt;"&amp;AE77)+COUNTIFS(H77:$H$158,H77,AE77:$AE$158,AE77))</f>
        <v/>
      </c>
      <c r="F77" s="10" t="s">
        <v>109</v>
      </c>
      <c r="G77" s="93">
        <f>IFERROR(IF(VLOOKUP(F77,Lookups!$A$2:$F$118,2,FALSE)="","",VLOOKUP(F77,Lookups!$A$2:$F$118,2,FALSE)),"")</f>
        <v>1879</v>
      </c>
      <c r="H77" s="93" t="str">
        <f>IFERROR(IF(VLOOKUP(F77,Lookups!$A$2:$F$118,3,FALSE)="","",VLOOKUP(F77,Lookups!$A$2:$F$118,3,FALSE)),"")</f>
        <v>C</v>
      </c>
      <c r="I77" s="93" t="str">
        <f>IFERROR(IF(AE77=0,"",VLOOKUP(AD77,Lookups!$K$3:$L$7,2,TRUE)),"")</f>
        <v/>
      </c>
      <c r="J77" s="93" t="str">
        <f>IFERROR(IF(VLOOKUP(F77,Lookups!$A$2:$F$118,4,FALSE)="","",VLOOKUP(F77,Lookups!$A$2:$F$118,4,FALSE)),"")</f>
        <v>PCP</v>
      </c>
      <c r="K77" s="93" t="str">
        <f>IFERROR(IF(VLOOKUP(F77,Lookups!$A$2:$F$118,5,FALSE)="","",VLOOKUP(F77,Lookups!$A$2:$F$118,5,FALSE)),"")</f>
        <v>Newbury</v>
      </c>
      <c r="L77" s="94" t="str">
        <f>IFERROR(IF(VLOOKUP(F77,Lookups!$A$2:$F$118,6,FALSE)="","",VLOOKUP(F77,Lookups!$A$2:$F$118,6,FALSE)),"")</f>
        <v/>
      </c>
      <c r="M77" s="53" t="str">
        <f>IFERROR(IF(VLOOKUP(F77,Scores!$A$5:$K$102,2,FALSE)="","",VLOOKUP(F77,Scores!$A$4:$K$102,2,FALSE)),"")</f>
        <v/>
      </c>
      <c r="N77" s="54" t="str">
        <f>IFERROR(IF(VLOOKUP(F77,Scores!$A$5:$K$102,3,FALSE)="","",VLOOKUP(F77,Scores!$A$5:$K$102,3,FALSE)),"")</f>
        <v/>
      </c>
      <c r="O77" s="54" t="str">
        <f>IFERROR(IF(VLOOKUP(F77,Scores!$A$5:$K$102,4,FALSE)="","",VLOOKUP(F77,Scores!$A$5:$K$102,4,FALSE)),"")</f>
        <v/>
      </c>
      <c r="P77" s="54" t="str">
        <f>IFERROR(IF(VLOOKUP(F77,Scores!$A$5:$K$102,5,FALSE)="","",VLOOKUP(F77,Scores!$A$5:$K$102,5,FALSE)),"")</f>
        <v/>
      </c>
      <c r="Q77" s="54" t="str">
        <f>IFERROR(IF(VLOOKUP(F77,Scores!$A$5:$K$102,6,FALSE)="","",VLOOKUP(F77,Scores!$A$5:$K$102,6,FALSE)),"")</f>
        <v/>
      </c>
      <c r="R77" s="54" t="str">
        <f>IFERROR(IF(VLOOKUP(F77,Scores!$A$5:$K$102,7,FALSE)="","",VLOOKUP(F77,Scores!$A$5:$K$102,7,FALSE)),"")</f>
        <v/>
      </c>
      <c r="S77" s="54" t="str">
        <f>IFERROR(IF(VLOOKUP(F77,Scores!$A$5:$K$102,8,FALSE)="","",VLOOKUP(F77,Scores!$A$5:$K$102,8,FALSE)),"")</f>
        <v/>
      </c>
      <c r="T77" s="55" t="str">
        <f>IFERROR(IF(VLOOKUP(F77,Scores!$A$5:$K$102,9,FALSE)="","",VLOOKUP(F77,Scores!$A$5:$K$102,9,FALSE)),"")</f>
        <v/>
      </c>
      <c r="U77" s="56" t="str">
        <f t="shared" si="149"/>
        <v/>
      </c>
      <c r="V77" s="57" t="str">
        <f t="shared" si="150"/>
        <v/>
      </c>
      <c r="W77" s="57" t="str">
        <f t="shared" si="151"/>
        <v/>
      </c>
      <c r="X77" s="57" t="str">
        <f t="shared" si="152"/>
        <v/>
      </c>
      <c r="Y77" s="57" t="str">
        <f t="shared" si="153"/>
        <v/>
      </c>
      <c r="Z77" s="57" t="str">
        <f t="shared" si="154"/>
        <v/>
      </c>
      <c r="AA77" s="57" t="str">
        <f t="shared" si="155"/>
        <v/>
      </c>
      <c r="AB77" s="58" t="str">
        <f t="shared" si="156"/>
        <v/>
      </c>
      <c r="AC77" s="53" t="str">
        <f t="shared" si="157"/>
        <v/>
      </c>
      <c r="AD77" s="57" t="str">
        <f t="shared" si="158"/>
        <v/>
      </c>
      <c r="AE77" s="57" t="str" cm="1">
        <f t="array" ref="AE77">IFERROR(IF(AC77&gt;Lookups!$I$6-1,AVERAGE(LARGE(U77:AB77,_xlfn.SEQUENCE(Lookups!$I$6))),AVERAGE(LARGE(U77:AB77,_xlfn.SEQUENCE(AC77)))),"")</f>
        <v/>
      </c>
      <c r="AF77" s="55" t="str">
        <f t="shared" si="159"/>
        <v/>
      </c>
      <c r="AG77" s="59" t="str">
        <f>IF(AC77=Lookups!$I$6+1,LARGE(U77:AB77,5),"")</f>
        <v/>
      </c>
      <c r="AH77" s="59" t="str">
        <f>IF(AC77=Lookups!$I$6+2,LARGE(U77:AB77,6),"")</f>
        <v/>
      </c>
      <c r="AI77" s="59"/>
      <c r="AJ77" s="59"/>
      <c r="AK77" s="60" t="str">
        <f t="shared" si="136"/>
        <v/>
      </c>
      <c r="AL77" s="34" t="str">
        <f>IF(OR(AC77=0,AC77=""),"",IF(COUNTIFS($AQ$74:$AQ$92,"&gt;"&amp;AQ77)+COUNTIFS(AQ$74:AQ77,"="&amp;AQ77)=0,"",COUNTIFS($AQ$74:$AQ$92,"&gt;"&amp;AQ77)+COUNTIFS(AQ$74:AQ77,"="&amp;AQ77)))</f>
        <v/>
      </c>
      <c r="AM77" s="34" t="str">
        <f>IFERROR(IF(OR(AC77=0,AC77=""),"",IF(COUNTIFS($AR$74:$AR$92,"&gt;"&amp;AR77)+COUNTIFS(AR$74:AR77,"="&amp;AR77)=0,"",COUNTIFS($AR$74:$AR$92,"&gt;"&amp;AR77)+COUNTIFS(AR$74:AR77,"="&amp;AR77)+$AL$73)),"")</f>
        <v/>
      </c>
      <c r="AN77" s="34" t="str">
        <f>IFERROR(IF(OR(AC77=0,AC77=""),"",IF(COUNTIFS($AS$74:$AS$92,"&gt;"&amp;AS77)+COUNTIFS(AS$74:AS77,"="&amp;AS77)=0,"",COUNTIFS($AS$74:$AS$92,"&gt;"&amp;AS77)+COUNTIFS(AS$74:AS77,"="&amp;AS77)+$AM$73)),"")</f>
        <v/>
      </c>
      <c r="AO77" s="34" t="str">
        <f>IFERROR(IF(OR(AC77=0,AC77=""),"",IF(COUNTIFS($AT$74:$AT$92,"&gt;"&amp;AT77)+COUNTIFS(AT$74:AT77,"="&amp;AT77)=0,"",COUNTIFS($AT$74:$AT$92,"&gt;"&amp;AT77)+COUNTIFS(AT$74:AT77,"="&amp;AT77)+$AN$73)),"")</f>
        <v/>
      </c>
      <c r="AP77" s="34" t="str">
        <f>IFERROR(IF(OR(AC77=0,AC77=""),"",IF(COUNTIFS($AU$92:$AU$113,"&gt;"&amp;AU77)+COUNTIFS(AU$74:AU77,"="&amp;AU77)=0,"",COUNTIFS($AU$74:$AU$92,"&gt;"&amp;AU77)+COUNTIFS(AU$74:AU77,"="&amp;AU77)+$AO$4)),"")</f>
        <v/>
      </c>
      <c r="AQ77" s="59" t="str">
        <f t="shared" si="137"/>
        <v/>
      </c>
      <c r="AR77" s="59" t="str">
        <f t="shared" si="138"/>
        <v/>
      </c>
      <c r="AS77" s="59" t="str">
        <f t="shared" si="139"/>
        <v/>
      </c>
      <c r="AT77" s="59" t="str">
        <f t="shared" si="140"/>
        <v/>
      </c>
      <c r="AU77" s="59" t="str">
        <f t="shared" si="141"/>
        <v/>
      </c>
      <c r="AW77" s="60" t="str">
        <f t="shared" si="160"/>
        <v/>
      </c>
      <c r="AX77" s="34" t="str">
        <f>IF(OR(BC77=0,BC77=""),"",IF(COUNTIFS($BC$11:$BC$158,"&gt;"&amp;BC77)+COUNTIFS(BC$11:BC77,"="&amp;BC77)=0,"",COUNTIFS($BC$11:$BC$158,"&gt;"&amp;BC77)+COUNTIFS(BC$11:BC77,"="&amp;BC77)))</f>
        <v/>
      </c>
      <c r="AY77" s="34" t="str">
        <f>IFERROR(IF(OR(BD77=0,BD77=""),"",IF(COUNTIFS($BD$11:$BD$158,"&gt;"&amp;BD77)+COUNTIFS(BD$11:BD77,"="&amp;BD77)=0,"",COUNTIFS($BD$11:$BD$158,"&gt;"&amp;BD77)+COUNTIFS(BD$11:BD77,"="&amp;BD77)+$AX$10)),"")</f>
        <v/>
      </c>
      <c r="AZ77" s="34" t="str">
        <f>IFERROR(IF(OR(BE77=0,BE77=""),"",IF(COUNTIFS($BE$11:$BE$158,"&gt;"&amp;BE77)+COUNTIFS(BE$11:BE77,"="&amp;BE77)=0,"",COUNTIFS($BE$11:$BE$158,"&gt;"&amp;BE77)+COUNTIFS(BE$11:BE77,"="&amp;BE77)+$AY$10)),"")</f>
        <v/>
      </c>
      <c r="BA77" s="34" t="str">
        <f>IFERROR(IF(OR(BF77=0,BF77=""),"",IF(COUNTIFS($BF$11:$BF$158,"&gt;"&amp;BF77)+COUNTIFS(BF$11:BF77,"="&amp;BF77)=0,"",COUNTIFS($BF$11:$BF$158,"&gt;"&amp;BF77)+COUNTIFS(BF$11:BF77,"="&amp;BF77)+$AZ$10)),"")</f>
        <v/>
      </c>
      <c r="BB77" s="34" t="str">
        <f>IFERROR(IF(OR(BG77=0,BG77=""),"",IF(COUNTIFS($BG$11:$BG$158,"&gt;"&amp;BG77)+COUNTIFS(BG$11:BG77,"="&amp;BG77)=0,"",COUNTIFS($BG$11:$BG$158,"&gt;"&amp;BG77)+COUNTIFS(BG$11:BG77,"="&amp;BG77)+$BA$10)),"")</f>
        <v/>
      </c>
      <c r="BC77" s="59" t="str">
        <f t="shared" si="143"/>
        <v/>
      </c>
      <c r="BD77" s="59" t="str">
        <f t="shared" si="144"/>
        <v/>
      </c>
      <c r="BE77" s="59" t="str">
        <f t="shared" si="145"/>
        <v/>
      </c>
      <c r="BF77" s="59" t="str">
        <f t="shared" si="146"/>
        <v/>
      </c>
      <c r="BG77" s="59" t="str">
        <f t="shared" si="147"/>
        <v/>
      </c>
    </row>
    <row r="78" spans="1:59" ht="15" x14ac:dyDescent="0.3">
      <c r="A78">
        <f t="shared" si="161"/>
        <v>1</v>
      </c>
      <c r="B78">
        <f>IF(OR(AC78=0,AC78=""),"",IF(COUNTIFS($AE$11:$AE$158,"&gt;"&amp;AE78)+COUNTIFS(AE$11:AE78,"="&amp;AE78)=0,"",COUNTIFS($AE$11:$AE$158,"&gt;"&amp;AE78)+COUNTIFS(AE$11:AE78,"="&amp;AE78)))</f>
        <v>27</v>
      </c>
      <c r="C78">
        <f t="shared" si="124"/>
        <v>16</v>
      </c>
      <c r="D78">
        <f>IF(OR(AC78=0,AC78=""),"",IF(COUNTIFS($AF$11:$AF$135,"&gt;"&amp;AF78)+COUNTIFS(AF$11:AF78,"="&amp;AF78)=0,"",COUNTIFS($AF$11:$AF$135,"&gt;"&amp;AF78)+COUNTIFS(AF$11:AF78,"="&amp;AF78)))</f>
        <v>13</v>
      </c>
      <c r="E78">
        <f>IF(AC78="","",COUNTIFS($H$11:$H$158,H78,$AE$11:$AE$158,"&gt;"&amp;AE78)+COUNTIFS(H78:$H$158,H78,AE78:$AE$158,AE78))</f>
        <v>1</v>
      </c>
      <c r="F78" s="6" t="s">
        <v>33</v>
      </c>
      <c r="G78" s="93">
        <f>IFERROR(IF(VLOOKUP(F78,Lookups!$A$2:$F$118,2,FALSE)="","",VLOOKUP(F78,Lookups!$A$2:$F$118,2,FALSE)),"")</f>
        <v>449</v>
      </c>
      <c r="H78" s="93" t="str">
        <f>IFERROR(IF(VLOOKUP(F78,Lookups!$A$2:$F$118,3,FALSE)="","",VLOOKUP(F78,Lookups!$A$2:$F$118,3,FALSE)),"")</f>
        <v>C</v>
      </c>
      <c r="I78" s="93" t="str">
        <f>IFERROR(IF(AE78=0,"",VLOOKUP(AD78,Lookups!$K$3:$L$7,2,TRUE)),"")</f>
        <v>B</v>
      </c>
      <c r="J78" s="93" t="str">
        <f>IFERROR(IF(VLOOKUP(F78,Lookups!$A$2:$F$118,4,FALSE)="","",VLOOKUP(F78,Lookups!$A$2:$F$118,4,FALSE)),"")</f>
        <v>PCP</v>
      </c>
      <c r="K78" s="93" t="str">
        <f>IFERROR(IF(VLOOKUP(F78,Lookups!$A$2:$F$118,5,FALSE)="","",VLOOKUP(F78,Lookups!$A$2:$F$118,5,FALSE)),"")</f>
        <v>Newbury</v>
      </c>
      <c r="L78" s="94" t="str">
        <f>IFERROR(IF(VLOOKUP(F78,Lookups!$A$2:$F$118,6,FALSE)="","",VLOOKUP(F78,Lookups!$A$2:$F$118,6,FALSE)),"")</f>
        <v>Newbury 1</v>
      </c>
      <c r="M78" s="53">
        <f>IFERROR(IF(VLOOKUP(F78,Scores!$A$5:$K$102,2,FALSE)="","",VLOOKUP(F78,Scores!$A$4:$K$102,2,FALSE)),"")</f>
        <v>28</v>
      </c>
      <c r="N78" s="54">
        <f>IFERROR(IF(VLOOKUP(F78,Scores!$A$5:$K$102,3,FALSE)="","",VLOOKUP(F78,Scores!$A$5:$K$102,3,FALSE)),"")</f>
        <v>19</v>
      </c>
      <c r="O78" s="54" t="str">
        <f>IFERROR(IF(VLOOKUP(F78,Scores!$A$5:$K$102,4,FALSE)="","",VLOOKUP(F78,Scores!$A$5:$K$102,4,FALSE)),"")</f>
        <v/>
      </c>
      <c r="P78" s="54" t="str">
        <f>IFERROR(IF(VLOOKUP(F78,Scores!$A$5:$K$102,5,FALSE)="","",VLOOKUP(F78,Scores!$A$5:$K$102,5,FALSE)),"")</f>
        <v/>
      </c>
      <c r="Q78" s="54" t="str">
        <f>IFERROR(IF(VLOOKUP(F78,Scores!$A$5:$K$102,6,FALSE)="","",VLOOKUP(F78,Scores!$A$5:$K$102,6,FALSE)),"")</f>
        <v/>
      </c>
      <c r="R78" s="54" t="str">
        <f>IFERROR(IF(VLOOKUP(F78,Scores!$A$5:$K$102,7,FALSE)="","",VLOOKUP(F78,Scores!$A$5:$K$102,7,FALSE)),"")</f>
        <v/>
      </c>
      <c r="S78" s="54" t="str">
        <f>IFERROR(IF(VLOOKUP(F78,Scores!$A$5:$K$102,8,FALSE)="","",VLOOKUP(F78,Scores!$A$5:$K$102,8,FALSE)),"")</f>
        <v/>
      </c>
      <c r="T78" s="55" t="str">
        <f>IFERROR(IF(VLOOKUP(F78,Scores!$A$5:$K$102,9,FALSE)="","",VLOOKUP(F78,Scores!$A$5:$K$102,9,FALSE)),"")</f>
        <v/>
      </c>
      <c r="U78" s="56">
        <f t="shared" si="149"/>
        <v>0.71794871794871795</v>
      </c>
      <c r="V78" s="57">
        <f t="shared" si="150"/>
        <v>0.59375</v>
      </c>
      <c r="W78" s="57" t="str">
        <f t="shared" si="151"/>
        <v/>
      </c>
      <c r="X78" s="57" t="str">
        <f t="shared" si="152"/>
        <v/>
      </c>
      <c r="Y78" s="57" t="str">
        <f t="shared" si="153"/>
        <v/>
      </c>
      <c r="Z78" s="57" t="str">
        <f t="shared" si="154"/>
        <v/>
      </c>
      <c r="AA78" s="57" t="str">
        <f t="shared" si="155"/>
        <v/>
      </c>
      <c r="AB78" s="58" t="str">
        <f t="shared" si="156"/>
        <v/>
      </c>
      <c r="AC78" s="53">
        <f t="shared" si="157"/>
        <v>2</v>
      </c>
      <c r="AD78" s="57">
        <f t="shared" si="158"/>
        <v>0.65584935897435903</v>
      </c>
      <c r="AE78" s="57" cm="1">
        <f t="array" ref="AE78">IFERROR(IF(AC78&gt;Lookups!$I$6-1,AVERAGE(LARGE(U78:AB78,_xlfn.SEQUENCE(Lookups!$I$6))),AVERAGE(LARGE(U78:AB78,_xlfn.SEQUENCE(AC78)))),"")</f>
        <v>0.65584935897435903</v>
      </c>
      <c r="AF78" s="55">
        <f t="shared" si="159"/>
        <v>47</v>
      </c>
      <c r="AG78" s="59" t="str">
        <f>IF(AC78=Lookups!$I$6+1,LARGE(U78:AB78,5),"")</f>
        <v/>
      </c>
      <c r="AH78" s="59" t="str">
        <f>IF(AC78=Lookups!$I$6+2,LARGE(U78:AB78,6),"")</f>
        <v/>
      </c>
      <c r="AI78" s="59"/>
      <c r="AJ78" s="59"/>
      <c r="AK78" s="60">
        <f t="shared" si="136"/>
        <v>1</v>
      </c>
      <c r="AL78" s="34" t="str">
        <f>IF(OR(AC78=0,AC78=""),"",IF(COUNTIFS($AQ$74:$AQ$92,"&gt;"&amp;AQ78)+COUNTIFS(AQ$74:AQ78,"="&amp;AQ78)=0,"",COUNTIFS($AQ$74:$AQ$92,"&gt;"&amp;AQ78)+COUNTIFS(AQ$74:AQ78,"="&amp;AQ78)))</f>
        <v/>
      </c>
      <c r="AM78" s="34" t="str">
        <f>IFERROR(IF(OR(AC78=0,AC78=""),"",IF(COUNTIFS($AR$74:$AR$92,"&gt;"&amp;AR78)+COUNTIFS(AR$74:AR78,"="&amp;AR78)=0,"",COUNTIFS($AR$74:$AR$92,"&gt;"&amp;AR78)+COUNTIFS(AR$74:AR78,"="&amp;AR78)+$AL$73)),"")</f>
        <v/>
      </c>
      <c r="AN78" s="34">
        <f>IFERROR(IF(OR(AC78=0,AC78=""),"",IF(COUNTIFS($AS$74:$AS$92,"&gt;"&amp;AS78)+COUNTIFS(AS$74:AS78,"="&amp;AS78)=0,"",COUNTIFS($AS$74:$AS$92,"&gt;"&amp;AS78)+COUNTIFS(AS$74:AS78,"="&amp;AS78)+$AM$73)),"")</f>
        <v>1</v>
      </c>
      <c r="AO78" s="34" t="str">
        <f>IFERROR(IF(OR(AC78=0,AC78=""),"",IF(COUNTIFS($AT$74:$AT$92,"&gt;"&amp;AT78)+COUNTIFS(AT$74:AT78,"="&amp;AT78)=0,"",COUNTIFS($AT$74:$AT$92,"&gt;"&amp;AT78)+COUNTIFS(AT$74:AT78,"="&amp;AT78)+$AN$73)),"")</f>
        <v/>
      </c>
      <c r="AP78" s="34" t="str">
        <f>IFERROR(IF(OR(AC78=0,AC78=""),"",IF(COUNTIFS($AU$92:$AU$113,"&gt;"&amp;AU78)+COUNTIFS(AU$74:AU78,"="&amp;AU78)=0,"",COUNTIFS($AU$74:$AU$92,"&gt;"&amp;AU78)+COUNTIFS(AU$74:AU78,"="&amp;AU78)+$AO$4)),"")</f>
        <v/>
      </c>
      <c r="AQ78" s="59" t="str">
        <f t="shared" si="137"/>
        <v/>
      </c>
      <c r="AR78" s="59" t="str">
        <f t="shared" si="138"/>
        <v/>
      </c>
      <c r="AS78" s="59">
        <f t="shared" si="139"/>
        <v>0.65584935897435903</v>
      </c>
      <c r="AT78" s="59" t="str">
        <f t="shared" si="140"/>
        <v/>
      </c>
      <c r="AU78" s="59" t="str">
        <f t="shared" si="141"/>
        <v/>
      </c>
      <c r="AW78" s="60">
        <f t="shared" si="160"/>
        <v>16</v>
      </c>
      <c r="AX78" s="34" t="str">
        <f>IF(OR(BC78=0,BC78=""),"",IF(COUNTIFS($BC$11:$BC$158,"&gt;"&amp;BC78)+COUNTIFS(BC$11:BC78,"="&amp;BC78)=0,"",COUNTIFS($BC$11:$BC$158,"&gt;"&amp;BC78)+COUNTIFS(BC$11:BC78,"="&amp;BC78)))</f>
        <v/>
      </c>
      <c r="AY78" s="34" t="str">
        <f>IFERROR(IF(OR(BD78=0,BD78=""),"",IF(COUNTIFS($BD$11:$BD$158,"&gt;"&amp;BD78)+COUNTIFS(BD$11:BD78,"="&amp;BD78)=0,"",COUNTIFS($BD$11:$BD$158,"&gt;"&amp;BD78)+COUNTIFS(BD$11:BD78,"="&amp;BD78)+$AX$10)),"")</f>
        <v/>
      </c>
      <c r="AZ78" s="34">
        <f>IFERROR(IF(OR(BE78=0,BE78=""),"",IF(COUNTIFS($BE$11:$BE$158,"&gt;"&amp;BE78)+COUNTIFS(BE$11:BE78,"="&amp;BE78)=0,"",COUNTIFS($BE$11:$BE$158,"&gt;"&amp;BE78)+COUNTIFS(BE$11:BE78,"="&amp;BE78)+$AY$10)),"")</f>
        <v>16</v>
      </c>
      <c r="BA78" s="34" t="str">
        <f>IFERROR(IF(OR(BF78=0,BF78=""),"",IF(COUNTIFS($BF$11:$BF$158,"&gt;"&amp;BF78)+COUNTIFS(BF$11:BF78,"="&amp;BF78)=0,"",COUNTIFS($BF$11:$BF$158,"&gt;"&amp;BF78)+COUNTIFS(BF$11:BF78,"="&amp;BF78)+$AZ$10)),"")</f>
        <v/>
      </c>
      <c r="BB78" s="34" t="str">
        <f>IFERROR(IF(OR(BG78=0,BG78=""),"",IF(COUNTIFS($BG$11:$BG$158,"&gt;"&amp;BG78)+COUNTIFS(BG$11:BG78,"="&amp;BG78)=0,"",COUNTIFS($BG$11:$BG$158,"&gt;"&amp;BG78)+COUNTIFS(BG$11:BG78,"="&amp;BG78)+$BA$10)),"")</f>
        <v/>
      </c>
      <c r="BC78" s="59" t="str">
        <f t="shared" si="143"/>
        <v/>
      </c>
      <c r="BD78" s="59" t="str">
        <f t="shared" si="144"/>
        <v/>
      </c>
      <c r="BE78" s="59">
        <f t="shared" si="145"/>
        <v>0.65584935897435903</v>
      </c>
      <c r="BF78" s="59" t="str">
        <f t="shared" si="146"/>
        <v/>
      </c>
      <c r="BG78" s="59" t="str">
        <f t="shared" si="147"/>
        <v/>
      </c>
    </row>
    <row r="79" spans="1:59" ht="15" x14ac:dyDescent="0.3">
      <c r="A79" t="str">
        <f t="shared" si="161"/>
        <v/>
      </c>
      <c r="B79" t="str">
        <f>IF(OR(AC79=0,AC79=""),"",IF(COUNTIFS($AE$11:$AE$158,"&gt;"&amp;AE79)+COUNTIFS(AE$11:AE79,"="&amp;AE79)=0,"",COUNTIFS($AE$11:$AE$158,"&gt;"&amp;AE79)+COUNTIFS(AE$11:AE79,"="&amp;AE79)))</f>
        <v/>
      </c>
      <c r="C79" t="str">
        <f t="shared" si="124"/>
        <v/>
      </c>
      <c r="D79" t="str">
        <f>IF(OR(AC79=0,AC79=""),"",IF(COUNTIFS($AF$11:$AF$135,"&gt;"&amp;AF79)+COUNTIFS(AF$11:AF79,"="&amp;AF79)=0,"",COUNTIFS($AF$11:$AF$135,"&gt;"&amp;AF79)+COUNTIFS(AF$11:AF79,"="&amp;AF79)))</f>
        <v/>
      </c>
      <c r="E79" t="str">
        <f>IF(AC79="","",COUNTIFS($H$11:$H$158,H79,$AE$11:$AE$158,"&gt;"&amp;AE79)+COUNTIFS(H79:$H$158,H79,AE79:$AE$158,AE79))</f>
        <v/>
      </c>
      <c r="F79" s="10" t="s">
        <v>110</v>
      </c>
      <c r="G79" s="93">
        <f>IFERROR(IF(VLOOKUP(F79,Lookups!$A$2:$F$118,2,FALSE)="","",VLOOKUP(F79,Lookups!$A$2:$F$118,2,FALSE)),"")</f>
        <v>1880</v>
      </c>
      <c r="H79" s="93" t="str">
        <f>IFERROR(IF(VLOOKUP(F79,Lookups!$A$2:$F$118,3,FALSE)="","",VLOOKUP(F79,Lookups!$A$2:$F$118,3,FALSE)),"")</f>
        <v>C</v>
      </c>
      <c r="I79" s="93" t="str">
        <f>IFERROR(IF(AE79=0,"",VLOOKUP(AD79,Lookups!$K$3:$L$7,2,TRUE)),"")</f>
        <v/>
      </c>
      <c r="J79" s="93" t="str">
        <f>IFERROR(IF(VLOOKUP(F79,Lookups!$A$2:$F$118,4,FALSE)="","",VLOOKUP(F79,Lookups!$A$2:$F$118,4,FALSE)),"")</f>
        <v>PCP</v>
      </c>
      <c r="K79" s="93" t="str">
        <f>IFERROR(IF(VLOOKUP(F79,Lookups!$A$2:$F$118,5,FALSE)="","",VLOOKUP(F79,Lookups!$A$2:$F$118,5,FALSE)),"")</f>
        <v>Newbury</v>
      </c>
      <c r="L79" s="94" t="str">
        <f>IFERROR(IF(VLOOKUP(F79,Lookups!$A$2:$F$118,6,FALSE)="","",VLOOKUP(F79,Lookups!$A$2:$F$118,6,FALSE)),"")</f>
        <v/>
      </c>
      <c r="M79" s="53" t="str">
        <f>IFERROR(IF(VLOOKUP(F79,Scores!$A$5:$K$102,2,FALSE)="","",VLOOKUP(F79,Scores!$A$4:$K$102,2,FALSE)),"")</f>
        <v/>
      </c>
      <c r="N79" s="54" t="str">
        <f>IFERROR(IF(VLOOKUP(F79,Scores!$A$5:$K$102,3,FALSE)="","",VLOOKUP(F79,Scores!$A$5:$K$102,3,FALSE)),"")</f>
        <v/>
      </c>
      <c r="O79" s="54" t="str">
        <f>IFERROR(IF(VLOOKUP(F79,Scores!$A$5:$K$102,4,FALSE)="","",VLOOKUP(F79,Scores!$A$5:$K$102,4,FALSE)),"")</f>
        <v/>
      </c>
      <c r="P79" s="54" t="str">
        <f>IFERROR(IF(VLOOKUP(F79,Scores!$A$5:$K$102,5,FALSE)="","",VLOOKUP(F79,Scores!$A$5:$K$102,5,FALSE)),"")</f>
        <v/>
      </c>
      <c r="Q79" s="54" t="str">
        <f>IFERROR(IF(VLOOKUP(F79,Scores!$A$5:$K$102,6,FALSE)="","",VLOOKUP(F79,Scores!$A$5:$K$102,6,FALSE)),"")</f>
        <v/>
      </c>
      <c r="R79" s="54" t="str">
        <f>IFERROR(IF(VLOOKUP(F79,Scores!$A$5:$K$102,7,FALSE)="","",VLOOKUP(F79,Scores!$A$5:$K$102,7,FALSE)),"")</f>
        <v/>
      </c>
      <c r="S79" s="54" t="str">
        <f>IFERROR(IF(VLOOKUP(F79,Scores!$A$5:$K$102,8,FALSE)="","",VLOOKUP(F79,Scores!$A$5:$K$102,8,FALSE)),"")</f>
        <v/>
      </c>
      <c r="T79" s="55" t="str">
        <f>IFERROR(IF(VLOOKUP(F79,Scores!$A$5:$K$102,9,FALSE)="","",VLOOKUP(F79,Scores!$A$5:$K$102,9,FALSE)),"")</f>
        <v/>
      </c>
      <c r="U79" s="56" t="str">
        <f t="shared" si="149"/>
        <v/>
      </c>
      <c r="V79" s="57" t="str">
        <f t="shared" si="150"/>
        <v/>
      </c>
      <c r="W79" s="57" t="str">
        <f t="shared" si="151"/>
        <v/>
      </c>
      <c r="X79" s="57" t="str">
        <f t="shared" si="152"/>
        <v/>
      </c>
      <c r="Y79" s="57" t="str">
        <f t="shared" si="153"/>
        <v/>
      </c>
      <c r="Z79" s="57" t="str">
        <f t="shared" si="154"/>
        <v/>
      </c>
      <c r="AA79" s="57" t="str">
        <f t="shared" si="155"/>
        <v/>
      </c>
      <c r="AB79" s="58" t="str">
        <f t="shared" si="156"/>
        <v/>
      </c>
      <c r="AC79" s="53" t="str">
        <f t="shared" si="157"/>
        <v/>
      </c>
      <c r="AD79" s="57" t="str">
        <f t="shared" si="158"/>
        <v/>
      </c>
      <c r="AE79" s="57" t="str" cm="1">
        <f t="array" ref="AE79">IFERROR(IF(AC79&gt;Lookups!$I$6-1,AVERAGE(LARGE(U79:AB79,_xlfn.SEQUENCE(Lookups!$I$6))),AVERAGE(LARGE(U79:AB79,_xlfn.SEQUENCE(AC79)))),"")</f>
        <v/>
      </c>
      <c r="AF79" s="55" t="str">
        <f t="shared" si="159"/>
        <v/>
      </c>
      <c r="AG79" s="59" t="str">
        <f>IF(AC79=Lookups!$I$6+1,LARGE(U79:AB79,5),"")</f>
        <v/>
      </c>
      <c r="AH79" s="59" t="str">
        <f>IF(AC79=Lookups!$I$6+2,LARGE(U79:AB79,6),"")</f>
        <v/>
      </c>
      <c r="AI79" s="59"/>
      <c r="AJ79" s="59"/>
      <c r="AK79" s="60" t="str">
        <f t="shared" si="136"/>
        <v/>
      </c>
      <c r="AL79" s="34" t="str">
        <f>IF(OR(AC79=0,AC79=""),"",IF(COUNTIFS($AQ$74:$AQ$92,"&gt;"&amp;AQ79)+COUNTIFS(AQ$74:AQ79,"="&amp;AQ79)=0,"",COUNTIFS($AQ$74:$AQ$92,"&gt;"&amp;AQ79)+COUNTIFS(AQ$74:AQ79,"="&amp;AQ79)))</f>
        <v/>
      </c>
      <c r="AM79" s="34" t="str">
        <f>IFERROR(IF(OR(AC79=0,AC79=""),"",IF(COUNTIFS($AR$74:$AR$92,"&gt;"&amp;AR79)+COUNTIFS(AR$74:AR79,"="&amp;AR79)=0,"",COUNTIFS($AR$74:$AR$92,"&gt;"&amp;AR79)+COUNTIFS(AR$74:AR79,"="&amp;AR79)+$AL$73)),"")</f>
        <v/>
      </c>
      <c r="AN79" s="34" t="str">
        <f>IFERROR(IF(OR(AC79=0,AC79=""),"",IF(COUNTIFS($AS$74:$AS$92,"&gt;"&amp;AS79)+COUNTIFS(AS$74:AS79,"="&amp;AS79)=0,"",COUNTIFS($AS$74:$AS$92,"&gt;"&amp;AS79)+COUNTIFS(AS$74:AS79,"="&amp;AS79)+$AM$73)),"")</f>
        <v/>
      </c>
      <c r="AO79" s="34" t="str">
        <f>IFERROR(IF(OR(AC79=0,AC79=""),"",IF(COUNTIFS($AT$74:$AT$92,"&gt;"&amp;AT79)+COUNTIFS(AT$74:AT79,"="&amp;AT79)=0,"",COUNTIFS($AT$74:$AT$92,"&gt;"&amp;AT79)+COUNTIFS(AT$74:AT79,"="&amp;AT79)+$AN$73)),"")</f>
        <v/>
      </c>
      <c r="AP79" s="34" t="str">
        <f>IFERROR(IF(OR(AC79=0,AC79=""),"",IF(COUNTIFS($AU$92:$AU$113,"&gt;"&amp;AU79)+COUNTIFS(AU$74:AU79,"="&amp;AU79)=0,"",COUNTIFS($AU$74:$AU$92,"&gt;"&amp;AU79)+COUNTIFS(AU$74:AU79,"="&amp;AU79)+$AO$4)),"")</f>
        <v/>
      </c>
      <c r="AQ79" s="59" t="str">
        <f t="shared" si="137"/>
        <v/>
      </c>
      <c r="AR79" s="59" t="str">
        <f t="shared" si="138"/>
        <v/>
      </c>
      <c r="AS79" s="59" t="str">
        <f t="shared" si="139"/>
        <v/>
      </c>
      <c r="AT79" s="59" t="str">
        <f t="shared" si="140"/>
        <v/>
      </c>
      <c r="AU79" s="59" t="str">
        <f t="shared" si="141"/>
        <v/>
      </c>
      <c r="AW79" s="60" t="str">
        <f t="shared" si="160"/>
        <v/>
      </c>
      <c r="AX79" s="34" t="str">
        <f>IF(OR(BC79=0,BC79=""),"",IF(COUNTIFS($BC$11:$BC$158,"&gt;"&amp;BC79)+COUNTIFS(BC$11:BC79,"="&amp;BC79)=0,"",COUNTIFS($BC$11:$BC$158,"&gt;"&amp;BC79)+COUNTIFS(BC$11:BC79,"="&amp;BC79)))</f>
        <v/>
      </c>
      <c r="AY79" s="34" t="str">
        <f>IFERROR(IF(OR(BD79=0,BD79=""),"",IF(COUNTIFS($BD$11:$BD$158,"&gt;"&amp;BD79)+COUNTIFS(BD$11:BD79,"="&amp;BD79)=0,"",COUNTIFS($BD$11:$BD$158,"&gt;"&amp;BD79)+COUNTIFS(BD$11:BD79,"="&amp;BD79)+$AX$10)),"")</f>
        <v/>
      </c>
      <c r="AZ79" s="34" t="str">
        <f>IFERROR(IF(OR(BE79=0,BE79=""),"",IF(COUNTIFS($BE$11:$BE$158,"&gt;"&amp;BE79)+COUNTIFS(BE$11:BE79,"="&amp;BE79)=0,"",COUNTIFS($BE$11:$BE$158,"&gt;"&amp;BE79)+COUNTIFS(BE$11:BE79,"="&amp;BE79)+$AY$10)),"")</f>
        <v/>
      </c>
      <c r="BA79" s="34" t="str">
        <f>IFERROR(IF(OR(BF79=0,BF79=""),"",IF(COUNTIFS($BF$11:$BF$158,"&gt;"&amp;BF79)+COUNTIFS(BF$11:BF79,"="&amp;BF79)=0,"",COUNTIFS($BF$11:$BF$158,"&gt;"&amp;BF79)+COUNTIFS(BF$11:BF79,"="&amp;BF79)+$AZ$10)),"")</f>
        <v/>
      </c>
      <c r="BB79" s="34" t="str">
        <f>IFERROR(IF(OR(BG79=0,BG79=""),"",IF(COUNTIFS($BG$11:$BG$158,"&gt;"&amp;BG79)+COUNTIFS(BG$11:BG79,"="&amp;BG79)=0,"",COUNTIFS($BG$11:$BG$158,"&gt;"&amp;BG79)+COUNTIFS(BG$11:BG79,"="&amp;BG79)+$BA$10)),"")</f>
        <v/>
      </c>
      <c r="BC79" s="59" t="str">
        <f t="shared" si="143"/>
        <v/>
      </c>
      <c r="BD79" s="59" t="str">
        <f t="shared" si="144"/>
        <v/>
      </c>
      <c r="BE79" s="59" t="str">
        <f t="shared" si="145"/>
        <v/>
      </c>
      <c r="BF79" s="59" t="str">
        <f t="shared" si="146"/>
        <v/>
      </c>
      <c r="BG79" s="59" t="str">
        <f t="shared" si="147"/>
        <v/>
      </c>
    </row>
    <row r="80" spans="1:59" ht="15" x14ac:dyDescent="0.3">
      <c r="A80" t="str">
        <f t="shared" si="161"/>
        <v/>
      </c>
      <c r="B80" t="str">
        <f>IF(OR(AC80=0,AC80=""),"",IF(COUNTIFS($AE$11:$AE$158,"&gt;"&amp;AE80)+COUNTIFS(AE$11:AE80,"="&amp;AE80)=0,"",COUNTIFS($AE$11:$AE$158,"&gt;"&amp;AE80)+COUNTIFS(AE$11:AE80,"="&amp;AE80)))</f>
        <v/>
      </c>
      <c r="C80" t="str">
        <f t="shared" si="124"/>
        <v/>
      </c>
      <c r="D80" t="str">
        <f>IF(OR(AC80=0,AC80=""),"",IF(COUNTIFS($AF$11:$AF$135,"&gt;"&amp;AF80)+COUNTIFS(AF$11:AF80,"="&amp;AF80)=0,"",COUNTIFS($AF$11:$AF$135,"&gt;"&amp;AF80)+COUNTIFS(AF$11:AF80,"="&amp;AF80)))</f>
        <v/>
      </c>
      <c r="E80" t="str">
        <f>IF(AC80="","",COUNTIFS($H$11:$H$158,H80,$AE$11:$AE$158,"&gt;"&amp;AE80)+COUNTIFS(H80:$H$158,H80,AE80:$AE$158,AE80))</f>
        <v/>
      </c>
      <c r="F80" s="10" t="s">
        <v>111</v>
      </c>
      <c r="G80" s="93">
        <f>IFERROR(IF(VLOOKUP(F80,Lookups!$A$2:$F$118,2,FALSE)="","",VLOOKUP(F80,Lookups!$A$2:$F$118,2,FALSE)),"")</f>
        <v>1882</v>
      </c>
      <c r="H80" s="93" t="str">
        <f>IFERROR(IF(VLOOKUP(F80,Lookups!$A$2:$F$118,3,FALSE)="","",VLOOKUP(F80,Lookups!$A$2:$F$118,3,FALSE)),"")</f>
        <v>C</v>
      </c>
      <c r="I80" s="93" t="str">
        <f>IFERROR(IF(AE80=0,"",VLOOKUP(AD80,Lookups!$K$3:$L$7,2,TRUE)),"")</f>
        <v/>
      </c>
      <c r="J80" s="93" t="str">
        <f>IFERROR(IF(VLOOKUP(F80,Lookups!$A$2:$F$118,4,FALSE)="","",VLOOKUP(F80,Lookups!$A$2:$F$118,4,FALSE)),"")</f>
        <v>PCP</v>
      </c>
      <c r="K80" s="93" t="str">
        <f>IFERROR(IF(VLOOKUP(F80,Lookups!$A$2:$F$118,5,FALSE)="","",VLOOKUP(F80,Lookups!$A$2:$F$118,5,FALSE)),"")</f>
        <v>Buccaneers</v>
      </c>
      <c r="L80" s="94" t="str">
        <f>IFERROR(IF(VLOOKUP(F80,Lookups!$A$2:$F$118,6,FALSE)="","",VLOOKUP(F80,Lookups!$A$2:$F$118,6,FALSE)),"")</f>
        <v/>
      </c>
      <c r="M80" s="53" t="str">
        <f>IFERROR(IF(VLOOKUP(F80,Scores!$A$5:$K$102,2,FALSE)="","",VLOOKUP(F80,Scores!$A$4:$K$102,2,FALSE)),"")</f>
        <v/>
      </c>
      <c r="N80" s="54" t="str">
        <f>IFERROR(IF(VLOOKUP(F80,Scores!$A$5:$K$102,3,FALSE)="","",VLOOKUP(F80,Scores!$A$5:$K$102,3,FALSE)),"")</f>
        <v/>
      </c>
      <c r="O80" s="54" t="str">
        <f>IFERROR(IF(VLOOKUP(F80,Scores!$A$5:$K$102,4,FALSE)="","",VLOOKUP(F80,Scores!$A$5:$K$102,4,FALSE)),"")</f>
        <v/>
      </c>
      <c r="P80" s="54" t="str">
        <f>IFERROR(IF(VLOOKUP(F80,Scores!$A$5:$K$102,5,FALSE)="","",VLOOKUP(F80,Scores!$A$5:$K$102,5,FALSE)),"")</f>
        <v/>
      </c>
      <c r="Q80" s="54" t="str">
        <f>IFERROR(IF(VLOOKUP(F80,Scores!$A$5:$K$102,6,FALSE)="","",VLOOKUP(F80,Scores!$A$5:$K$102,6,FALSE)),"")</f>
        <v/>
      </c>
      <c r="R80" s="54" t="str">
        <f>IFERROR(IF(VLOOKUP(F80,Scores!$A$5:$K$102,7,FALSE)="","",VLOOKUP(F80,Scores!$A$5:$K$102,7,FALSE)),"")</f>
        <v/>
      </c>
      <c r="S80" s="54" t="str">
        <f>IFERROR(IF(VLOOKUP(F80,Scores!$A$5:$K$102,8,FALSE)="","",VLOOKUP(F80,Scores!$A$5:$K$102,8,FALSE)),"")</f>
        <v/>
      </c>
      <c r="T80" s="55" t="str">
        <f>IFERROR(IF(VLOOKUP(F80,Scores!$A$5:$K$102,9,FALSE)="","",VLOOKUP(F80,Scores!$A$5:$K$102,9,FALSE)),"")</f>
        <v/>
      </c>
      <c r="U80" s="56" t="str">
        <f t="shared" si="149"/>
        <v/>
      </c>
      <c r="V80" s="57" t="str">
        <f t="shared" si="150"/>
        <v/>
      </c>
      <c r="W80" s="57" t="str">
        <f t="shared" si="151"/>
        <v/>
      </c>
      <c r="X80" s="57" t="str">
        <f t="shared" si="152"/>
        <v/>
      </c>
      <c r="Y80" s="57" t="str">
        <f t="shared" si="153"/>
        <v/>
      </c>
      <c r="Z80" s="57" t="str">
        <f t="shared" si="154"/>
        <v/>
      </c>
      <c r="AA80" s="57" t="str">
        <f t="shared" si="155"/>
        <v/>
      </c>
      <c r="AB80" s="58" t="str">
        <f t="shared" si="156"/>
        <v/>
      </c>
      <c r="AC80" s="53" t="str">
        <f t="shared" si="157"/>
        <v/>
      </c>
      <c r="AD80" s="57" t="str">
        <f t="shared" si="158"/>
        <v/>
      </c>
      <c r="AE80" s="57" t="str" cm="1">
        <f t="array" ref="AE80">IFERROR(IF(AC80&gt;Lookups!$I$6-1,AVERAGE(LARGE(U80:AB80,_xlfn.SEQUENCE(Lookups!$I$6))),AVERAGE(LARGE(U80:AB80,_xlfn.SEQUENCE(AC80)))),"")</f>
        <v/>
      </c>
      <c r="AF80" s="55" t="str">
        <f t="shared" si="159"/>
        <v/>
      </c>
      <c r="AG80" s="59" t="str">
        <f>IF(AC80=Lookups!$I$6+1,LARGE(U80:AB80,5),"")</f>
        <v/>
      </c>
      <c r="AH80" s="59" t="str">
        <f>IF(AC80=Lookups!$I$6+2,LARGE(U80:AB80,6),"")</f>
        <v/>
      </c>
      <c r="AI80" s="59"/>
      <c r="AJ80" s="59"/>
      <c r="AK80" s="60" t="str">
        <f t="shared" si="136"/>
        <v/>
      </c>
      <c r="AL80" s="34" t="str">
        <f>IF(OR(AC80=0,AC80=""),"",IF(COUNTIFS($AQ$74:$AQ$92,"&gt;"&amp;AQ80)+COUNTIFS(AQ$74:AQ80,"="&amp;AQ80)=0,"",COUNTIFS($AQ$74:$AQ$92,"&gt;"&amp;AQ80)+COUNTIFS(AQ$74:AQ80,"="&amp;AQ80)))</f>
        <v/>
      </c>
      <c r="AM80" s="34" t="str">
        <f>IFERROR(IF(OR(AC80=0,AC80=""),"",IF(COUNTIFS($AR$74:$AR$92,"&gt;"&amp;AR80)+COUNTIFS(AR$74:AR80,"="&amp;AR80)=0,"",COUNTIFS($AR$74:$AR$92,"&gt;"&amp;AR80)+COUNTIFS(AR$74:AR80,"="&amp;AR80)+$AL$73)),"")</f>
        <v/>
      </c>
      <c r="AN80" s="34" t="str">
        <f>IFERROR(IF(OR(AC80=0,AC80=""),"",IF(COUNTIFS($AS$74:$AS$92,"&gt;"&amp;AS80)+COUNTIFS(AS$74:AS80,"="&amp;AS80)=0,"",COUNTIFS($AS$74:$AS$92,"&gt;"&amp;AS80)+COUNTIFS(AS$74:AS80,"="&amp;AS80)+$AM$73)),"")</f>
        <v/>
      </c>
      <c r="AO80" s="34" t="str">
        <f>IFERROR(IF(OR(AC80=0,AC80=""),"",IF(COUNTIFS($AT$74:$AT$92,"&gt;"&amp;AT80)+COUNTIFS(AT$74:AT80,"="&amp;AT80)=0,"",COUNTIFS($AT$74:$AT$92,"&gt;"&amp;AT80)+COUNTIFS(AT$74:AT80,"="&amp;AT80)+$AN$73)),"")</f>
        <v/>
      </c>
      <c r="AP80" s="34" t="str">
        <f>IFERROR(IF(OR(AC80=0,AC80=""),"",IF(COUNTIFS($AU$92:$AU$113,"&gt;"&amp;AU80)+COUNTIFS(AU$74:AU80,"="&amp;AU80)=0,"",COUNTIFS($AU$74:$AU$92,"&gt;"&amp;AU80)+COUNTIFS(AU$74:AU80,"="&amp;AU80)+$AO$4)),"")</f>
        <v/>
      </c>
      <c r="AQ80" s="59" t="str">
        <f t="shared" si="137"/>
        <v/>
      </c>
      <c r="AR80" s="59" t="str">
        <f t="shared" si="138"/>
        <v/>
      </c>
      <c r="AS80" s="59" t="str">
        <f t="shared" si="139"/>
        <v/>
      </c>
      <c r="AT80" s="59" t="str">
        <f t="shared" si="140"/>
        <v/>
      </c>
      <c r="AU80" s="59" t="str">
        <f t="shared" si="141"/>
        <v/>
      </c>
      <c r="AW80" s="60" t="str">
        <f t="shared" si="160"/>
        <v/>
      </c>
      <c r="AX80" s="34" t="str">
        <f>IF(OR(BC80=0,BC80=""),"",IF(COUNTIFS($BC$11:$BC$158,"&gt;"&amp;BC80)+COUNTIFS(BC$11:BC80,"="&amp;BC80)=0,"",COUNTIFS($BC$11:$BC$158,"&gt;"&amp;BC80)+COUNTIFS(BC$11:BC80,"="&amp;BC80)))</f>
        <v/>
      </c>
      <c r="AY80" s="34" t="str">
        <f>IFERROR(IF(OR(BD80=0,BD80=""),"",IF(COUNTIFS($BD$11:$BD$158,"&gt;"&amp;BD80)+COUNTIFS(BD$11:BD80,"="&amp;BD80)=0,"",COUNTIFS($BD$11:$BD$158,"&gt;"&amp;BD80)+COUNTIFS(BD$11:BD80,"="&amp;BD80)+$AX$10)),"")</f>
        <v/>
      </c>
      <c r="AZ80" s="34" t="str">
        <f>IFERROR(IF(OR(BE80=0,BE80=""),"",IF(COUNTIFS($BE$11:$BE$158,"&gt;"&amp;BE80)+COUNTIFS(BE$11:BE80,"="&amp;BE80)=0,"",COUNTIFS($BE$11:$BE$158,"&gt;"&amp;BE80)+COUNTIFS(BE$11:BE80,"="&amp;BE80)+$AY$10)),"")</f>
        <v/>
      </c>
      <c r="BA80" s="34" t="str">
        <f>IFERROR(IF(OR(BF80=0,BF80=""),"",IF(COUNTIFS($BF$11:$BF$158,"&gt;"&amp;BF80)+COUNTIFS(BF$11:BF80,"="&amp;BF80)=0,"",COUNTIFS($BF$11:$BF$158,"&gt;"&amp;BF80)+COUNTIFS(BF$11:BF80,"="&amp;BF80)+$AZ$10)),"")</f>
        <v/>
      </c>
      <c r="BB80" s="34" t="str">
        <f>IFERROR(IF(OR(BG80=0,BG80=""),"",IF(COUNTIFS($BG$11:$BG$158,"&gt;"&amp;BG80)+COUNTIFS(BG$11:BG80,"="&amp;BG80)=0,"",COUNTIFS($BG$11:$BG$158,"&gt;"&amp;BG80)+COUNTIFS(BG$11:BG80,"="&amp;BG80)+$BA$10)),"")</f>
        <v/>
      </c>
      <c r="BC80" s="59" t="str">
        <f t="shared" si="143"/>
        <v/>
      </c>
      <c r="BD80" s="59" t="str">
        <f t="shared" si="144"/>
        <v/>
      </c>
      <c r="BE80" s="59" t="str">
        <f t="shared" si="145"/>
        <v/>
      </c>
      <c r="BF80" s="59" t="str">
        <f t="shared" si="146"/>
        <v/>
      </c>
      <c r="BG80" s="59" t="str">
        <f t="shared" si="147"/>
        <v/>
      </c>
    </row>
    <row r="81" spans="1:59" ht="15" x14ac:dyDescent="0.3">
      <c r="A81" t="str">
        <f t="shared" si="161"/>
        <v/>
      </c>
      <c r="B81" t="str">
        <f>IF(OR(AC81=0,AC81=""),"",IF(COUNTIFS($AE$11:$AE$158,"&gt;"&amp;AE81)+COUNTIFS(AE$11:AE81,"="&amp;AE81)=0,"",COUNTIFS($AE$11:$AE$158,"&gt;"&amp;AE81)+COUNTIFS(AE$11:AE81,"="&amp;AE81)))</f>
        <v/>
      </c>
      <c r="C81" t="str">
        <f t="shared" si="124"/>
        <v/>
      </c>
      <c r="D81" t="str">
        <f>IF(OR(AC81=0,AC81=""),"",IF(COUNTIFS($AF$11:$AF$135,"&gt;"&amp;AF81)+COUNTIFS(AF$11:AF81,"="&amp;AF81)=0,"",COUNTIFS($AF$11:$AF$135,"&gt;"&amp;AF81)+COUNTIFS(AF$11:AF81,"="&amp;AF81)))</f>
        <v/>
      </c>
      <c r="E81" t="str">
        <f>IF(AC81="","",COUNTIFS($H$11:$H$158,H81,$AE$11:$AE$158,"&gt;"&amp;AE81)+COUNTIFS(H81:$H$158,H81,AE81:$AE$158,AE81))</f>
        <v/>
      </c>
      <c r="F81" s="11" t="s">
        <v>112</v>
      </c>
      <c r="G81" s="93">
        <f>IFERROR(IF(VLOOKUP(F81,Lookups!$A$2:$F$118,2,FALSE)="","",VLOOKUP(F81,Lookups!$A$2:$F$118,2,FALSE)),"")</f>
        <v>1667</v>
      </c>
      <c r="H81" s="93" t="str">
        <f>IFERROR(IF(VLOOKUP(F81,Lookups!$A$2:$F$118,3,FALSE)="","",VLOOKUP(F81,Lookups!$A$2:$F$118,3,FALSE)),"")</f>
        <v>C</v>
      </c>
      <c r="I81" s="93" t="str">
        <f>IFERROR(IF(AE81=0,"",VLOOKUP(AD81,Lookups!$K$3:$L$7,2,TRUE)),"")</f>
        <v/>
      </c>
      <c r="J81" s="93" t="str">
        <f>IFERROR(IF(VLOOKUP(F81,Lookups!$A$2:$F$118,4,FALSE)="","",VLOOKUP(F81,Lookups!$A$2:$F$118,4,FALSE)),"")</f>
        <v>PCP</v>
      </c>
      <c r="K81" s="93" t="str">
        <f>IFERROR(IF(VLOOKUP(F81,Lookups!$A$2:$F$118,5,FALSE)="","",VLOOKUP(F81,Lookups!$A$2:$F$118,5,FALSE)),"")</f>
        <v>Weston Warrior</v>
      </c>
      <c r="L81" s="94" t="str">
        <f>IFERROR(IF(VLOOKUP(F81,Lookups!$A$2:$F$118,6,FALSE)="","",VLOOKUP(F81,Lookups!$A$2:$F$118,6,FALSE)),"")</f>
        <v/>
      </c>
      <c r="M81" s="53" t="str">
        <f>IFERROR(IF(VLOOKUP(F81,Scores!$A$5:$K$102,2,FALSE)="","",VLOOKUP(F81,Scores!$A$4:$K$102,2,FALSE)),"")</f>
        <v/>
      </c>
      <c r="N81" s="54" t="str">
        <f>IFERROR(IF(VLOOKUP(F81,Scores!$A$5:$K$102,3,FALSE)="","",VLOOKUP(F81,Scores!$A$5:$K$102,3,FALSE)),"")</f>
        <v/>
      </c>
      <c r="O81" s="54" t="str">
        <f>IFERROR(IF(VLOOKUP(F81,Scores!$A$5:$K$102,4,FALSE)="","",VLOOKUP(F81,Scores!$A$5:$K$102,4,FALSE)),"")</f>
        <v/>
      </c>
      <c r="P81" s="54" t="str">
        <f>IFERROR(IF(VLOOKUP(F81,Scores!$A$5:$K$102,5,FALSE)="","",VLOOKUP(F81,Scores!$A$5:$K$102,5,FALSE)),"")</f>
        <v/>
      </c>
      <c r="Q81" s="54" t="str">
        <f>IFERROR(IF(VLOOKUP(F81,Scores!$A$5:$K$102,6,FALSE)="","",VLOOKUP(F81,Scores!$A$5:$K$102,6,FALSE)),"")</f>
        <v/>
      </c>
      <c r="R81" s="54" t="str">
        <f>IFERROR(IF(VLOOKUP(F81,Scores!$A$5:$K$102,7,FALSE)="","",VLOOKUP(F81,Scores!$A$5:$K$102,7,FALSE)),"")</f>
        <v/>
      </c>
      <c r="S81" s="54" t="str">
        <f>IFERROR(IF(VLOOKUP(F81,Scores!$A$5:$K$102,8,FALSE)="","",VLOOKUP(F81,Scores!$A$5:$K$102,8,FALSE)),"")</f>
        <v/>
      </c>
      <c r="T81" s="55" t="str">
        <f>IFERROR(IF(VLOOKUP(F81,Scores!$A$5:$K$102,9,FALSE)="","",VLOOKUP(F81,Scores!$A$5:$K$102,9,FALSE)),"")</f>
        <v/>
      </c>
      <c r="U81" s="56" t="str">
        <f t="shared" si="149"/>
        <v/>
      </c>
      <c r="V81" s="57" t="str">
        <f t="shared" si="150"/>
        <v/>
      </c>
      <c r="W81" s="57" t="str">
        <f t="shared" si="151"/>
        <v/>
      </c>
      <c r="X81" s="57" t="str">
        <f t="shared" si="152"/>
        <v/>
      </c>
      <c r="Y81" s="57" t="str">
        <f t="shared" si="153"/>
        <v/>
      </c>
      <c r="Z81" s="57" t="str">
        <f t="shared" si="154"/>
        <v/>
      </c>
      <c r="AA81" s="57" t="str">
        <f t="shared" si="155"/>
        <v/>
      </c>
      <c r="AB81" s="58" t="str">
        <f t="shared" si="156"/>
        <v/>
      </c>
      <c r="AC81" s="53" t="str">
        <f t="shared" si="157"/>
        <v/>
      </c>
      <c r="AD81" s="57" t="str">
        <f t="shared" si="158"/>
        <v/>
      </c>
      <c r="AE81" s="57" t="str" cm="1">
        <f t="array" ref="AE81">IFERROR(IF(AC81&gt;Lookups!$I$6-1,AVERAGE(LARGE(U81:AB81,_xlfn.SEQUENCE(Lookups!$I$6))),AVERAGE(LARGE(U81:AB81,_xlfn.SEQUENCE(AC81)))),"")</f>
        <v/>
      </c>
      <c r="AF81" s="55" t="str">
        <f t="shared" si="159"/>
        <v/>
      </c>
      <c r="AG81" s="59" t="str">
        <f>IF(AC81=Lookups!$I$6+1,LARGE(U81:AB81,5),"")</f>
        <v/>
      </c>
      <c r="AH81" s="59" t="str">
        <f>IF(AC81=Lookups!$I$6+2,LARGE(U81:AB81,6),"")</f>
        <v/>
      </c>
      <c r="AI81" s="59"/>
      <c r="AJ81" s="59"/>
      <c r="AK81" s="60" t="str">
        <f t="shared" si="136"/>
        <v/>
      </c>
      <c r="AL81" s="34" t="str">
        <f>IF(OR(AC81=0,AC81=""),"",IF(COUNTIFS($AQ$74:$AQ$92,"&gt;"&amp;AQ81)+COUNTIFS(AQ$74:AQ81,"="&amp;AQ81)=0,"",COUNTIFS($AQ$74:$AQ$92,"&gt;"&amp;AQ81)+COUNTIFS(AQ$74:AQ81,"="&amp;AQ81)))</f>
        <v/>
      </c>
      <c r="AM81" s="34" t="str">
        <f>IFERROR(IF(OR(AC81=0,AC81=""),"",IF(COUNTIFS($AR$74:$AR$92,"&gt;"&amp;AR81)+COUNTIFS(AR$74:AR81,"="&amp;AR81)=0,"",COUNTIFS($AR$74:$AR$92,"&gt;"&amp;AR81)+COUNTIFS(AR$74:AR81,"="&amp;AR81)+$AL$73)),"")</f>
        <v/>
      </c>
      <c r="AN81" s="34" t="str">
        <f>IFERROR(IF(OR(AC81=0,AC81=""),"",IF(COUNTIFS($AS$74:$AS$92,"&gt;"&amp;AS81)+COUNTIFS(AS$74:AS81,"="&amp;AS81)=0,"",COUNTIFS($AS$74:$AS$92,"&gt;"&amp;AS81)+COUNTIFS(AS$74:AS81,"="&amp;AS81)+$AM$73)),"")</f>
        <v/>
      </c>
      <c r="AO81" s="34" t="str">
        <f>IFERROR(IF(OR(AC81=0,AC81=""),"",IF(COUNTIFS($AT$74:$AT$92,"&gt;"&amp;AT81)+COUNTIFS(AT$74:AT81,"="&amp;AT81)=0,"",COUNTIFS($AT$74:$AT$92,"&gt;"&amp;AT81)+COUNTIFS(AT$74:AT81,"="&amp;AT81)+$AN$73)),"")</f>
        <v/>
      </c>
      <c r="AP81" s="34" t="str">
        <f>IFERROR(IF(OR(AC81=0,AC81=""),"",IF(COUNTIFS($AU$92:$AU$113,"&gt;"&amp;AU81)+COUNTIFS(AU$74:AU81,"="&amp;AU81)=0,"",COUNTIFS($AU$74:$AU$92,"&gt;"&amp;AU81)+COUNTIFS(AU$74:AU81,"="&amp;AU81)+$AO$4)),"")</f>
        <v/>
      </c>
      <c r="AQ81" s="59" t="str">
        <f t="shared" si="137"/>
        <v/>
      </c>
      <c r="AR81" s="59" t="str">
        <f t="shared" si="138"/>
        <v/>
      </c>
      <c r="AS81" s="59" t="str">
        <f t="shared" si="139"/>
        <v/>
      </c>
      <c r="AT81" s="59" t="str">
        <f t="shared" si="140"/>
        <v/>
      </c>
      <c r="AU81" s="59" t="str">
        <f t="shared" si="141"/>
        <v/>
      </c>
      <c r="AW81" s="60" t="str">
        <f t="shared" si="160"/>
        <v/>
      </c>
      <c r="AX81" s="34" t="str">
        <f>IF(OR(BC81=0,BC81=""),"",IF(COUNTIFS($BC$11:$BC$158,"&gt;"&amp;BC81)+COUNTIFS(BC$11:BC81,"="&amp;BC81)=0,"",COUNTIFS($BC$11:$BC$158,"&gt;"&amp;BC81)+COUNTIFS(BC$11:BC81,"="&amp;BC81)))</f>
        <v/>
      </c>
      <c r="AY81" s="34" t="str">
        <f>IFERROR(IF(OR(BD81=0,BD81=""),"",IF(COUNTIFS($BD$11:$BD$158,"&gt;"&amp;BD81)+COUNTIFS(BD$11:BD81,"="&amp;BD81)=0,"",COUNTIFS($BD$11:$BD$158,"&gt;"&amp;BD81)+COUNTIFS(BD$11:BD81,"="&amp;BD81)+$AX$10)),"")</f>
        <v/>
      </c>
      <c r="AZ81" s="34" t="str">
        <f>IFERROR(IF(OR(BE81=0,BE81=""),"",IF(COUNTIFS($BE$11:$BE$158,"&gt;"&amp;BE81)+COUNTIFS(BE$11:BE81,"="&amp;BE81)=0,"",COUNTIFS($BE$11:$BE$158,"&gt;"&amp;BE81)+COUNTIFS(BE$11:BE81,"="&amp;BE81)+$AY$10)),"")</f>
        <v/>
      </c>
      <c r="BA81" s="34" t="str">
        <f>IFERROR(IF(OR(BF81=0,BF81=""),"",IF(COUNTIFS($BF$11:$BF$158,"&gt;"&amp;BF81)+COUNTIFS(BF$11:BF81,"="&amp;BF81)=0,"",COUNTIFS($BF$11:$BF$158,"&gt;"&amp;BF81)+COUNTIFS(BF$11:BF81,"="&amp;BF81)+$AZ$10)),"")</f>
        <v/>
      </c>
      <c r="BB81" s="34" t="str">
        <f>IFERROR(IF(OR(BG81=0,BG81=""),"",IF(COUNTIFS($BG$11:$BG$158,"&gt;"&amp;BG81)+COUNTIFS(BG$11:BG81,"="&amp;BG81)=0,"",COUNTIFS($BG$11:$BG$158,"&gt;"&amp;BG81)+COUNTIFS(BG$11:BG81,"="&amp;BG81)+$BA$10)),"")</f>
        <v/>
      </c>
      <c r="BC81" s="59" t="str">
        <f t="shared" si="143"/>
        <v/>
      </c>
      <c r="BD81" s="59" t="str">
        <f t="shared" si="144"/>
        <v/>
      </c>
      <c r="BE81" s="59" t="str">
        <f t="shared" si="145"/>
        <v/>
      </c>
      <c r="BF81" s="59" t="str">
        <f t="shared" si="146"/>
        <v/>
      </c>
      <c r="BG81" s="59" t="str">
        <f t="shared" si="147"/>
        <v/>
      </c>
    </row>
    <row r="82" spans="1:59" ht="15.6" x14ac:dyDescent="0.3">
      <c r="A82" t="str">
        <f t="shared" si="161"/>
        <v/>
      </c>
      <c r="B82" t="str">
        <f>IF(OR(AC82=0,AC82=""),"",IF(COUNTIFS($AE$11:$AE$158,"&gt;"&amp;AE82)+COUNTIFS(AE$11:AE82,"="&amp;AE82)=0,"",COUNTIFS($AE$11:$AE$158,"&gt;"&amp;AE82)+COUNTIFS(AE$11:AE82,"="&amp;AE82)))</f>
        <v/>
      </c>
      <c r="C82" t="str">
        <f t="shared" si="124"/>
        <v/>
      </c>
      <c r="D82" t="str">
        <f>IF(OR(AC82=0,AC82=""),"",IF(COUNTIFS($AF$11:$AF$135,"&gt;"&amp;AF82)+COUNTIFS(AF$11:AF82,"="&amp;AF82)=0,"",COUNTIFS($AF$11:$AF$135,"&gt;"&amp;AF82)+COUNTIFS(AF$11:AF82,"="&amp;AF82)))</f>
        <v/>
      </c>
      <c r="E82" t="str">
        <f>IF(AC82="","",COUNTIFS($H$11:$H$158,H82,$AE$11:$AE$158,"&gt;"&amp;AE82)+COUNTIFS(H82:$H$158,H82,AE82:$AE$158,AE82))</f>
        <v/>
      </c>
      <c r="F82" s="27" t="s">
        <v>113</v>
      </c>
      <c r="G82" s="93" t="str">
        <f>IFERROR(IF(VLOOKUP(F82,Lookups!$A$2:$F$118,2,FALSE)="","",VLOOKUP(F82,Lookups!$A$2:$F$118,2,FALSE)),"")</f>
        <v/>
      </c>
      <c r="H82" s="93" t="str">
        <f>IFERROR(IF(VLOOKUP(F82,Lookups!$A$2:$F$118,3,FALSE)="","",VLOOKUP(F82,Lookups!$A$2:$F$118,3,FALSE)),"")</f>
        <v>C</v>
      </c>
      <c r="I82" s="93" t="str">
        <f>IFERROR(IF(AE82=0,"",VLOOKUP(AD82,Lookups!$K$3:$L$7,2,TRUE)),"")</f>
        <v/>
      </c>
      <c r="J82" s="93" t="str">
        <f>IFERROR(IF(VLOOKUP(F82,Lookups!$A$2:$F$118,4,FALSE)="","",VLOOKUP(F82,Lookups!$A$2:$F$118,4,FALSE)),"")</f>
        <v>PCP</v>
      </c>
      <c r="K82" s="93" t="str">
        <f>IFERROR(IF(VLOOKUP(F82,Lookups!$A$2:$F$118,5,FALSE)="","",VLOOKUP(F82,Lookups!$A$2:$F$118,5,FALSE)),"")</f>
        <v>Meon</v>
      </c>
      <c r="L82" s="94" t="str">
        <f>IFERROR(IF(VLOOKUP(F82,Lookups!$A$2:$F$118,6,FALSE)="","",VLOOKUP(F82,Lookups!$A$2:$F$118,6,FALSE)),"")</f>
        <v/>
      </c>
      <c r="M82" s="53" t="str">
        <f>IFERROR(IF(VLOOKUP(F82,Scores!$A$5:$K$102,2,FALSE)="","",VLOOKUP(F82,Scores!$A$4:$K$102,2,FALSE)),"")</f>
        <v/>
      </c>
      <c r="N82" s="54" t="str">
        <f>IFERROR(IF(VLOOKUP(F82,Scores!$A$5:$K$102,3,FALSE)="","",VLOOKUP(F82,Scores!$A$5:$K$102,3,FALSE)),"")</f>
        <v/>
      </c>
      <c r="O82" s="54" t="str">
        <f>IFERROR(IF(VLOOKUP(F82,Scores!$A$5:$K$102,4,FALSE)="","",VLOOKUP(F82,Scores!$A$5:$K$102,4,FALSE)),"")</f>
        <v/>
      </c>
      <c r="P82" s="54" t="str">
        <f>IFERROR(IF(VLOOKUP(F82,Scores!$A$5:$K$102,5,FALSE)="","",VLOOKUP(F82,Scores!$A$5:$K$102,5,FALSE)),"")</f>
        <v/>
      </c>
      <c r="Q82" s="54" t="str">
        <f>IFERROR(IF(VLOOKUP(F82,Scores!$A$5:$K$102,6,FALSE)="","",VLOOKUP(F82,Scores!$A$5:$K$102,6,FALSE)),"")</f>
        <v/>
      </c>
      <c r="R82" s="54" t="str">
        <f>IFERROR(IF(VLOOKUP(F82,Scores!$A$5:$K$102,7,FALSE)="","",VLOOKUP(F82,Scores!$A$5:$K$102,7,FALSE)),"")</f>
        <v/>
      </c>
      <c r="S82" s="54" t="str">
        <f>IFERROR(IF(VLOOKUP(F82,Scores!$A$5:$K$102,8,FALSE)="","",VLOOKUP(F82,Scores!$A$5:$K$102,8,FALSE)),"")</f>
        <v/>
      </c>
      <c r="T82" s="55" t="str">
        <f>IFERROR(IF(VLOOKUP(F82,Scores!$A$5:$K$102,9,FALSE)="","",VLOOKUP(F82,Scores!$A$5:$K$102,9,FALSE)),"")</f>
        <v/>
      </c>
      <c r="U82" s="56" t="str">
        <f t="shared" si="149"/>
        <v/>
      </c>
      <c r="V82" s="57" t="str">
        <f t="shared" si="150"/>
        <v/>
      </c>
      <c r="W82" s="57" t="str">
        <f t="shared" si="151"/>
        <v/>
      </c>
      <c r="X82" s="57" t="str">
        <f t="shared" si="152"/>
        <v/>
      </c>
      <c r="Y82" s="57" t="str">
        <f t="shared" si="153"/>
        <v/>
      </c>
      <c r="Z82" s="57" t="str">
        <f t="shared" si="154"/>
        <v/>
      </c>
      <c r="AA82" s="57" t="str">
        <f t="shared" si="155"/>
        <v/>
      </c>
      <c r="AB82" s="58" t="str">
        <f t="shared" si="156"/>
        <v/>
      </c>
      <c r="AC82" s="53" t="str">
        <f t="shared" si="157"/>
        <v/>
      </c>
      <c r="AD82" s="57" t="str">
        <f t="shared" si="158"/>
        <v/>
      </c>
      <c r="AE82" s="57" t="str" cm="1">
        <f t="array" ref="AE82">IFERROR(IF(AC82&gt;Lookups!$I$6-1,AVERAGE(LARGE(U82:AB82,_xlfn.SEQUENCE(Lookups!$I$6))),AVERAGE(LARGE(U82:AB82,_xlfn.SEQUENCE(AC82)))),"")</f>
        <v/>
      </c>
      <c r="AF82" s="55" t="str">
        <f t="shared" si="159"/>
        <v/>
      </c>
      <c r="AG82" s="59" t="str">
        <f>IF(AC82=Lookups!$I$6+1,LARGE(U82:AB82,5),"")</f>
        <v/>
      </c>
      <c r="AH82" s="59" t="str">
        <f>IF(AC82=Lookups!$I$6+2,LARGE(U82:AB82,6),"")</f>
        <v/>
      </c>
      <c r="AI82" s="59"/>
      <c r="AJ82" s="59"/>
      <c r="AK82" s="60" t="str">
        <f t="shared" si="136"/>
        <v/>
      </c>
      <c r="AL82" s="34" t="str">
        <f>IF(OR(AC82=0,AC82=""),"",IF(COUNTIFS($AQ$74:$AQ$92,"&gt;"&amp;AQ82)+COUNTIFS(AQ$74:AQ82,"="&amp;AQ82)=0,"",COUNTIFS($AQ$74:$AQ$92,"&gt;"&amp;AQ82)+COUNTIFS(AQ$74:AQ82,"="&amp;AQ82)))</f>
        <v/>
      </c>
      <c r="AM82" s="34" t="str">
        <f>IFERROR(IF(OR(AC82=0,AC82=""),"",IF(COUNTIFS($AR$74:$AR$92,"&gt;"&amp;AR82)+COUNTIFS(AR$74:AR82,"="&amp;AR82)=0,"",COUNTIFS($AR$74:$AR$92,"&gt;"&amp;AR82)+COUNTIFS(AR$74:AR82,"="&amp;AR82)+$AL$73)),"")</f>
        <v/>
      </c>
      <c r="AN82" s="34" t="str">
        <f>IFERROR(IF(OR(AC82=0,AC82=""),"",IF(COUNTIFS($AS$74:$AS$92,"&gt;"&amp;AS82)+COUNTIFS(AS$74:AS82,"="&amp;AS82)=0,"",COUNTIFS($AS$74:$AS$92,"&gt;"&amp;AS82)+COUNTIFS(AS$74:AS82,"="&amp;AS82)+$AM$73)),"")</f>
        <v/>
      </c>
      <c r="AO82" s="34" t="str">
        <f>IFERROR(IF(OR(AC82=0,AC82=""),"",IF(COUNTIFS($AT$74:$AT$92,"&gt;"&amp;AT82)+COUNTIFS(AT$74:AT82,"="&amp;AT82)=0,"",COUNTIFS($AT$74:$AT$92,"&gt;"&amp;AT82)+COUNTIFS(AT$74:AT82,"="&amp;AT82)+$AN$73)),"")</f>
        <v/>
      </c>
      <c r="AP82" s="34" t="str">
        <f>IFERROR(IF(OR(AC82=0,AC82=""),"",IF(COUNTIFS($AU$92:$AU$113,"&gt;"&amp;AU82)+COUNTIFS(AU$74:AU82,"="&amp;AU82)=0,"",COUNTIFS($AU$74:$AU$92,"&gt;"&amp;AU82)+COUNTIFS(AU$74:AU82,"="&amp;AU82)+$AO$4)),"")</f>
        <v/>
      </c>
      <c r="AQ82" s="59" t="str">
        <f t="shared" si="137"/>
        <v/>
      </c>
      <c r="AR82" s="59" t="str">
        <f t="shared" si="138"/>
        <v/>
      </c>
      <c r="AS82" s="59" t="str">
        <f t="shared" si="139"/>
        <v/>
      </c>
      <c r="AT82" s="59" t="str">
        <f t="shared" si="140"/>
        <v/>
      </c>
      <c r="AU82" s="59" t="str">
        <f t="shared" si="141"/>
        <v/>
      </c>
      <c r="AW82" s="60" t="str">
        <f t="shared" si="160"/>
        <v/>
      </c>
      <c r="AX82" s="34" t="str">
        <f>IF(OR(BC82=0,BC82=""),"",IF(COUNTIFS($BC$11:$BC$158,"&gt;"&amp;BC82)+COUNTIFS(BC$11:BC82,"="&amp;BC82)=0,"",COUNTIFS($BC$11:$BC$158,"&gt;"&amp;BC82)+COUNTIFS(BC$11:BC82,"="&amp;BC82)))</f>
        <v/>
      </c>
      <c r="AY82" s="34" t="str">
        <f>IFERROR(IF(OR(BD82=0,BD82=""),"",IF(COUNTIFS($BD$11:$BD$158,"&gt;"&amp;BD82)+COUNTIFS(BD$11:BD82,"="&amp;BD82)=0,"",COUNTIFS($BD$11:$BD$158,"&gt;"&amp;BD82)+COUNTIFS(BD$11:BD82,"="&amp;BD82)+$AX$10)),"")</f>
        <v/>
      </c>
      <c r="AZ82" s="34" t="str">
        <f>IFERROR(IF(OR(BE82=0,BE82=""),"",IF(COUNTIFS($BE$11:$BE$158,"&gt;"&amp;BE82)+COUNTIFS(BE$11:BE82,"="&amp;BE82)=0,"",COUNTIFS($BE$11:$BE$158,"&gt;"&amp;BE82)+COUNTIFS(BE$11:BE82,"="&amp;BE82)+$AY$10)),"")</f>
        <v/>
      </c>
      <c r="BA82" s="34" t="str">
        <f>IFERROR(IF(OR(BF82=0,BF82=""),"",IF(COUNTIFS($BF$11:$BF$158,"&gt;"&amp;BF82)+COUNTIFS(BF$11:BF82,"="&amp;BF82)=0,"",COUNTIFS($BF$11:$BF$158,"&gt;"&amp;BF82)+COUNTIFS(BF$11:BF82,"="&amp;BF82)+$AZ$10)),"")</f>
        <v/>
      </c>
      <c r="BB82" s="34" t="str">
        <f>IFERROR(IF(OR(BG82=0,BG82=""),"",IF(COUNTIFS($BG$11:$BG$158,"&gt;"&amp;BG82)+COUNTIFS(BG$11:BG82,"="&amp;BG82)=0,"",COUNTIFS($BG$11:$BG$158,"&gt;"&amp;BG82)+COUNTIFS(BG$11:BG82,"="&amp;BG82)+$BA$10)),"")</f>
        <v/>
      </c>
      <c r="BC82" s="59" t="str">
        <f t="shared" si="143"/>
        <v/>
      </c>
      <c r="BD82" s="59" t="str">
        <f t="shared" si="144"/>
        <v/>
      </c>
      <c r="BE82" s="59" t="str">
        <f t="shared" si="145"/>
        <v/>
      </c>
      <c r="BF82" s="59" t="str">
        <f t="shared" si="146"/>
        <v/>
      </c>
      <c r="BG82" s="59" t="str">
        <f t="shared" si="147"/>
        <v/>
      </c>
    </row>
    <row r="83" spans="1:59" ht="15" x14ac:dyDescent="0.3">
      <c r="A83" t="str">
        <f t="shared" si="161"/>
        <v/>
      </c>
      <c r="B83" t="str">
        <f>IF(OR(AC83=0,AC83=""),"",IF(COUNTIFS($AE$11:$AE$158,"&gt;"&amp;AE83)+COUNTIFS(AE$11:AE83,"="&amp;AE83)=0,"",COUNTIFS($AE$11:$AE$158,"&gt;"&amp;AE83)+COUNTIFS(AE$11:AE83,"="&amp;AE83)))</f>
        <v/>
      </c>
      <c r="C83" t="str">
        <f t="shared" si="124"/>
        <v/>
      </c>
      <c r="D83" t="str">
        <f>IF(OR(AC83=0,AC83=""),"",IF(COUNTIFS($AF$11:$AF$135,"&gt;"&amp;AF83)+COUNTIFS(AF$11:AF83,"="&amp;AF83)=0,"",COUNTIFS($AF$11:$AF$135,"&gt;"&amp;AF83)+COUNTIFS(AF$11:AF83,"="&amp;AF83)))</f>
        <v/>
      </c>
      <c r="E83" t="str">
        <f>IF(AC83="","",COUNTIFS($H$11:$H$158,H83,$AE$11:$AE$158,"&gt;"&amp;AE83)+COUNTIFS(H83:$H$158,H83,AE83:$AE$158,AE83))</f>
        <v/>
      </c>
      <c r="F83" s="11"/>
      <c r="G83" s="93" t="str">
        <f>IFERROR(IF(VLOOKUP(F83,Lookups!$A$2:$F$118,2,FALSE)="","",VLOOKUP(F83,Lookups!$A$2:$F$118,2,FALSE)),"")</f>
        <v/>
      </c>
      <c r="H83" s="93" t="str">
        <f>IFERROR(IF(VLOOKUP(F83,Lookups!$A$2:$F$118,3,FALSE)="","",VLOOKUP(F83,Lookups!$A$2:$F$118,3,FALSE)),"")</f>
        <v/>
      </c>
      <c r="I83" s="93" t="str">
        <f>IFERROR(IF(AE83=0,"",VLOOKUP(AD83,Lookups!$K$3:$L$7,2,TRUE)),"")</f>
        <v/>
      </c>
      <c r="J83" s="93" t="str">
        <f>IFERROR(IF(VLOOKUP(F83,Lookups!$A$2:$F$118,4,FALSE)="","",VLOOKUP(F83,Lookups!$A$2:$F$118,4,FALSE)),"")</f>
        <v/>
      </c>
      <c r="K83" s="93" t="str">
        <f>IFERROR(IF(VLOOKUP(F83,Lookups!$A$2:$F$118,5,FALSE)="","",VLOOKUP(F83,Lookups!$A$2:$F$118,5,FALSE)),"")</f>
        <v/>
      </c>
      <c r="L83" s="94" t="str">
        <f>IFERROR(IF(VLOOKUP(F83,Lookups!$A$2:$F$118,6,FALSE)="","",VLOOKUP(F83,Lookups!$A$2:$F$118,6,FALSE)),"")</f>
        <v/>
      </c>
      <c r="M83" s="53" t="str">
        <f>IFERROR(IF(VLOOKUP(F83,Scores!$A$5:$K$102,2,FALSE)="","",VLOOKUP(F83,Scores!$A$4:$K$102,2,FALSE)),"")</f>
        <v/>
      </c>
      <c r="N83" s="54" t="str">
        <f>IFERROR(IF(VLOOKUP(F83,Scores!$A$5:$K$102,3,FALSE)="","",VLOOKUP(F83,Scores!$A$5:$K$102,3,FALSE)),"")</f>
        <v/>
      </c>
      <c r="O83" s="54" t="str">
        <f>IFERROR(IF(VLOOKUP(F83,Scores!$A$5:$K$102,4,FALSE)="","",VLOOKUP(F83,Scores!$A$5:$K$102,4,FALSE)),"")</f>
        <v/>
      </c>
      <c r="P83" s="54" t="str">
        <f>IFERROR(IF(VLOOKUP(F83,Scores!$A$5:$K$102,5,FALSE)="","",VLOOKUP(F83,Scores!$A$5:$K$102,5,FALSE)),"")</f>
        <v/>
      </c>
      <c r="Q83" s="54" t="str">
        <f>IFERROR(IF(VLOOKUP(F83,Scores!$A$5:$K$102,6,FALSE)="","",VLOOKUP(F83,Scores!$A$5:$K$102,6,FALSE)),"")</f>
        <v/>
      </c>
      <c r="R83" s="54" t="str">
        <f>IFERROR(IF(VLOOKUP(F83,Scores!$A$5:$K$102,7,FALSE)="","",VLOOKUP(F83,Scores!$A$5:$K$102,7,FALSE)),"")</f>
        <v/>
      </c>
      <c r="S83" s="54" t="str">
        <f>IFERROR(IF(VLOOKUP(F83,Scores!$A$5:$K$102,8,FALSE)="","",VLOOKUP(F83,Scores!$A$5:$K$102,8,FALSE)),"")</f>
        <v/>
      </c>
      <c r="T83" s="55" t="str">
        <f>IFERROR(IF(VLOOKUP(F83,Scores!$A$5:$K$102,9,FALSE)="","",VLOOKUP(F83,Scores!$A$5:$K$102,9,FALSE)),"")</f>
        <v/>
      </c>
      <c r="U83" s="56" t="str">
        <f t="shared" si="149"/>
        <v/>
      </c>
      <c r="V83" s="57" t="str">
        <f t="shared" si="150"/>
        <v/>
      </c>
      <c r="W83" s="57" t="str">
        <f t="shared" si="151"/>
        <v/>
      </c>
      <c r="X83" s="57" t="str">
        <f t="shared" si="152"/>
        <v/>
      </c>
      <c r="Y83" s="57" t="str">
        <f t="shared" si="153"/>
        <v/>
      </c>
      <c r="Z83" s="57" t="str">
        <f t="shared" si="154"/>
        <v/>
      </c>
      <c r="AA83" s="57" t="str">
        <f t="shared" si="155"/>
        <v/>
      </c>
      <c r="AB83" s="58" t="str">
        <f t="shared" si="156"/>
        <v/>
      </c>
      <c r="AC83" s="53" t="str">
        <f t="shared" si="157"/>
        <v/>
      </c>
      <c r="AD83" s="57" t="str">
        <f t="shared" si="158"/>
        <v/>
      </c>
      <c r="AE83" s="57" t="str" cm="1">
        <f t="array" ref="AE83">IFERROR(IF(AC83&gt;Lookups!$I$6-1,AVERAGE(LARGE(U83:AB83,_xlfn.SEQUENCE(Lookups!$I$6))),AVERAGE(LARGE(U83:AB83,_xlfn.SEQUENCE(AC83)))),"")</f>
        <v/>
      </c>
      <c r="AF83" s="55" t="str">
        <f t="shared" si="159"/>
        <v/>
      </c>
      <c r="AG83" s="59" t="str">
        <f>IF(AC83=Lookups!$I$6+1,LARGE(U83:AB83,5),"")</f>
        <v/>
      </c>
      <c r="AH83" s="59" t="str">
        <f>IF(AC83=Lookups!$I$6+2,LARGE(U83:AB83,6),"")</f>
        <v/>
      </c>
      <c r="AI83" s="59"/>
      <c r="AJ83" s="59"/>
      <c r="AK83" s="60" t="str">
        <f t="shared" si="136"/>
        <v/>
      </c>
      <c r="AL83" s="34" t="str">
        <f>IF(OR(AC83=0,AC83=""),"",IF(COUNTIFS($AQ$74:$AQ$92,"&gt;"&amp;AQ83)+COUNTIFS(AQ$74:AQ83,"="&amp;AQ83)=0,"",COUNTIFS($AQ$74:$AQ$92,"&gt;"&amp;AQ83)+COUNTIFS(AQ$74:AQ83,"="&amp;AQ83)))</f>
        <v/>
      </c>
      <c r="AM83" s="34" t="str">
        <f>IFERROR(IF(OR(AC83=0,AC83=""),"",IF(COUNTIFS($AR$74:$AR$92,"&gt;"&amp;AR83)+COUNTIFS(AR$74:AR83,"="&amp;AR83)=0,"",COUNTIFS($AR$74:$AR$92,"&gt;"&amp;AR83)+COUNTIFS(AR$74:AR83,"="&amp;AR83)+$AL$73)),"")</f>
        <v/>
      </c>
      <c r="AN83" s="34" t="str">
        <f>IFERROR(IF(OR(AC83=0,AC83=""),"",IF(COUNTIFS($AS$74:$AS$92,"&gt;"&amp;AS83)+COUNTIFS(AS$74:AS83,"="&amp;AS83)=0,"",COUNTIFS($AS$74:$AS$92,"&gt;"&amp;AS83)+COUNTIFS(AS$74:AS83,"="&amp;AS83)+$AM$73)),"")</f>
        <v/>
      </c>
      <c r="AO83" s="34" t="str">
        <f>IFERROR(IF(OR(AC83=0,AC83=""),"",IF(COUNTIFS($AT$74:$AT$92,"&gt;"&amp;AT83)+COUNTIFS(AT$74:AT83,"="&amp;AT83)=0,"",COUNTIFS($AT$74:$AT$92,"&gt;"&amp;AT83)+COUNTIFS(AT$74:AT83,"="&amp;AT83)+$AN$73)),"")</f>
        <v/>
      </c>
      <c r="AP83" s="34" t="str">
        <f>IFERROR(IF(OR(AC83=0,AC83=""),"",IF(COUNTIFS($AU$92:$AU$113,"&gt;"&amp;AU83)+COUNTIFS(AU$74:AU83,"="&amp;AU83)=0,"",COUNTIFS($AU$74:$AU$92,"&gt;"&amp;AU83)+COUNTIFS(AU$74:AU83,"="&amp;AU83)+$AO$4)),"")</f>
        <v/>
      </c>
      <c r="AQ83" s="59" t="str">
        <f t="shared" si="137"/>
        <v/>
      </c>
      <c r="AR83" s="59" t="str">
        <f t="shared" si="138"/>
        <v/>
      </c>
      <c r="AS83" s="59" t="str">
        <f t="shared" si="139"/>
        <v/>
      </c>
      <c r="AT83" s="59" t="str">
        <f t="shared" si="140"/>
        <v/>
      </c>
      <c r="AU83" s="59" t="str">
        <f t="shared" si="141"/>
        <v/>
      </c>
      <c r="AW83" s="60" t="str">
        <f t="shared" si="160"/>
        <v/>
      </c>
      <c r="AX83" s="34" t="str">
        <f>IF(OR(BC83=0,BC83=""),"",IF(COUNTIFS($BC$11:$BC$158,"&gt;"&amp;BC83)+COUNTIFS(BC$11:BC83,"="&amp;BC83)=0,"",COUNTIFS($BC$11:$BC$158,"&gt;"&amp;BC83)+COUNTIFS(BC$11:BC83,"="&amp;BC83)))</f>
        <v/>
      </c>
      <c r="AY83" s="34" t="str">
        <f>IFERROR(IF(OR(BD83=0,BD83=""),"",IF(COUNTIFS($BD$11:$BD$158,"&gt;"&amp;BD83)+COUNTIFS(BD$11:BD83,"="&amp;BD83)=0,"",COUNTIFS($BD$11:$BD$158,"&gt;"&amp;BD83)+COUNTIFS(BD$11:BD83,"="&amp;BD83)+$AX$10)),"")</f>
        <v/>
      </c>
      <c r="AZ83" s="34" t="str">
        <f>IFERROR(IF(OR(BE83=0,BE83=""),"",IF(COUNTIFS($BE$11:$BE$158,"&gt;"&amp;BE83)+COUNTIFS(BE$11:BE83,"="&amp;BE83)=0,"",COUNTIFS($BE$11:$BE$158,"&gt;"&amp;BE83)+COUNTIFS(BE$11:BE83,"="&amp;BE83)+$AY$10)),"")</f>
        <v/>
      </c>
      <c r="BA83" s="34" t="str">
        <f>IFERROR(IF(OR(BF83=0,BF83=""),"",IF(COUNTIFS($BF$11:$BF$158,"&gt;"&amp;BF83)+COUNTIFS(BF$11:BF83,"="&amp;BF83)=0,"",COUNTIFS($BF$11:$BF$158,"&gt;"&amp;BF83)+COUNTIFS(BF$11:BF83,"="&amp;BF83)+$AZ$10)),"")</f>
        <v/>
      </c>
      <c r="BB83" s="34" t="str">
        <f>IFERROR(IF(OR(BG83=0,BG83=""),"",IF(COUNTIFS($BG$11:$BG$158,"&gt;"&amp;BG83)+COUNTIFS(BG$11:BG83,"="&amp;BG83)=0,"",COUNTIFS($BG$11:$BG$158,"&gt;"&amp;BG83)+COUNTIFS(BG$11:BG83,"="&amp;BG83)+$BA$10)),"")</f>
        <v/>
      </c>
      <c r="BC83" s="59" t="str">
        <f t="shared" si="143"/>
        <v/>
      </c>
      <c r="BD83" s="59" t="str">
        <f t="shared" si="144"/>
        <v/>
      </c>
      <c r="BE83" s="59" t="str">
        <f t="shared" si="145"/>
        <v/>
      </c>
      <c r="BF83" s="59" t="str">
        <f t="shared" si="146"/>
        <v/>
      </c>
      <c r="BG83" s="59" t="str">
        <f t="shared" si="147"/>
        <v/>
      </c>
    </row>
    <row r="84" spans="1:59" ht="15" x14ac:dyDescent="0.3">
      <c r="A84" t="str">
        <f t="shared" si="161"/>
        <v/>
      </c>
      <c r="B84" t="str">
        <f>IF(OR(AC84=0,AC84=""),"",IF(COUNTIFS($AE$11:$AE$158,"&gt;"&amp;AE84)+COUNTIFS(AE$11:AE84,"="&amp;AE84)=0,"",COUNTIFS($AE$11:$AE$158,"&gt;"&amp;AE84)+COUNTIFS(AE$11:AE84,"="&amp;AE84)))</f>
        <v/>
      </c>
      <c r="C84" t="str">
        <f t="shared" si="124"/>
        <v/>
      </c>
      <c r="D84" t="str">
        <f>IF(OR(AC84=0,AC84=""),"",IF(COUNTIFS($AF$11:$AF$135,"&gt;"&amp;AF84)+COUNTIFS(AF$11:AF84,"="&amp;AF84)=0,"",COUNTIFS($AF$11:$AF$135,"&gt;"&amp;AF84)+COUNTIFS(AF$11:AF84,"="&amp;AF84)))</f>
        <v/>
      </c>
      <c r="E84" t="str">
        <f>IF(AC84="","",COUNTIFS($H$11:$H$158,H84,$AE$11:$AE$158,"&gt;"&amp;AE84)+COUNTIFS(H84:$H$158,H84,AE84:$AE$158,AE84))</f>
        <v/>
      </c>
      <c r="F84" s="6"/>
      <c r="G84" s="93" t="str">
        <f>IFERROR(IF(VLOOKUP(F84,Lookups!$A$2:$F$118,2,FALSE)="","",VLOOKUP(F84,Lookups!$A$2:$F$118,2,FALSE)),"")</f>
        <v/>
      </c>
      <c r="H84" s="93" t="str">
        <f>IFERROR(IF(VLOOKUP(F84,Lookups!$A$2:$F$118,3,FALSE)="","",VLOOKUP(F84,Lookups!$A$2:$F$118,3,FALSE)),"")</f>
        <v/>
      </c>
      <c r="I84" s="93" t="str">
        <f>IFERROR(IF(AE84=0,"",VLOOKUP(AD84,Lookups!$K$3:$L$7,2,TRUE)),"")</f>
        <v/>
      </c>
      <c r="J84" s="93" t="str">
        <f>IFERROR(IF(VLOOKUP(F84,Lookups!$A$2:$F$118,4,FALSE)="","",VLOOKUP(F84,Lookups!$A$2:$F$118,4,FALSE)),"")</f>
        <v/>
      </c>
      <c r="K84" s="93" t="str">
        <f>IFERROR(IF(VLOOKUP(F84,Lookups!$A$2:$F$118,5,FALSE)="","",VLOOKUP(F84,Lookups!$A$2:$F$118,5,FALSE)),"")</f>
        <v/>
      </c>
      <c r="L84" s="94" t="str">
        <f>IFERROR(IF(VLOOKUP(F84,Lookups!$A$2:$F$118,6,FALSE)="","",VLOOKUP(F84,Lookups!$A$2:$F$118,6,FALSE)),"")</f>
        <v/>
      </c>
      <c r="M84" s="53" t="str">
        <f>IFERROR(IF(VLOOKUP(F84,Scores!$A$5:$K$102,2,FALSE)="","",VLOOKUP(F84,Scores!$A$4:$K$102,2,FALSE)),"")</f>
        <v/>
      </c>
      <c r="N84" s="54" t="str">
        <f>IFERROR(IF(VLOOKUP(F84,Scores!$A$5:$K$102,3,FALSE)="","",VLOOKUP(F84,Scores!$A$5:$K$102,3,FALSE)),"")</f>
        <v/>
      </c>
      <c r="O84" s="54" t="str">
        <f>IFERROR(IF(VLOOKUP(F84,Scores!$A$5:$K$102,4,FALSE)="","",VLOOKUP(F84,Scores!$A$5:$K$102,4,FALSE)),"")</f>
        <v/>
      </c>
      <c r="P84" s="54" t="str">
        <f>IFERROR(IF(VLOOKUP(F84,Scores!$A$5:$K$102,5,FALSE)="","",VLOOKUP(F84,Scores!$A$5:$K$102,5,FALSE)),"")</f>
        <v/>
      </c>
      <c r="Q84" s="54" t="str">
        <f>IFERROR(IF(VLOOKUP(F84,Scores!$A$5:$K$102,6,FALSE)="","",VLOOKUP(F84,Scores!$A$5:$K$102,6,FALSE)),"")</f>
        <v/>
      </c>
      <c r="R84" s="54" t="str">
        <f>IFERROR(IF(VLOOKUP(F84,Scores!$A$5:$K$102,7,FALSE)="","",VLOOKUP(F84,Scores!$A$5:$K$102,7,FALSE)),"")</f>
        <v/>
      </c>
      <c r="S84" s="54" t="str">
        <f>IFERROR(IF(VLOOKUP(F84,Scores!$A$5:$K$102,8,FALSE)="","",VLOOKUP(F84,Scores!$A$5:$K$102,8,FALSE)),"")</f>
        <v/>
      </c>
      <c r="T84" s="55" t="str">
        <f>IFERROR(IF(VLOOKUP(F84,Scores!$A$5:$K$102,9,FALSE)="","",VLOOKUP(F84,Scores!$A$5:$K$102,9,FALSE)),"")</f>
        <v/>
      </c>
      <c r="U84" s="56" t="str">
        <f t="shared" si="149"/>
        <v/>
      </c>
      <c r="V84" s="57" t="str">
        <f t="shared" si="150"/>
        <v/>
      </c>
      <c r="W84" s="57" t="str">
        <f t="shared" si="151"/>
        <v/>
      </c>
      <c r="X84" s="57" t="str">
        <f t="shared" si="152"/>
        <v/>
      </c>
      <c r="Y84" s="57" t="str">
        <f t="shared" si="153"/>
        <v/>
      </c>
      <c r="Z84" s="57" t="str">
        <f t="shared" si="154"/>
        <v/>
      </c>
      <c r="AA84" s="57" t="str">
        <f t="shared" si="155"/>
        <v/>
      </c>
      <c r="AB84" s="58" t="str">
        <f t="shared" si="156"/>
        <v/>
      </c>
      <c r="AC84" s="53" t="str">
        <f t="shared" si="157"/>
        <v/>
      </c>
      <c r="AD84" s="57" t="str">
        <f t="shared" si="158"/>
        <v/>
      </c>
      <c r="AE84" s="57" t="str" cm="1">
        <f t="array" ref="AE84">IFERROR(IF(AC84&gt;Lookups!$I$6-1,AVERAGE(LARGE(U84:AB84,_xlfn.SEQUENCE(Lookups!$I$6))),AVERAGE(LARGE(U84:AB84,_xlfn.SEQUENCE(AC84)))),"")</f>
        <v/>
      </c>
      <c r="AF84" s="55" t="str">
        <f t="shared" si="159"/>
        <v/>
      </c>
      <c r="AG84" s="59" t="str">
        <f>IF(AC84=Lookups!$I$6+1,LARGE(U84:AB84,5),"")</f>
        <v/>
      </c>
      <c r="AH84" s="59" t="str">
        <f>IF(AC84=Lookups!$I$6+2,LARGE(U84:AB84,6),"")</f>
        <v/>
      </c>
      <c r="AI84" s="59"/>
      <c r="AJ84" s="59"/>
      <c r="AK84" s="60" t="str">
        <f t="shared" si="136"/>
        <v/>
      </c>
      <c r="AL84" s="34" t="str">
        <f>IF(OR(AC84=0,AC84=""),"",IF(COUNTIFS($AQ$74:$AQ$92,"&gt;"&amp;AQ84)+COUNTIFS(AQ$74:AQ84,"="&amp;AQ84)=0,"",COUNTIFS($AQ$74:$AQ$92,"&gt;"&amp;AQ84)+COUNTIFS(AQ$74:AQ84,"="&amp;AQ84)))</f>
        <v/>
      </c>
      <c r="AM84" s="34" t="str">
        <f>IFERROR(IF(OR(AC84=0,AC84=""),"",IF(COUNTIFS($AR$74:$AR$92,"&gt;"&amp;AR84)+COUNTIFS(AR$74:AR84,"="&amp;AR84)=0,"",COUNTIFS($AR$74:$AR$92,"&gt;"&amp;AR84)+COUNTIFS(AR$74:AR84,"="&amp;AR84)+$AL$73)),"")</f>
        <v/>
      </c>
      <c r="AN84" s="34" t="str">
        <f>IFERROR(IF(OR(AC84=0,AC84=""),"",IF(COUNTIFS($AS$74:$AS$92,"&gt;"&amp;AS84)+COUNTIFS(AS$74:AS84,"="&amp;AS84)=0,"",COUNTIFS($AS$74:$AS$92,"&gt;"&amp;AS84)+COUNTIFS(AS$74:AS84,"="&amp;AS84)+$AM$73)),"")</f>
        <v/>
      </c>
      <c r="AO84" s="34" t="str">
        <f>IFERROR(IF(OR(AC84=0,AC84=""),"",IF(COUNTIFS($AT$74:$AT$92,"&gt;"&amp;AT84)+COUNTIFS(AT$74:AT84,"="&amp;AT84)=0,"",COUNTIFS($AT$74:$AT$92,"&gt;"&amp;AT84)+COUNTIFS(AT$74:AT84,"="&amp;AT84)+$AN$73)),"")</f>
        <v/>
      </c>
      <c r="AP84" s="34" t="str">
        <f>IFERROR(IF(OR(AC84=0,AC84=""),"",IF(COUNTIFS($AU$92:$AU$113,"&gt;"&amp;AU84)+COUNTIFS(AU$74:AU84,"="&amp;AU84)=0,"",COUNTIFS($AU$74:$AU$92,"&gt;"&amp;AU84)+COUNTIFS(AU$74:AU84,"="&amp;AU84)+$AO$4)),"")</f>
        <v/>
      </c>
      <c r="AQ84" s="59" t="str">
        <f t="shared" si="137"/>
        <v/>
      </c>
      <c r="AR84" s="59" t="str">
        <f t="shared" si="138"/>
        <v/>
      </c>
      <c r="AS84" s="59" t="str">
        <f t="shared" si="139"/>
        <v/>
      </c>
      <c r="AT84" s="59" t="str">
        <f t="shared" si="140"/>
        <v/>
      </c>
      <c r="AU84" s="59" t="str">
        <f t="shared" si="141"/>
        <v/>
      </c>
      <c r="AW84" s="60" t="str">
        <f t="shared" si="160"/>
        <v/>
      </c>
      <c r="AX84" s="34" t="str">
        <f>IF(OR(BC84=0,BC84=""),"",IF(COUNTIFS($BC$11:$BC$158,"&gt;"&amp;BC84)+COUNTIFS(BC$11:BC84,"="&amp;BC84)=0,"",COUNTIFS($BC$11:$BC$158,"&gt;"&amp;BC84)+COUNTIFS(BC$11:BC84,"="&amp;BC84)))</f>
        <v/>
      </c>
      <c r="AY84" s="34" t="str">
        <f>IFERROR(IF(OR(BD84=0,BD84=""),"",IF(COUNTIFS($BD$11:$BD$158,"&gt;"&amp;BD84)+COUNTIFS(BD$11:BD84,"="&amp;BD84)=0,"",COUNTIFS($BD$11:$BD$158,"&gt;"&amp;BD84)+COUNTIFS(BD$11:BD84,"="&amp;BD84)+$AX$10)),"")</f>
        <v/>
      </c>
      <c r="AZ84" s="34" t="str">
        <f>IFERROR(IF(OR(BE84=0,BE84=""),"",IF(COUNTIFS($BE$11:$BE$158,"&gt;"&amp;BE84)+COUNTIFS(BE$11:BE84,"="&amp;BE84)=0,"",COUNTIFS($BE$11:$BE$158,"&gt;"&amp;BE84)+COUNTIFS(BE$11:BE84,"="&amp;BE84)+$AY$10)),"")</f>
        <v/>
      </c>
      <c r="BA84" s="34" t="str">
        <f>IFERROR(IF(OR(BF84=0,BF84=""),"",IF(COUNTIFS($BF$11:$BF$158,"&gt;"&amp;BF84)+COUNTIFS(BF$11:BF84,"="&amp;BF84)=0,"",COUNTIFS($BF$11:$BF$158,"&gt;"&amp;BF84)+COUNTIFS(BF$11:BF84,"="&amp;BF84)+$AZ$10)),"")</f>
        <v/>
      </c>
      <c r="BB84" s="34" t="str">
        <f>IFERROR(IF(OR(BG84=0,BG84=""),"",IF(COUNTIFS($BG$11:$BG$158,"&gt;"&amp;BG84)+COUNTIFS(BG$11:BG84,"="&amp;BG84)=0,"",COUNTIFS($BG$11:$BG$158,"&gt;"&amp;BG84)+COUNTIFS(BG$11:BG84,"="&amp;BG84)+$BA$10)),"")</f>
        <v/>
      </c>
      <c r="BC84" s="59" t="str">
        <f t="shared" si="143"/>
        <v/>
      </c>
      <c r="BD84" s="59" t="str">
        <f t="shared" si="144"/>
        <v/>
      </c>
      <c r="BE84" s="59" t="str">
        <f t="shared" si="145"/>
        <v/>
      </c>
      <c r="BF84" s="59" t="str">
        <f t="shared" si="146"/>
        <v/>
      </c>
      <c r="BG84" s="59" t="str">
        <f t="shared" si="147"/>
        <v/>
      </c>
    </row>
    <row r="85" spans="1:59" ht="15" x14ac:dyDescent="0.3">
      <c r="A85" t="str">
        <f t="shared" si="161"/>
        <v/>
      </c>
      <c r="B85" t="str">
        <f>IF(OR(AC85=0,AC85=""),"",IF(COUNTIFS($AE$11:$AE$158,"&gt;"&amp;AE85)+COUNTIFS(AE$11:AE85,"="&amp;AE85)=0,"",COUNTIFS($AE$11:$AE$158,"&gt;"&amp;AE85)+COUNTIFS(AE$11:AE85,"="&amp;AE85)))</f>
        <v/>
      </c>
      <c r="C85" t="str">
        <f t="shared" si="124"/>
        <v/>
      </c>
      <c r="D85" t="str">
        <f>IF(OR(AC85=0,AC85=""),"",IF(COUNTIFS($AF$11:$AF$135,"&gt;"&amp;AF85)+COUNTIFS(AF$11:AF85,"="&amp;AF85)=0,"",COUNTIFS($AF$11:$AF$135,"&gt;"&amp;AF85)+COUNTIFS(AF$11:AF85,"="&amp;AF85)))</f>
        <v/>
      </c>
      <c r="E85" t="str">
        <f>IF(AC85="","",COUNTIFS($H$11:$H$158,H85,$AE$11:$AE$158,"&gt;"&amp;AE85)+COUNTIFS(H85:$H$158,H85,AE85:$AE$158,AE85))</f>
        <v/>
      </c>
      <c r="F85" s="11"/>
      <c r="G85" s="93" t="str">
        <f>IFERROR(IF(VLOOKUP(F85,Lookups!$A$2:$F$118,2,FALSE)="","",VLOOKUP(F85,Lookups!$A$2:$F$118,2,FALSE)),"")</f>
        <v/>
      </c>
      <c r="H85" s="93" t="str">
        <f>IFERROR(IF(VLOOKUP(F85,Lookups!$A$2:$F$118,3,FALSE)="","",VLOOKUP(F85,Lookups!$A$2:$F$118,3,FALSE)),"")</f>
        <v/>
      </c>
      <c r="I85" s="93" t="str">
        <f>IFERROR(IF(AE85=0,"",VLOOKUP(AD85,Lookups!$K$3:$L$7,2,TRUE)),"")</f>
        <v/>
      </c>
      <c r="J85" s="93" t="str">
        <f>IFERROR(IF(VLOOKUP(F85,Lookups!$A$2:$F$118,4,FALSE)="","",VLOOKUP(F85,Lookups!$A$2:$F$118,4,FALSE)),"")</f>
        <v/>
      </c>
      <c r="K85" s="93" t="str">
        <f>IFERROR(IF(VLOOKUP(F85,Lookups!$A$2:$F$118,5,FALSE)="","",VLOOKUP(F85,Lookups!$A$2:$F$118,5,FALSE)),"")</f>
        <v/>
      </c>
      <c r="L85" s="94" t="str">
        <f>IFERROR(IF(VLOOKUP(F85,Lookups!$A$2:$F$118,6,FALSE)="","",VLOOKUP(F85,Lookups!$A$2:$F$118,6,FALSE)),"")</f>
        <v/>
      </c>
      <c r="M85" s="53" t="str">
        <f>IFERROR(IF(VLOOKUP(F85,Scores!$A$5:$K$102,2,FALSE)="","",VLOOKUP(F85,Scores!$A$4:$K$102,2,FALSE)),"")</f>
        <v/>
      </c>
      <c r="N85" s="54" t="str">
        <f>IFERROR(IF(VLOOKUP(F85,Scores!$A$5:$K$102,3,FALSE)="","",VLOOKUP(F85,Scores!$A$5:$K$102,3,FALSE)),"")</f>
        <v/>
      </c>
      <c r="O85" s="54" t="str">
        <f>IFERROR(IF(VLOOKUP(F85,Scores!$A$5:$K$102,4,FALSE)="","",VLOOKUP(F85,Scores!$A$5:$K$102,4,FALSE)),"")</f>
        <v/>
      </c>
      <c r="P85" s="54" t="str">
        <f>IFERROR(IF(VLOOKUP(F85,Scores!$A$5:$K$102,5,FALSE)="","",VLOOKUP(F85,Scores!$A$5:$K$102,5,FALSE)),"")</f>
        <v/>
      </c>
      <c r="Q85" s="54" t="str">
        <f>IFERROR(IF(VLOOKUP(F85,Scores!$A$5:$K$102,6,FALSE)="","",VLOOKUP(F85,Scores!$A$5:$K$102,6,FALSE)),"")</f>
        <v/>
      </c>
      <c r="R85" s="54" t="str">
        <f>IFERROR(IF(VLOOKUP(F85,Scores!$A$5:$K$102,7,FALSE)="","",VLOOKUP(F85,Scores!$A$5:$K$102,7,FALSE)),"")</f>
        <v/>
      </c>
      <c r="S85" s="54" t="str">
        <f>IFERROR(IF(VLOOKUP(F85,Scores!$A$5:$K$102,8,FALSE)="","",VLOOKUP(F85,Scores!$A$5:$K$102,8,FALSE)),"")</f>
        <v/>
      </c>
      <c r="T85" s="55" t="str">
        <f>IFERROR(IF(VLOOKUP(F85,Scores!$A$5:$K$102,9,FALSE)="","",VLOOKUP(F85,Scores!$A$5:$K$102,9,FALSE)),"")</f>
        <v/>
      </c>
      <c r="U85" s="56" t="str">
        <f t="shared" si="149"/>
        <v/>
      </c>
      <c r="V85" s="57" t="str">
        <f t="shared" si="150"/>
        <v/>
      </c>
      <c r="W85" s="57" t="str">
        <f t="shared" si="151"/>
        <v/>
      </c>
      <c r="X85" s="57" t="str">
        <f t="shared" si="152"/>
        <v/>
      </c>
      <c r="Y85" s="57" t="str">
        <f t="shared" si="153"/>
        <v/>
      </c>
      <c r="Z85" s="57" t="str">
        <f t="shared" si="154"/>
        <v/>
      </c>
      <c r="AA85" s="57" t="str">
        <f t="shared" si="155"/>
        <v/>
      </c>
      <c r="AB85" s="58" t="str">
        <f t="shared" si="156"/>
        <v/>
      </c>
      <c r="AC85" s="53" t="str">
        <f t="shared" si="157"/>
        <v/>
      </c>
      <c r="AD85" s="57" t="str">
        <f t="shared" si="158"/>
        <v/>
      </c>
      <c r="AE85" s="57" t="str" cm="1">
        <f t="array" ref="AE85">IFERROR(IF(AC85&gt;Lookups!$I$6-1,AVERAGE(LARGE(U85:AB85,_xlfn.SEQUENCE(Lookups!$I$6))),AVERAGE(LARGE(U85:AB85,_xlfn.SEQUENCE(AC85)))),"")</f>
        <v/>
      </c>
      <c r="AF85" s="55" t="str">
        <f t="shared" si="159"/>
        <v/>
      </c>
      <c r="AG85" s="59" t="str">
        <f>IF(AC85=Lookups!$I$6+1,LARGE(U85:AB85,5),"")</f>
        <v/>
      </c>
      <c r="AH85" s="59" t="str">
        <f>IF(AC85=Lookups!$I$6+2,LARGE(U85:AB85,6),"")</f>
        <v/>
      </c>
      <c r="AI85" s="59"/>
      <c r="AJ85" s="59"/>
      <c r="AK85" s="60" t="str">
        <f t="shared" si="136"/>
        <v/>
      </c>
      <c r="AL85" s="34" t="str">
        <f>IF(OR(AC85=0,AC85=""),"",IF(COUNTIFS($AQ$74:$AQ$92,"&gt;"&amp;AQ85)+COUNTIFS(AQ$74:AQ85,"="&amp;AQ85)=0,"",COUNTIFS($AQ$74:$AQ$92,"&gt;"&amp;AQ85)+COUNTIFS(AQ$74:AQ85,"="&amp;AQ85)))</f>
        <v/>
      </c>
      <c r="AM85" s="34" t="str">
        <f>IFERROR(IF(OR(AC85=0,AC85=""),"",IF(COUNTIFS($AR$74:$AR$92,"&gt;"&amp;AR85)+COUNTIFS(AR$74:AR85,"="&amp;AR85)=0,"",COUNTIFS($AR$74:$AR$92,"&gt;"&amp;AR85)+COUNTIFS(AR$74:AR85,"="&amp;AR85)+$AL$73)),"")</f>
        <v/>
      </c>
      <c r="AN85" s="34" t="str">
        <f>IFERROR(IF(OR(AC85=0,AC85=""),"",IF(COUNTIFS($AS$74:$AS$92,"&gt;"&amp;AS85)+COUNTIFS(AS$74:AS85,"="&amp;AS85)=0,"",COUNTIFS($AS$74:$AS$92,"&gt;"&amp;AS85)+COUNTIFS(AS$74:AS85,"="&amp;AS85)+$AM$73)),"")</f>
        <v/>
      </c>
      <c r="AO85" s="34" t="str">
        <f>IFERROR(IF(OR(AC85=0,AC85=""),"",IF(COUNTIFS($AT$74:$AT$92,"&gt;"&amp;AT85)+COUNTIFS(AT$74:AT85,"="&amp;AT85)=0,"",COUNTIFS($AT$74:$AT$92,"&gt;"&amp;AT85)+COUNTIFS(AT$74:AT85,"="&amp;AT85)+$AN$73)),"")</f>
        <v/>
      </c>
      <c r="AP85" s="34" t="str">
        <f>IFERROR(IF(OR(AC85=0,AC85=""),"",IF(COUNTIFS($AU$92:$AU$113,"&gt;"&amp;AU85)+COUNTIFS(AU$74:AU85,"="&amp;AU85)=0,"",COUNTIFS($AU$74:$AU$92,"&gt;"&amp;AU85)+COUNTIFS(AU$74:AU85,"="&amp;AU85)+$AO$4)),"")</f>
        <v/>
      </c>
      <c r="AQ85" s="59" t="str">
        <f t="shared" si="137"/>
        <v/>
      </c>
      <c r="AR85" s="59" t="str">
        <f t="shared" si="138"/>
        <v/>
      </c>
      <c r="AS85" s="59" t="str">
        <f t="shared" si="139"/>
        <v/>
      </c>
      <c r="AT85" s="59" t="str">
        <f t="shared" si="140"/>
        <v/>
      </c>
      <c r="AU85" s="59" t="str">
        <f t="shared" si="141"/>
        <v/>
      </c>
      <c r="AW85" s="60" t="str">
        <f t="shared" si="160"/>
        <v/>
      </c>
      <c r="AX85" s="34" t="str">
        <f>IF(OR(BC85=0,BC85=""),"",IF(COUNTIFS($BC$11:$BC$158,"&gt;"&amp;BC85)+COUNTIFS(BC$11:BC85,"="&amp;BC85)=0,"",COUNTIFS($BC$11:$BC$158,"&gt;"&amp;BC85)+COUNTIFS(BC$11:BC85,"="&amp;BC85)))</f>
        <v/>
      </c>
      <c r="AY85" s="34" t="str">
        <f>IFERROR(IF(OR(BD85=0,BD85=""),"",IF(COUNTIFS($BD$11:$BD$158,"&gt;"&amp;BD85)+COUNTIFS(BD$11:BD85,"="&amp;BD85)=0,"",COUNTIFS($BD$11:$BD$158,"&gt;"&amp;BD85)+COUNTIFS(BD$11:BD85,"="&amp;BD85)+$AX$10)),"")</f>
        <v/>
      </c>
      <c r="AZ85" s="34" t="str">
        <f>IFERROR(IF(OR(BE85=0,BE85=""),"",IF(COUNTIFS($BE$11:$BE$158,"&gt;"&amp;BE85)+COUNTIFS(BE$11:BE85,"="&amp;BE85)=0,"",COUNTIFS($BE$11:$BE$158,"&gt;"&amp;BE85)+COUNTIFS(BE$11:BE85,"="&amp;BE85)+$AY$10)),"")</f>
        <v/>
      </c>
      <c r="BA85" s="34" t="str">
        <f>IFERROR(IF(OR(BF85=0,BF85=""),"",IF(COUNTIFS($BF$11:$BF$158,"&gt;"&amp;BF85)+COUNTIFS(BF$11:BF85,"="&amp;BF85)=0,"",COUNTIFS($BF$11:$BF$158,"&gt;"&amp;BF85)+COUNTIFS(BF$11:BF85,"="&amp;BF85)+$AZ$10)),"")</f>
        <v/>
      </c>
      <c r="BB85" s="34" t="str">
        <f>IFERROR(IF(OR(BG85=0,BG85=""),"",IF(COUNTIFS($BG$11:$BG$158,"&gt;"&amp;BG85)+COUNTIFS(BG$11:BG85,"="&amp;BG85)=0,"",COUNTIFS($BG$11:$BG$158,"&gt;"&amp;BG85)+COUNTIFS(BG$11:BG85,"="&amp;BG85)+$BA$10)),"")</f>
        <v/>
      </c>
      <c r="BC85" s="59" t="str">
        <f t="shared" si="143"/>
        <v/>
      </c>
      <c r="BD85" s="59" t="str">
        <f t="shared" si="144"/>
        <v/>
      </c>
      <c r="BE85" s="59" t="str">
        <f t="shared" si="145"/>
        <v/>
      </c>
      <c r="BF85" s="59" t="str">
        <f t="shared" si="146"/>
        <v/>
      </c>
      <c r="BG85" s="59" t="str">
        <f t="shared" si="147"/>
        <v/>
      </c>
    </row>
    <row r="86" spans="1:59" ht="15" x14ac:dyDescent="0.3">
      <c r="A86" t="str">
        <f t="shared" si="161"/>
        <v/>
      </c>
      <c r="B86" t="str">
        <f>IF(OR(AC86=0,AC86=""),"",IF(COUNTIFS($AE$11:$AE$158,"&gt;"&amp;AE86)+COUNTIFS(AE$11:AE86,"="&amp;AE86)=0,"",COUNTIFS($AE$11:$AE$158,"&gt;"&amp;AE86)+COUNTIFS(AE$11:AE86,"="&amp;AE86)))</f>
        <v/>
      </c>
      <c r="C86" t="str">
        <f t="shared" si="124"/>
        <v/>
      </c>
      <c r="D86" t="str">
        <f>IF(OR(AC86=0,AC86=""),"",IF(COUNTIFS($AF$11:$AF$135,"&gt;"&amp;AF86)+COUNTIFS(AF$11:AF86,"="&amp;AF86)=0,"",COUNTIFS($AF$11:$AF$135,"&gt;"&amp;AF86)+COUNTIFS(AF$11:AF86,"="&amp;AF86)))</f>
        <v/>
      </c>
      <c r="E86" t="str">
        <f>IF(AC86="","",COUNTIFS($H$11:$H$158,H86,$AE$11:$AE$158,"&gt;"&amp;AE86)+COUNTIFS(H86:$H$158,H86,AE86:$AE$158,AE86))</f>
        <v/>
      </c>
      <c r="F86" s="6"/>
      <c r="G86" s="93" t="str">
        <f>IFERROR(IF(VLOOKUP(F86,Lookups!$A$2:$F$118,2,FALSE)="","",VLOOKUP(F86,Lookups!$A$2:$F$118,2,FALSE)),"")</f>
        <v/>
      </c>
      <c r="H86" s="93" t="str">
        <f>IFERROR(IF(VLOOKUP(F86,Lookups!$A$2:$F$118,3,FALSE)="","",VLOOKUP(F86,Lookups!$A$2:$F$118,3,FALSE)),"")</f>
        <v/>
      </c>
      <c r="I86" s="93" t="str">
        <f>IFERROR(IF(AE86=0,"",VLOOKUP(AD86,Lookups!$K$3:$L$7,2,TRUE)),"")</f>
        <v/>
      </c>
      <c r="J86" s="93" t="str">
        <f>IFERROR(IF(VLOOKUP(F86,Lookups!$A$2:$F$118,4,FALSE)="","",VLOOKUP(F86,Lookups!$A$2:$F$118,4,FALSE)),"")</f>
        <v/>
      </c>
      <c r="K86" s="93" t="str">
        <f>IFERROR(IF(VLOOKUP(F86,Lookups!$A$2:$F$118,5,FALSE)="","",VLOOKUP(F86,Lookups!$A$2:$F$118,5,FALSE)),"")</f>
        <v/>
      </c>
      <c r="L86" s="94" t="str">
        <f>IFERROR(IF(VLOOKUP(F86,Lookups!$A$2:$F$118,6,FALSE)="","",VLOOKUP(F86,Lookups!$A$2:$F$118,6,FALSE)),"")</f>
        <v/>
      </c>
      <c r="M86" s="53" t="str">
        <f>IFERROR(IF(VLOOKUP(F86,Scores!$A$5:$K$102,2,FALSE)="","",VLOOKUP(F86,Scores!$A$4:$K$102,2,FALSE)),"")</f>
        <v/>
      </c>
      <c r="N86" s="54" t="str">
        <f>IFERROR(IF(VLOOKUP(F86,Scores!$A$5:$K$102,3,FALSE)="","",VLOOKUP(F86,Scores!$A$5:$K$102,3,FALSE)),"")</f>
        <v/>
      </c>
      <c r="O86" s="54" t="str">
        <f>IFERROR(IF(VLOOKUP(F86,Scores!$A$5:$K$102,4,FALSE)="","",VLOOKUP(F86,Scores!$A$5:$K$102,4,FALSE)),"")</f>
        <v/>
      </c>
      <c r="P86" s="54" t="str">
        <f>IFERROR(IF(VLOOKUP(F86,Scores!$A$5:$K$102,5,FALSE)="","",VLOOKUP(F86,Scores!$A$5:$K$102,5,FALSE)),"")</f>
        <v/>
      </c>
      <c r="Q86" s="54" t="str">
        <f>IFERROR(IF(VLOOKUP(F86,Scores!$A$5:$K$102,6,FALSE)="","",VLOOKUP(F86,Scores!$A$5:$K$102,6,FALSE)),"")</f>
        <v/>
      </c>
      <c r="R86" s="54" t="str">
        <f>IFERROR(IF(VLOOKUP(F86,Scores!$A$5:$K$102,7,FALSE)="","",VLOOKUP(F86,Scores!$A$5:$K$102,7,FALSE)),"")</f>
        <v/>
      </c>
      <c r="S86" s="54" t="str">
        <f>IFERROR(IF(VLOOKUP(F86,Scores!$A$5:$K$102,8,FALSE)="","",VLOOKUP(F86,Scores!$A$5:$K$102,8,FALSE)),"")</f>
        <v/>
      </c>
      <c r="T86" s="55" t="str">
        <f>IFERROR(IF(VLOOKUP(F86,Scores!$A$5:$K$102,9,FALSE)="","",VLOOKUP(F86,Scores!$A$5:$K$102,9,FALSE)),"")</f>
        <v/>
      </c>
      <c r="U86" s="56" t="str">
        <f t="shared" si="149"/>
        <v/>
      </c>
      <c r="V86" s="57" t="str">
        <f t="shared" si="150"/>
        <v/>
      </c>
      <c r="W86" s="57" t="str">
        <f t="shared" si="151"/>
        <v/>
      </c>
      <c r="X86" s="57" t="str">
        <f t="shared" si="152"/>
        <v/>
      </c>
      <c r="Y86" s="57" t="str">
        <f t="shared" si="153"/>
        <v/>
      </c>
      <c r="Z86" s="57" t="str">
        <f t="shared" si="154"/>
        <v/>
      </c>
      <c r="AA86" s="57" t="str">
        <f t="shared" si="155"/>
        <v/>
      </c>
      <c r="AB86" s="58" t="str">
        <f t="shared" si="156"/>
        <v/>
      </c>
      <c r="AC86" s="53" t="str">
        <f t="shared" si="157"/>
        <v/>
      </c>
      <c r="AD86" s="57" t="str">
        <f t="shared" si="158"/>
        <v/>
      </c>
      <c r="AE86" s="57" t="str" cm="1">
        <f t="array" ref="AE86">IFERROR(IF(AC86&gt;Lookups!$I$6-1,AVERAGE(LARGE(U86:AB86,_xlfn.SEQUENCE(Lookups!$I$6))),AVERAGE(LARGE(U86:AB86,_xlfn.SEQUENCE(AC86)))),"")</f>
        <v/>
      </c>
      <c r="AF86" s="55" t="str">
        <f t="shared" si="159"/>
        <v/>
      </c>
      <c r="AG86" s="59" t="str">
        <f>IF(AC86=Lookups!$I$6+1,LARGE(U86:AB86,5),"")</f>
        <v/>
      </c>
      <c r="AH86" s="59" t="str">
        <f>IF(AC86=Lookups!$I$6+2,LARGE(U86:AB86,6),"")</f>
        <v/>
      </c>
      <c r="AI86" s="59"/>
      <c r="AJ86" s="59"/>
      <c r="AK86" s="60" t="str">
        <f t="shared" si="136"/>
        <v/>
      </c>
      <c r="AL86" s="34" t="str">
        <f>IF(OR(AC86=0,AC86=""),"",IF(COUNTIFS($AQ$74:$AQ$92,"&gt;"&amp;AQ86)+COUNTIFS(AQ$74:AQ86,"="&amp;AQ86)=0,"",COUNTIFS($AQ$74:$AQ$92,"&gt;"&amp;AQ86)+COUNTIFS(AQ$74:AQ86,"="&amp;AQ86)))</f>
        <v/>
      </c>
      <c r="AM86" s="34" t="str">
        <f>IFERROR(IF(OR(AC86=0,AC86=""),"",IF(COUNTIFS($AR$74:$AR$92,"&gt;"&amp;AR86)+COUNTIFS(AR$74:AR86,"="&amp;AR86)=0,"",COUNTIFS($AR$74:$AR$92,"&gt;"&amp;AR86)+COUNTIFS(AR$74:AR86,"="&amp;AR86)+$AL$73)),"")</f>
        <v/>
      </c>
      <c r="AN86" s="34" t="str">
        <f>IFERROR(IF(OR(AC86=0,AC86=""),"",IF(COUNTIFS($AS$74:$AS$92,"&gt;"&amp;AS86)+COUNTIFS(AS$74:AS86,"="&amp;AS86)=0,"",COUNTIFS($AS$74:$AS$92,"&gt;"&amp;AS86)+COUNTIFS(AS$74:AS86,"="&amp;AS86)+$AM$73)),"")</f>
        <v/>
      </c>
      <c r="AO86" s="34" t="str">
        <f>IFERROR(IF(OR(AC86=0,AC86=""),"",IF(COUNTIFS($AT$74:$AT$92,"&gt;"&amp;AT86)+COUNTIFS(AT$74:AT86,"="&amp;AT86)=0,"",COUNTIFS($AT$74:$AT$92,"&gt;"&amp;AT86)+COUNTIFS(AT$74:AT86,"="&amp;AT86)+$AN$73)),"")</f>
        <v/>
      </c>
      <c r="AP86" s="34" t="str">
        <f>IFERROR(IF(OR(AC86=0,AC86=""),"",IF(COUNTIFS($AU$92:$AU$113,"&gt;"&amp;AU86)+COUNTIFS(AU$74:AU86,"="&amp;AU86)=0,"",COUNTIFS($AU$74:$AU$92,"&gt;"&amp;AU86)+COUNTIFS(AU$74:AU86,"="&amp;AU86)+$AO$4)),"")</f>
        <v/>
      </c>
      <c r="AQ86" s="59" t="str">
        <f t="shared" si="137"/>
        <v/>
      </c>
      <c r="AR86" s="59" t="str">
        <f t="shared" si="138"/>
        <v/>
      </c>
      <c r="AS86" s="59" t="str">
        <f t="shared" si="139"/>
        <v/>
      </c>
      <c r="AT86" s="59" t="str">
        <f t="shared" si="140"/>
        <v/>
      </c>
      <c r="AU86" s="59" t="str">
        <f t="shared" si="141"/>
        <v/>
      </c>
      <c r="AW86" s="60" t="str">
        <f t="shared" si="160"/>
        <v/>
      </c>
      <c r="AX86" s="34" t="str">
        <f>IF(OR(BC86=0,BC86=""),"",IF(COUNTIFS($BC$11:$BC$158,"&gt;"&amp;BC86)+COUNTIFS(BC$11:BC86,"="&amp;BC86)=0,"",COUNTIFS($BC$11:$BC$158,"&gt;"&amp;BC86)+COUNTIFS(BC$11:BC86,"="&amp;BC86)))</f>
        <v/>
      </c>
      <c r="AY86" s="34" t="str">
        <f>IFERROR(IF(OR(BD86=0,BD86=""),"",IF(COUNTIFS($BD$11:$BD$158,"&gt;"&amp;BD86)+COUNTIFS(BD$11:BD86,"="&amp;BD86)=0,"",COUNTIFS($BD$11:$BD$158,"&gt;"&amp;BD86)+COUNTIFS(BD$11:BD86,"="&amp;BD86)+$AX$10)),"")</f>
        <v/>
      </c>
      <c r="AZ86" s="34" t="str">
        <f>IFERROR(IF(OR(BE86=0,BE86=""),"",IF(COUNTIFS($BE$11:$BE$158,"&gt;"&amp;BE86)+COUNTIFS(BE$11:BE86,"="&amp;BE86)=0,"",COUNTIFS($BE$11:$BE$158,"&gt;"&amp;BE86)+COUNTIFS(BE$11:BE86,"="&amp;BE86)+$AY$10)),"")</f>
        <v/>
      </c>
      <c r="BA86" s="34" t="str">
        <f>IFERROR(IF(OR(BF86=0,BF86=""),"",IF(COUNTIFS($BF$11:$BF$158,"&gt;"&amp;BF86)+COUNTIFS(BF$11:BF86,"="&amp;BF86)=0,"",COUNTIFS($BF$11:$BF$158,"&gt;"&amp;BF86)+COUNTIFS(BF$11:BF86,"="&amp;BF86)+$AZ$10)),"")</f>
        <v/>
      </c>
      <c r="BB86" s="34" t="str">
        <f>IFERROR(IF(OR(BG86=0,BG86=""),"",IF(COUNTIFS($BG$11:$BG$158,"&gt;"&amp;BG86)+COUNTIFS(BG$11:BG86,"="&amp;BG86)=0,"",COUNTIFS($BG$11:$BG$158,"&gt;"&amp;BG86)+COUNTIFS(BG$11:BG86,"="&amp;BG86)+$BA$10)),"")</f>
        <v/>
      </c>
      <c r="BC86" s="59" t="str">
        <f t="shared" si="143"/>
        <v/>
      </c>
      <c r="BD86" s="59" t="str">
        <f t="shared" si="144"/>
        <v/>
      </c>
      <c r="BE86" s="59" t="str">
        <f t="shared" si="145"/>
        <v/>
      </c>
      <c r="BF86" s="59" t="str">
        <f t="shared" si="146"/>
        <v/>
      </c>
      <c r="BG86" s="59" t="str">
        <f t="shared" si="147"/>
        <v/>
      </c>
    </row>
    <row r="87" spans="1:59" ht="15.6" x14ac:dyDescent="0.3">
      <c r="A87" t="str">
        <f t="shared" si="161"/>
        <v/>
      </c>
      <c r="B87" t="str">
        <f>IF(OR(AC87=0,AC87=""),"",IF(COUNTIFS($AE$11:$AE$158,"&gt;"&amp;AE87)+COUNTIFS(AE$11:AE87,"="&amp;AE87)=0,"",COUNTIFS($AE$11:$AE$158,"&gt;"&amp;AE87)+COUNTIFS(AE$11:AE87,"="&amp;AE87)))</f>
        <v/>
      </c>
      <c r="C87" t="str">
        <f t="shared" si="124"/>
        <v/>
      </c>
      <c r="D87" t="str">
        <f>IF(OR(AC87=0,AC87=""),"",IF(COUNTIFS($AF$11:$AF$135,"&gt;"&amp;AF87)+COUNTIFS(AF$11:AF87,"="&amp;AF87)=0,"",COUNTIFS($AF$11:$AF$135,"&gt;"&amp;AF87)+COUNTIFS(AF$11:AF87,"="&amp;AF87)))</f>
        <v/>
      </c>
      <c r="E87" t="str">
        <f>IF(AC87="","",COUNTIFS($H$11:$H$158,H87,$AE$11:$AE$158,"&gt;"&amp;AE87)+COUNTIFS(H87:$H$158,H87,AE87:$AE$158,AE87))</f>
        <v/>
      </c>
      <c r="F87" s="27"/>
      <c r="G87" s="93" t="str">
        <f>IFERROR(IF(VLOOKUP(F87,Lookups!$A$2:$F$118,2,FALSE)="","",VLOOKUP(F87,Lookups!$A$2:$F$118,2,FALSE)),"")</f>
        <v/>
      </c>
      <c r="H87" s="93" t="str">
        <f>IFERROR(IF(VLOOKUP(F87,Lookups!$A$2:$F$118,3,FALSE)="","",VLOOKUP(F87,Lookups!$A$2:$F$118,3,FALSE)),"")</f>
        <v/>
      </c>
      <c r="I87" s="93" t="str">
        <f>IFERROR(IF(AE87=0,"",VLOOKUP(AD87,Lookups!$K$3:$L$7,2,TRUE)),"")</f>
        <v/>
      </c>
      <c r="J87" s="93" t="str">
        <f>IFERROR(IF(VLOOKUP(F87,Lookups!$A$2:$F$118,4,FALSE)="","",VLOOKUP(F87,Lookups!$A$2:$F$118,4,FALSE)),"")</f>
        <v/>
      </c>
      <c r="K87" s="93" t="str">
        <f>IFERROR(IF(VLOOKUP(F87,Lookups!$A$2:$F$118,5,FALSE)="","",VLOOKUP(F87,Lookups!$A$2:$F$118,5,FALSE)),"")</f>
        <v/>
      </c>
      <c r="L87" s="94" t="str">
        <f>IFERROR(IF(VLOOKUP(F87,Lookups!$A$2:$F$118,6,FALSE)="","",VLOOKUP(F87,Lookups!$A$2:$F$118,6,FALSE)),"")</f>
        <v/>
      </c>
      <c r="M87" s="53" t="str">
        <f>IFERROR(IF(VLOOKUP(F87,Scores!$A$5:$K$102,2,FALSE)="","",VLOOKUP(F87,Scores!$A$4:$K$102,2,FALSE)),"")</f>
        <v/>
      </c>
      <c r="N87" s="54" t="str">
        <f>IFERROR(IF(VLOOKUP(F87,Scores!$A$5:$K$102,3,FALSE)="","",VLOOKUP(F87,Scores!$A$5:$K$102,3,FALSE)),"")</f>
        <v/>
      </c>
      <c r="O87" s="54" t="str">
        <f>IFERROR(IF(VLOOKUP(F87,Scores!$A$5:$K$102,4,FALSE)="","",VLOOKUP(F87,Scores!$A$5:$K$102,4,FALSE)),"")</f>
        <v/>
      </c>
      <c r="P87" s="54" t="str">
        <f>IFERROR(IF(VLOOKUP(F87,Scores!$A$5:$K$102,5,FALSE)="","",VLOOKUP(F87,Scores!$A$5:$K$102,5,FALSE)),"")</f>
        <v/>
      </c>
      <c r="Q87" s="54" t="str">
        <f>IFERROR(IF(VLOOKUP(F87,Scores!$A$5:$K$102,6,FALSE)="","",VLOOKUP(F87,Scores!$A$5:$K$102,6,FALSE)),"")</f>
        <v/>
      </c>
      <c r="R87" s="54" t="str">
        <f>IFERROR(IF(VLOOKUP(F87,Scores!$A$5:$K$102,7,FALSE)="","",VLOOKUP(F87,Scores!$A$5:$K$102,7,FALSE)),"")</f>
        <v/>
      </c>
      <c r="S87" s="54" t="str">
        <f>IFERROR(IF(VLOOKUP(F87,Scores!$A$5:$K$102,8,FALSE)="","",VLOOKUP(F87,Scores!$A$5:$K$102,8,FALSE)),"")</f>
        <v/>
      </c>
      <c r="T87" s="55" t="str">
        <f>IFERROR(IF(VLOOKUP(F87,Scores!$A$5:$K$102,9,FALSE)="","",VLOOKUP(F87,Scores!$A$5:$K$102,9,FALSE)),"")</f>
        <v/>
      </c>
      <c r="U87" s="56" t="str">
        <f t="shared" si="149"/>
        <v/>
      </c>
      <c r="V87" s="57" t="str">
        <f t="shared" si="150"/>
        <v/>
      </c>
      <c r="W87" s="57" t="str">
        <f t="shared" si="151"/>
        <v/>
      </c>
      <c r="X87" s="57" t="str">
        <f t="shared" si="152"/>
        <v/>
      </c>
      <c r="Y87" s="57" t="str">
        <f t="shared" si="153"/>
        <v/>
      </c>
      <c r="Z87" s="57" t="str">
        <f t="shared" si="154"/>
        <v/>
      </c>
      <c r="AA87" s="57" t="str">
        <f t="shared" si="155"/>
        <v/>
      </c>
      <c r="AB87" s="58" t="str">
        <f t="shared" si="156"/>
        <v/>
      </c>
      <c r="AC87" s="53" t="str">
        <f t="shared" si="157"/>
        <v/>
      </c>
      <c r="AD87" s="57" t="str">
        <f t="shared" si="158"/>
        <v/>
      </c>
      <c r="AE87" s="57" t="str" cm="1">
        <f t="array" ref="AE87">IFERROR(IF(AC87&gt;Lookups!$I$6-1,AVERAGE(LARGE(U87:AB87,_xlfn.SEQUENCE(Lookups!$I$6))),AVERAGE(LARGE(U87:AB87,_xlfn.SEQUENCE(AC87)))),"")</f>
        <v/>
      </c>
      <c r="AF87" s="55" t="str">
        <f t="shared" si="159"/>
        <v/>
      </c>
      <c r="AG87" s="59" t="str">
        <f>IF(AC87=Lookups!$I$6+1,LARGE(U87:AB87,5),"")</f>
        <v/>
      </c>
      <c r="AH87" s="59" t="str">
        <f>IF(AC87=Lookups!$I$6+2,LARGE(U87:AB87,6),"")</f>
        <v/>
      </c>
      <c r="AI87" s="59"/>
      <c r="AJ87" s="59"/>
      <c r="AK87" s="60" t="str">
        <f t="shared" si="136"/>
        <v/>
      </c>
      <c r="AL87" s="34" t="str">
        <f>IF(OR(AC87=0,AC87=""),"",IF(COUNTIFS($AQ$74:$AQ$92,"&gt;"&amp;AQ87)+COUNTIFS(AQ$74:AQ87,"="&amp;AQ87)=0,"",COUNTIFS($AQ$74:$AQ$92,"&gt;"&amp;AQ87)+COUNTIFS(AQ$74:AQ87,"="&amp;AQ87)))</f>
        <v/>
      </c>
      <c r="AM87" s="34" t="str">
        <f>IFERROR(IF(OR(AC87=0,AC87=""),"",IF(COUNTIFS($AR$74:$AR$92,"&gt;"&amp;AR87)+COUNTIFS(AR$74:AR87,"="&amp;AR87)=0,"",COUNTIFS($AR$74:$AR$92,"&gt;"&amp;AR87)+COUNTIFS(AR$74:AR87,"="&amp;AR87)+$AL$73)),"")</f>
        <v/>
      </c>
      <c r="AN87" s="34" t="str">
        <f>IFERROR(IF(OR(AC87=0,AC87=""),"",IF(COUNTIFS($AS$74:$AS$92,"&gt;"&amp;AS87)+COUNTIFS(AS$74:AS87,"="&amp;AS87)=0,"",COUNTIFS($AS$74:$AS$92,"&gt;"&amp;AS87)+COUNTIFS(AS$74:AS87,"="&amp;AS87)+$AM$73)),"")</f>
        <v/>
      </c>
      <c r="AO87" s="34" t="str">
        <f>IFERROR(IF(OR(AC87=0,AC87=""),"",IF(COUNTIFS($AT$74:$AT$92,"&gt;"&amp;AT87)+COUNTIFS(AT$74:AT87,"="&amp;AT87)=0,"",COUNTIFS($AT$74:$AT$92,"&gt;"&amp;AT87)+COUNTIFS(AT$74:AT87,"="&amp;AT87)+$AN$73)),"")</f>
        <v/>
      </c>
      <c r="AP87" s="34" t="str">
        <f>IFERROR(IF(OR(AC87=0,AC87=""),"",IF(COUNTIFS($AU$92:$AU$113,"&gt;"&amp;AU87)+COUNTIFS(AU$74:AU87,"="&amp;AU87)=0,"",COUNTIFS($AU$74:$AU$92,"&gt;"&amp;AU87)+COUNTIFS(AU$74:AU87,"="&amp;AU87)+$AO$4)),"")</f>
        <v/>
      </c>
      <c r="AQ87" s="59" t="str">
        <f t="shared" si="137"/>
        <v/>
      </c>
      <c r="AR87" s="59" t="str">
        <f t="shared" si="138"/>
        <v/>
      </c>
      <c r="AS87" s="59" t="str">
        <f t="shared" si="139"/>
        <v/>
      </c>
      <c r="AT87" s="59" t="str">
        <f t="shared" si="140"/>
        <v/>
      </c>
      <c r="AU87" s="59" t="str">
        <f t="shared" si="141"/>
        <v/>
      </c>
      <c r="AW87" s="60" t="str">
        <f t="shared" si="160"/>
        <v/>
      </c>
      <c r="AX87" s="34" t="str">
        <f>IF(OR(BC87=0,BC87=""),"",IF(COUNTIFS($BC$11:$BC$158,"&gt;"&amp;BC87)+COUNTIFS(BC$11:BC87,"="&amp;BC87)=0,"",COUNTIFS($BC$11:$BC$158,"&gt;"&amp;BC87)+COUNTIFS(BC$11:BC87,"="&amp;BC87)))</f>
        <v/>
      </c>
      <c r="AY87" s="34" t="str">
        <f>IFERROR(IF(OR(BD87=0,BD87=""),"",IF(COUNTIFS($BD$11:$BD$158,"&gt;"&amp;BD87)+COUNTIFS(BD$11:BD87,"="&amp;BD87)=0,"",COUNTIFS($BD$11:$BD$158,"&gt;"&amp;BD87)+COUNTIFS(BD$11:BD87,"="&amp;BD87)+$AX$10)),"")</f>
        <v/>
      </c>
      <c r="AZ87" s="34" t="str">
        <f>IFERROR(IF(OR(BE87=0,BE87=""),"",IF(COUNTIFS($BE$11:$BE$158,"&gt;"&amp;BE87)+COUNTIFS(BE$11:BE87,"="&amp;BE87)=0,"",COUNTIFS($BE$11:$BE$158,"&gt;"&amp;BE87)+COUNTIFS(BE$11:BE87,"="&amp;BE87)+$AY$10)),"")</f>
        <v/>
      </c>
      <c r="BA87" s="34" t="str">
        <f>IFERROR(IF(OR(BF87=0,BF87=""),"",IF(COUNTIFS($BF$11:$BF$158,"&gt;"&amp;BF87)+COUNTIFS(BF$11:BF87,"="&amp;BF87)=0,"",COUNTIFS($BF$11:$BF$158,"&gt;"&amp;BF87)+COUNTIFS(BF$11:BF87,"="&amp;BF87)+$AZ$10)),"")</f>
        <v/>
      </c>
      <c r="BB87" s="34" t="str">
        <f>IFERROR(IF(OR(BG87=0,BG87=""),"",IF(COUNTIFS($BG$11:$BG$158,"&gt;"&amp;BG87)+COUNTIFS(BG$11:BG87,"="&amp;BG87)=0,"",COUNTIFS($BG$11:$BG$158,"&gt;"&amp;BG87)+COUNTIFS(BG$11:BG87,"="&amp;BG87)+$BA$10)),"")</f>
        <v/>
      </c>
      <c r="BC87" s="59" t="str">
        <f t="shared" si="143"/>
        <v/>
      </c>
      <c r="BD87" s="59" t="str">
        <f t="shared" si="144"/>
        <v/>
      </c>
      <c r="BE87" s="59" t="str">
        <f t="shared" si="145"/>
        <v/>
      </c>
      <c r="BF87" s="59" t="str">
        <f t="shared" si="146"/>
        <v/>
      </c>
      <c r="BG87" s="59" t="str">
        <f t="shared" si="147"/>
        <v/>
      </c>
    </row>
    <row r="88" spans="1:59" ht="15.6" x14ac:dyDescent="0.3">
      <c r="A88" t="str">
        <f t="shared" si="161"/>
        <v/>
      </c>
      <c r="B88" t="str">
        <f>IF(OR(AC88=0,AC88=""),"",IF(COUNTIFS($AE$11:$AE$158,"&gt;"&amp;AE88)+COUNTIFS(AE$11:AE88,"="&amp;AE88)=0,"",COUNTIFS($AE$11:$AE$158,"&gt;"&amp;AE88)+COUNTIFS(AE$11:AE88,"="&amp;AE88)))</f>
        <v/>
      </c>
      <c r="C88" t="str">
        <f t="shared" si="124"/>
        <v/>
      </c>
      <c r="D88" t="str">
        <f>IF(OR(AC88=0,AC88=""),"",IF(COUNTIFS($AF$11:$AF$135,"&gt;"&amp;AF88)+COUNTIFS(AF$11:AF88,"="&amp;AF88)=0,"",COUNTIFS($AF$11:$AF$135,"&gt;"&amp;AF88)+COUNTIFS(AF$11:AF88,"="&amp;AF88)))</f>
        <v/>
      </c>
      <c r="E88" t="str">
        <f>IF(AC88="","",COUNTIFS($H$11:$H$158,H88,$AE$11:$AE$158,"&gt;"&amp;AE88)+COUNTIFS(H88:$H$158,H88,AE88:$AE$158,AE88))</f>
        <v/>
      </c>
      <c r="F88" s="27"/>
      <c r="G88" s="93" t="str">
        <f>IFERROR(IF(VLOOKUP(F88,Lookups!$A$2:$F$118,2,FALSE)="","",VLOOKUP(F88,Lookups!$A$2:$F$118,2,FALSE)),"")</f>
        <v/>
      </c>
      <c r="H88" s="93" t="str">
        <f>IFERROR(IF(VLOOKUP(F88,Lookups!$A$2:$F$118,3,FALSE)="","",VLOOKUP(F88,Lookups!$A$2:$F$118,3,FALSE)),"")</f>
        <v/>
      </c>
      <c r="I88" s="93" t="str">
        <f>IFERROR(IF(AE88=0,"",VLOOKUP(AD88,Lookups!$K$3:$L$7,2,TRUE)),"")</f>
        <v/>
      </c>
      <c r="J88" s="93" t="str">
        <f>IFERROR(IF(VLOOKUP(F88,Lookups!$A$2:$F$118,4,FALSE)="","",VLOOKUP(F88,Lookups!$A$2:$F$118,4,FALSE)),"")</f>
        <v/>
      </c>
      <c r="K88" s="93" t="str">
        <f>IFERROR(IF(VLOOKUP(F88,Lookups!$A$2:$F$118,5,FALSE)="","",VLOOKUP(F88,Lookups!$A$2:$F$118,5,FALSE)),"")</f>
        <v/>
      </c>
      <c r="L88" s="94" t="str">
        <f>IFERROR(IF(VLOOKUP(F88,Lookups!$A$2:$F$118,6,FALSE)="","",VLOOKUP(F88,Lookups!$A$2:$F$118,6,FALSE)),"")</f>
        <v/>
      </c>
      <c r="M88" s="53" t="str">
        <f>IFERROR(IF(VLOOKUP(F88,Scores!$A$5:$K$102,2,FALSE)="","",VLOOKUP(F88,Scores!$A$4:$K$102,2,FALSE)),"")</f>
        <v/>
      </c>
      <c r="N88" s="54" t="str">
        <f>IFERROR(IF(VLOOKUP(F88,Scores!$A$5:$K$102,3,FALSE)="","",VLOOKUP(F88,Scores!$A$5:$K$102,3,FALSE)),"")</f>
        <v/>
      </c>
      <c r="O88" s="54" t="str">
        <f>IFERROR(IF(VLOOKUP(F88,Scores!$A$5:$K$102,4,FALSE)="","",VLOOKUP(F88,Scores!$A$5:$K$102,4,FALSE)),"")</f>
        <v/>
      </c>
      <c r="P88" s="54" t="str">
        <f>IFERROR(IF(VLOOKUP(F88,Scores!$A$5:$K$102,5,FALSE)="","",VLOOKUP(F88,Scores!$A$5:$K$102,5,FALSE)),"")</f>
        <v/>
      </c>
      <c r="Q88" s="54" t="str">
        <f>IFERROR(IF(VLOOKUP(F88,Scores!$A$5:$K$102,6,FALSE)="","",VLOOKUP(F88,Scores!$A$5:$K$102,6,FALSE)),"")</f>
        <v/>
      </c>
      <c r="R88" s="54" t="str">
        <f>IFERROR(IF(VLOOKUP(F88,Scores!$A$5:$K$102,7,FALSE)="","",VLOOKUP(F88,Scores!$A$5:$K$102,7,FALSE)),"")</f>
        <v/>
      </c>
      <c r="S88" s="54" t="str">
        <f>IFERROR(IF(VLOOKUP(F88,Scores!$A$5:$K$102,8,FALSE)="","",VLOOKUP(F88,Scores!$A$5:$K$102,8,FALSE)),"")</f>
        <v/>
      </c>
      <c r="T88" s="55" t="str">
        <f>IFERROR(IF(VLOOKUP(F88,Scores!$A$5:$K$102,9,FALSE)="","",VLOOKUP(F88,Scores!$A$5:$K$102,9,FALSE)),"")</f>
        <v/>
      </c>
      <c r="U88" s="56" t="str">
        <f t="shared" si="149"/>
        <v/>
      </c>
      <c r="V88" s="57" t="str">
        <f t="shared" si="150"/>
        <v/>
      </c>
      <c r="W88" s="57" t="str">
        <f t="shared" si="151"/>
        <v/>
      </c>
      <c r="X88" s="57" t="str">
        <f t="shared" si="152"/>
        <v/>
      </c>
      <c r="Y88" s="57" t="str">
        <f t="shared" si="153"/>
        <v/>
      </c>
      <c r="Z88" s="57" t="str">
        <f t="shared" si="154"/>
        <v/>
      </c>
      <c r="AA88" s="57" t="str">
        <f t="shared" si="155"/>
        <v/>
      </c>
      <c r="AB88" s="58" t="str">
        <f t="shared" si="156"/>
        <v/>
      </c>
      <c r="AC88" s="53" t="str">
        <f t="shared" si="157"/>
        <v/>
      </c>
      <c r="AD88" s="57" t="str">
        <f t="shared" si="158"/>
        <v/>
      </c>
      <c r="AE88" s="57" t="str" cm="1">
        <f t="array" ref="AE88">IFERROR(IF(AC88&gt;Lookups!$I$6-1,AVERAGE(LARGE(U88:AB88,_xlfn.SEQUENCE(Lookups!$I$6))),AVERAGE(LARGE(U88:AB88,_xlfn.SEQUENCE(AC88)))),"")</f>
        <v/>
      </c>
      <c r="AF88" s="55" t="str">
        <f t="shared" si="159"/>
        <v/>
      </c>
      <c r="AG88" s="59" t="str">
        <f>IF(AC88=Lookups!$I$6+1,LARGE(U88:AB88,5),"")</f>
        <v/>
      </c>
      <c r="AH88" s="59" t="str">
        <f>IF(AC88=Lookups!$I$6+2,LARGE(U88:AB88,6),"")</f>
        <v/>
      </c>
      <c r="AI88" s="59"/>
      <c r="AJ88" s="59"/>
      <c r="AK88" s="60" t="str">
        <f t="shared" si="136"/>
        <v/>
      </c>
      <c r="AL88" s="34" t="str">
        <f>IF(OR(AC88=0,AC88=""),"",IF(COUNTIFS($AQ$74:$AQ$92,"&gt;"&amp;AQ88)+COUNTIFS(AQ$74:AQ88,"="&amp;AQ88)=0,"",COUNTIFS($AQ$74:$AQ$92,"&gt;"&amp;AQ88)+COUNTIFS(AQ$74:AQ88,"="&amp;AQ88)))</f>
        <v/>
      </c>
      <c r="AM88" s="34" t="str">
        <f>IFERROR(IF(OR(AC88=0,AC88=""),"",IF(COUNTIFS($AR$74:$AR$92,"&gt;"&amp;AR88)+COUNTIFS(AR$74:AR88,"="&amp;AR88)=0,"",COUNTIFS($AR$74:$AR$92,"&gt;"&amp;AR88)+COUNTIFS(AR$74:AR88,"="&amp;AR88)+$AL$73)),"")</f>
        <v/>
      </c>
      <c r="AN88" s="34" t="str">
        <f>IFERROR(IF(OR(AC88=0,AC88=""),"",IF(COUNTIFS($AS$74:$AS$92,"&gt;"&amp;AS88)+COUNTIFS(AS$74:AS88,"="&amp;AS88)=0,"",COUNTIFS($AS$74:$AS$92,"&gt;"&amp;AS88)+COUNTIFS(AS$74:AS88,"="&amp;AS88)+$AM$73)),"")</f>
        <v/>
      </c>
      <c r="AO88" s="34" t="str">
        <f>IFERROR(IF(OR(AC88=0,AC88=""),"",IF(COUNTIFS($AT$74:$AT$92,"&gt;"&amp;AT88)+COUNTIFS(AT$74:AT88,"="&amp;AT88)=0,"",COUNTIFS($AT$74:$AT$92,"&gt;"&amp;AT88)+COUNTIFS(AT$74:AT88,"="&amp;AT88)+$AN$73)),"")</f>
        <v/>
      </c>
      <c r="AP88" s="34" t="str">
        <f>IFERROR(IF(OR(AC88=0,AC88=""),"",IF(COUNTIFS($AU$92:$AU$113,"&gt;"&amp;AU88)+COUNTIFS(AU$74:AU88,"="&amp;AU88)=0,"",COUNTIFS($AU$74:$AU$92,"&gt;"&amp;AU88)+COUNTIFS(AU$74:AU88,"="&amp;AU88)+$AO$4)),"")</f>
        <v/>
      </c>
      <c r="AQ88" s="59" t="str">
        <f t="shared" si="137"/>
        <v/>
      </c>
      <c r="AR88" s="59" t="str">
        <f t="shared" si="138"/>
        <v/>
      </c>
      <c r="AS88" s="59" t="str">
        <f t="shared" si="139"/>
        <v/>
      </c>
      <c r="AT88" s="59" t="str">
        <f t="shared" si="140"/>
        <v/>
      </c>
      <c r="AU88" s="59" t="str">
        <f t="shared" si="141"/>
        <v/>
      </c>
      <c r="AW88" s="60" t="str">
        <f t="shared" si="160"/>
        <v/>
      </c>
      <c r="AX88" s="34" t="str">
        <f>IF(OR(BC88=0,BC88=""),"",IF(COUNTIFS($BC$11:$BC$158,"&gt;"&amp;BC88)+COUNTIFS(BC$11:BC88,"="&amp;BC88)=0,"",COUNTIFS($BC$11:$BC$158,"&gt;"&amp;BC88)+COUNTIFS(BC$11:BC88,"="&amp;BC88)))</f>
        <v/>
      </c>
      <c r="AY88" s="34" t="str">
        <f>IFERROR(IF(OR(BD88=0,BD88=""),"",IF(COUNTIFS($BD$11:$BD$158,"&gt;"&amp;BD88)+COUNTIFS(BD$11:BD88,"="&amp;BD88)=0,"",COUNTIFS($BD$11:$BD$158,"&gt;"&amp;BD88)+COUNTIFS(BD$11:BD88,"="&amp;BD88)+$AX$10)),"")</f>
        <v/>
      </c>
      <c r="AZ88" s="34" t="str">
        <f>IFERROR(IF(OR(BE88=0,BE88=""),"",IF(COUNTIFS($BE$11:$BE$158,"&gt;"&amp;BE88)+COUNTIFS(BE$11:BE88,"="&amp;BE88)=0,"",COUNTIFS($BE$11:$BE$158,"&gt;"&amp;BE88)+COUNTIFS(BE$11:BE88,"="&amp;BE88)+$AY$10)),"")</f>
        <v/>
      </c>
      <c r="BA88" s="34" t="str">
        <f>IFERROR(IF(OR(BF88=0,BF88=""),"",IF(COUNTIFS($BF$11:$BF$158,"&gt;"&amp;BF88)+COUNTIFS(BF$11:BF88,"="&amp;BF88)=0,"",COUNTIFS($BF$11:$BF$158,"&gt;"&amp;BF88)+COUNTIFS(BF$11:BF88,"="&amp;BF88)+$AZ$10)),"")</f>
        <v/>
      </c>
      <c r="BB88" s="34" t="str">
        <f>IFERROR(IF(OR(BG88=0,BG88=""),"",IF(COUNTIFS($BG$11:$BG$158,"&gt;"&amp;BG88)+COUNTIFS(BG$11:BG88,"="&amp;BG88)=0,"",COUNTIFS($BG$11:$BG$158,"&gt;"&amp;BG88)+COUNTIFS(BG$11:BG88,"="&amp;BG88)+$BA$10)),"")</f>
        <v/>
      </c>
      <c r="BC88" s="59" t="str">
        <f t="shared" si="143"/>
        <v/>
      </c>
      <c r="BD88" s="59" t="str">
        <f t="shared" si="144"/>
        <v/>
      </c>
      <c r="BE88" s="59" t="str">
        <f t="shared" si="145"/>
        <v/>
      </c>
      <c r="BF88" s="59" t="str">
        <f t="shared" si="146"/>
        <v/>
      </c>
      <c r="BG88" s="59" t="str">
        <f t="shared" si="147"/>
        <v/>
      </c>
    </row>
    <row r="89" spans="1:59" ht="15" x14ac:dyDescent="0.3">
      <c r="A89" t="str">
        <f t="shared" si="161"/>
        <v/>
      </c>
      <c r="B89" t="str">
        <f>IF(OR(AC89=0,AC89=""),"",IF(COUNTIFS($AE$11:$AE$158,"&gt;"&amp;AE89)+COUNTIFS(AE$11:AE89,"="&amp;AE89)=0,"",COUNTIFS($AE$11:$AE$158,"&gt;"&amp;AE89)+COUNTIFS(AE$11:AE89,"="&amp;AE89)))</f>
        <v/>
      </c>
      <c r="C89" t="str">
        <f t="shared" si="124"/>
        <v/>
      </c>
      <c r="D89" t="str">
        <f>IF(OR(AC89=0,AC89=""),"",IF(COUNTIFS($AF$11:$AF$135,"&gt;"&amp;AF89)+COUNTIFS(AF$11:AF89,"="&amp;AF89)=0,"",COUNTIFS($AF$11:$AF$135,"&gt;"&amp;AF89)+COUNTIFS(AF$11:AF89,"="&amp;AF89)))</f>
        <v/>
      </c>
      <c r="E89" t="str">
        <f>IF(AC89="","",COUNTIFS($H$11:$H$158,H89,$AE$11:$AE$158,"&gt;"&amp;AE89)+COUNTIFS(H89:$H$158,H89,AE89:$AE$158,AE89))</f>
        <v/>
      </c>
      <c r="F89" s="6"/>
      <c r="G89" s="93" t="str">
        <f>IFERROR(IF(VLOOKUP(F89,Lookups!$A$2:$F$118,2,FALSE)="","",VLOOKUP(F89,Lookups!$A$2:$F$118,2,FALSE)),"")</f>
        <v/>
      </c>
      <c r="H89" s="93" t="str">
        <f>IFERROR(IF(VLOOKUP(F89,Lookups!$A$2:$F$118,3,FALSE)="","",VLOOKUP(F89,Lookups!$A$2:$F$118,3,FALSE)),"")</f>
        <v/>
      </c>
      <c r="I89" s="93" t="str">
        <f>IFERROR(IF(AE89=0,"",VLOOKUP(AD89,Lookups!$K$3:$L$7,2,TRUE)),"")</f>
        <v/>
      </c>
      <c r="J89" s="93" t="str">
        <f>IFERROR(IF(VLOOKUP(F89,Lookups!$A$2:$F$118,4,FALSE)="","",VLOOKUP(F89,Lookups!$A$2:$F$118,4,FALSE)),"")</f>
        <v/>
      </c>
      <c r="K89" s="93" t="str">
        <f>IFERROR(IF(VLOOKUP(F89,Lookups!$A$2:$F$118,5,FALSE)="","",VLOOKUP(F89,Lookups!$A$2:$F$118,5,FALSE)),"")</f>
        <v/>
      </c>
      <c r="L89" s="94" t="str">
        <f>IFERROR(IF(VLOOKUP(F89,Lookups!$A$2:$F$118,6,FALSE)="","",VLOOKUP(F89,Lookups!$A$2:$F$118,6,FALSE)),"")</f>
        <v/>
      </c>
      <c r="M89" s="53" t="str">
        <f>IFERROR(IF(VLOOKUP(F89,Scores!$A$5:$K$102,2,FALSE)="","",VLOOKUP(F89,Scores!$A$4:$K$102,2,FALSE)),"")</f>
        <v/>
      </c>
      <c r="N89" s="54" t="str">
        <f>IFERROR(IF(VLOOKUP(F89,Scores!$A$5:$K$102,3,FALSE)="","",VLOOKUP(F89,Scores!$A$5:$K$102,3,FALSE)),"")</f>
        <v/>
      </c>
      <c r="O89" s="54" t="str">
        <f>IFERROR(IF(VLOOKUP(F89,Scores!$A$5:$K$102,4,FALSE)="","",VLOOKUP(F89,Scores!$A$5:$K$102,4,FALSE)),"")</f>
        <v/>
      </c>
      <c r="P89" s="54" t="str">
        <f>IFERROR(IF(VLOOKUP(F89,Scores!$A$5:$K$102,5,FALSE)="","",VLOOKUP(F89,Scores!$A$5:$K$102,5,FALSE)),"")</f>
        <v/>
      </c>
      <c r="Q89" s="54" t="str">
        <f>IFERROR(IF(VLOOKUP(F89,Scores!$A$5:$K$102,6,FALSE)="","",VLOOKUP(F89,Scores!$A$5:$K$102,6,FALSE)),"")</f>
        <v/>
      </c>
      <c r="R89" s="54" t="str">
        <f>IFERROR(IF(VLOOKUP(F89,Scores!$A$5:$K$102,7,FALSE)="","",VLOOKUP(F89,Scores!$A$5:$K$102,7,FALSE)),"")</f>
        <v/>
      </c>
      <c r="S89" s="54" t="str">
        <f>IFERROR(IF(VLOOKUP(F89,Scores!$A$5:$K$102,8,FALSE)="","",VLOOKUP(F89,Scores!$A$5:$K$102,8,FALSE)),"")</f>
        <v/>
      </c>
      <c r="T89" s="55" t="str">
        <f>IFERROR(IF(VLOOKUP(F89,Scores!$A$5:$K$102,9,FALSE)="","",VLOOKUP(F89,Scores!$A$5:$K$102,9,FALSE)),"")</f>
        <v/>
      </c>
      <c r="U89" s="56" t="str">
        <f t="shared" si="149"/>
        <v/>
      </c>
      <c r="V89" s="57" t="str">
        <f t="shared" si="150"/>
        <v/>
      </c>
      <c r="W89" s="57" t="str">
        <f t="shared" si="151"/>
        <v/>
      </c>
      <c r="X89" s="57" t="str">
        <f t="shared" si="152"/>
        <v/>
      </c>
      <c r="Y89" s="57" t="str">
        <f t="shared" si="153"/>
        <v/>
      </c>
      <c r="Z89" s="57" t="str">
        <f t="shared" si="154"/>
        <v/>
      </c>
      <c r="AA89" s="57" t="str">
        <f t="shared" si="155"/>
        <v/>
      </c>
      <c r="AB89" s="58" t="str">
        <f t="shared" si="156"/>
        <v/>
      </c>
      <c r="AC89" s="53" t="str">
        <f t="shared" si="157"/>
        <v/>
      </c>
      <c r="AD89" s="57" t="str">
        <f t="shared" si="158"/>
        <v/>
      </c>
      <c r="AE89" s="57" t="str" cm="1">
        <f t="array" ref="AE89">IFERROR(IF(AC89&gt;Lookups!$I$6-1,AVERAGE(LARGE(U89:AB89,_xlfn.SEQUENCE(Lookups!$I$6))),AVERAGE(LARGE(U89:AB89,_xlfn.SEQUENCE(AC89)))),"")</f>
        <v/>
      </c>
      <c r="AF89" s="55" t="str">
        <f t="shared" si="159"/>
        <v/>
      </c>
      <c r="AG89" s="59" t="str">
        <f>IF(AC89=Lookups!$I$6+1,LARGE(U89:AB89,5),"")</f>
        <v/>
      </c>
      <c r="AH89" s="59" t="str">
        <f>IF(AC89=Lookups!$I$6+2,LARGE(U89:AB89,6),"")</f>
        <v/>
      </c>
      <c r="AI89" s="59"/>
      <c r="AJ89" s="59"/>
      <c r="AK89" s="60" t="str">
        <f t="shared" si="136"/>
        <v/>
      </c>
      <c r="AL89" s="34" t="str">
        <f>IF(OR(AC89=0,AC89=""),"",IF(COUNTIFS($AQ$74:$AQ$92,"&gt;"&amp;AQ89)+COUNTIFS(AQ$74:AQ89,"="&amp;AQ89)=0,"",COUNTIFS($AQ$74:$AQ$92,"&gt;"&amp;AQ89)+COUNTIFS(AQ$74:AQ89,"="&amp;AQ89)))</f>
        <v/>
      </c>
      <c r="AM89" s="34" t="str">
        <f>IFERROR(IF(OR(AC89=0,AC89=""),"",IF(COUNTIFS($AR$74:$AR$92,"&gt;"&amp;AR89)+COUNTIFS(AR$74:AR89,"="&amp;AR89)=0,"",COUNTIFS($AR$74:$AR$92,"&gt;"&amp;AR89)+COUNTIFS(AR$74:AR89,"="&amp;AR89)+$AL$73)),"")</f>
        <v/>
      </c>
      <c r="AN89" s="34" t="str">
        <f>IFERROR(IF(OR(AC89=0,AC89=""),"",IF(COUNTIFS($AS$74:$AS$92,"&gt;"&amp;AS89)+COUNTIFS(AS$74:AS89,"="&amp;AS89)=0,"",COUNTIFS($AS$74:$AS$92,"&gt;"&amp;AS89)+COUNTIFS(AS$74:AS89,"="&amp;AS89)+$AM$73)),"")</f>
        <v/>
      </c>
      <c r="AO89" s="34" t="str">
        <f>IFERROR(IF(OR(AC89=0,AC89=""),"",IF(COUNTIFS($AT$74:$AT$92,"&gt;"&amp;AT89)+COUNTIFS(AT$74:AT89,"="&amp;AT89)=0,"",COUNTIFS($AT$74:$AT$92,"&gt;"&amp;AT89)+COUNTIFS(AT$74:AT89,"="&amp;AT89)+$AN$73)),"")</f>
        <v/>
      </c>
      <c r="AP89" s="34" t="str">
        <f>IFERROR(IF(OR(AC89=0,AC89=""),"",IF(COUNTIFS($AU$92:$AU$113,"&gt;"&amp;AU89)+COUNTIFS(AU$74:AU89,"="&amp;AU89)=0,"",COUNTIFS($AU$74:$AU$92,"&gt;"&amp;AU89)+COUNTIFS(AU$74:AU89,"="&amp;AU89)+$AO$4)),"")</f>
        <v/>
      </c>
      <c r="AQ89" s="59" t="str">
        <f t="shared" si="137"/>
        <v/>
      </c>
      <c r="AR89" s="59" t="str">
        <f t="shared" si="138"/>
        <v/>
      </c>
      <c r="AS89" s="59" t="str">
        <f t="shared" si="139"/>
        <v/>
      </c>
      <c r="AT89" s="59" t="str">
        <f t="shared" si="140"/>
        <v/>
      </c>
      <c r="AU89" s="59" t="str">
        <f t="shared" si="141"/>
        <v/>
      </c>
      <c r="AW89" s="60" t="str">
        <f t="shared" si="160"/>
        <v/>
      </c>
      <c r="AX89" s="34" t="str">
        <f>IF(OR(BC89=0,BC89=""),"",IF(COUNTIFS($BC$11:$BC$158,"&gt;"&amp;BC89)+COUNTIFS(BC$11:BC89,"="&amp;BC89)=0,"",COUNTIFS($BC$11:$BC$158,"&gt;"&amp;BC89)+COUNTIFS(BC$11:BC89,"="&amp;BC89)))</f>
        <v/>
      </c>
      <c r="AY89" s="34" t="str">
        <f>IFERROR(IF(OR(BD89=0,BD89=""),"",IF(COUNTIFS($BD$11:$BD$158,"&gt;"&amp;BD89)+COUNTIFS(BD$11:BD89,"="&amp;BD89)=0,"",COUNTIFS($BD$11:$BD$158,"&gt;"&amp;BD89)+COUNTIFS(BD$11:BD89,"="&amp;BD89)+$AX$10)),"")</f>
        <v/>
      </c>
      <c r="AZ89" s="34" t="str">
        <f>IFERROR(IF(OR(BE89=0,BE89=""),"",IF(COUNTIFS($BE$11:$BE$158,"&gt;"&amp;BE89)+COUNTIFS(BE$11:BE89,"="&amp;BE89)=0,"",COUNTIFS($BE$11:$BE$158,"&gt;"&amp;BE89)+COUNTIFS(BE$11:BE89,"="&amp;BE89)+$AY$10)),"")</f>
        <v/>
      </c>
      <c r="BA89" s="34" t="str">
        <f>IFERROR(IF(OR(BF89=0,BF89=""),"",IF(COUNTIFS($BF$11:$BF$158,"&gt;"&amp;BF89)+COUNTIFS(BF$11:BF89,"="&amp;BF89)=0,"",COUNTIFS($BF$11:$BF$158,"&gt;"&amp;BF89)+COUNTIFS(BF$11:BF89,"="&amp;BF89)+$AZ$10)),"")</f>
        <v/>
      </c>
      <c r="BB89" s="34" t="str">
        <f>IFERROR(IF(OR(BG89=0,BG89=""),"",IF(COUNTIFS($BG$11:$BG$158,"&gt;"&amp;BG89)+COUNTIFS(BG$11:BG89,"="&amp;BG89)=0,"",COUNTIFS($BG$11:$BG$158,"&gt;"&amp;BG89)+COUNTIFS(BG$11:BG89,"="&amp;BG89)+$BA$10)),"")</f>
        <v/>
      </c>
      <c r="BC89" s="59" t="str">
        <f t="shared" si="143"/>
        <v/>
      </c>
      <c r="BD89" s="59" t="str">
        <f t="shared" si="144"/>
        <v/>
      </c>
      <c r="BE89" s="59" t="str">
        <f t="shared" si="145"/>
        <v/>
      </c>
      <c r="BF89" s="59" t="str">
        <f t="shared" si="146"/>
        <v/>
      </c>
      <c r="BG89" s="59" t="str">
        <f t="shared" si="147"/>
        <v/>
      </c>
    </row>
    <row r="90" spans="1:59" ht="15" x14ac:dyDescent="0.3">
      <c r="A90" t="str">
        <f t="shared" si="161"/>
        <v/>
      </c>
      <c r="B90" t="str">
        <f>IF(OR(AC90=0,AC90=""),"",IF(COUNTIFS($AE$11:$AE$158,"&gt;"&amp;AE90)+COUNTIFS(AE$11:AE90,"="&amp;AE90)=0,"",COUNTIFS($AE$11:$AE$158,"&gt;"&amp;AE90)+COUNTIFS(AE$11:AE90,"="&amp;AE90)))</f>
        <v/>
      </c>
      <c r="C90" t="str">
        <f t="shared" si="124"/>
        <v/>
      </c>
      <c r="D90" t="str">
        <f>IF(OR(AC90=0,AC90=""),"",IF(COUNTIFS($AF$11:$AF$135,"&gt;"&amp;AF90)+COUNTIFS(AF$11:AF90,"="&amp;AF90)=0,"",COUNTIFS($AF$11:$AF$135,"&gt;"&amp;AF90)+COUNTIFS(AF$11:AF90,"="&amp;AF90)))</f>
        <v/>
      </c>
      <c r="E90" t="str">
        <f>IF(AC90="","",COUNTIFS($H$11:$H$158,H90,$AE$11:$AE$158,"&gt;"&amp;AE90)+COUNTIFS(H90:$H$158,H90,AE90:$AE$158,AE90))</f>
        <v/>
      </c>
      <c r="F90" s="6"/>
      <c r="G90" s="93" t="str">
        <f>IFERROR(IF(VLOOKUP(F90,Lookups!$A$2:$F$118,2,FALSE)="","",VLOOKUP(F90,Lookups!$A$2:$F$118,2,FALSE)),"")</f>
        <v/>
      </c>
      <c r="H90" s="93" t="str">
        <f>IFERROR(IF(VLOOKUP(F90,Lookups!$A$2:$F$118,3,FALSE)="","",VLOOKUP(F90,Lookups!$A$2:$F$118,3,FALSE)),"")</f>
        <v/>
      </c>
      <c r="I90" s="93" t="str">
        <f>IFERROR(IF(AE90=0,"",VLOOKUP(AD90,Lookups!$K$3:$L$7,2,TRUE)),"")</f>
        <v/>
      </c>
      <c r="J90" s="93" t="str">
        <f>IFERROR(IF(VLOOKUP(F90,Lookups!$A$2:$F$118,4,FALSE)="","",VLOOKUP(F90,Lookups!$A$2:$F$118,4,FALSE)),"")</f>
        <v/>
      </c>
      <c r="K90" s="93" t="str">
        <f>IFERROR(IF(VLOOKUP(F90,Lookups!$A$2:$F$118,5,FALSE)="","",VLOOKUP(F90,Lookups!$A$2:$F$118,5,FALSE)),"")</f>
        <v/>
      </c>
      <c r="L90" s="94" t="str">
        <f>IFERROR(IF(VLOOKUP(F90,Lookups!$A$2:$F$118,6,FALSE)="","",VLOOKUP(F90,Lookups!$A$2:$F$118,6,FALSE)),"")</f>
        <v/>
      </c>
      <c r="M90" s="53" t="str">
        <f>IFERROR(IF(VLOOKUP(F90,Scores!$A$5:$K$102,2,FALSE)="","",VLOOKUP(F90,Scores!$A$4:$K$102,2,FALSE)),"")</f>
        <v/>
      </c>
      <c r="N90" s="54" t="str">
        <f>IFERROR(IF(VLOOKUP(F90,Scores!$A$5:$K$102,3,FALSE)="","",VLOOKUP(F90,Scores!$A$5:$K$102,3,FALSE)),"")</f>
        <v/>
      </c>
      <c r="O90" s="54" t="str">
        <f>IFERROR(IF(VLOOKUP(F90,Scores!$A$5:$K$102,4,FALSE)="","",VLOOKUP(F90,Scores!$A$5:$K$102,4,FALSE)),"")</f>
        <v/>
      </c>
      <c r="P90" s="54" t="str">
        <f>IFERROR(IF(VLOOKUP(F90,Scores!$A$5:$K$102,5,FALSE)="","",VLOOKUP(F90,Scores!$A$5:$K$102,5,FALSE)),"")</f>
        <v/>
      </c>
      <c r="Q90" s="54" t="str">
        <f>IFERROR(IF(VLOOKUP(F90,Scores!$A$5:$K$102,6,FALSE)="","",VLOOKUP(F90,Scores!$A$5:$K$102,6,FALSE)),"")</f>
        <v/>
      </c>
      <c r="R90" s="54" t="str">
        <f>IFERROR(IF(VLOOKUP(F90,Scores!$A$5:$K$102,7,FALSE)="","",VLOOKUP(F90,Scores!$A$5:$K$102,7,FALSE)),"")</f>
        <v/>
      </c>
      <c r="S90" s="54" t="str">
        <f>IFERROR(IF(VLOOKUP(F90,Scores!$A$5:$K$102,8,FALSE)="","",VLOOKUP(F90,Scores!$A$5:$K$102,8,FALSE)),"")</f>
        <v/>
      </c>
      <c r="T90" s="55" t="str">
        <f>IFERROR(IF(VLOOKUP(F90,Scores!$A$5:$K$102,9,FALSE)="","",VLOOKUP(F90,Scores!$A$5:$K$102,9,FALSE)),"")</f>
        <v/>
      </c>
      <c r="U90" s="56" t="str">
        <f t="shared" si="149"/>
        <v/>
      </c>
      <c r="V90" s="57" t="str">
        <f t="shared" si="150"/>
        <v/>
      </c>
      <c r="W90" s="57" t="str">
        <f t="shared" si="151"/>
        <v/>
      </c>
      <c r="X90" s="57" t="str">
        <f t="shared" si="152"/>
        <v/>
      </c>
      <c r="Y90" s="57" t="str">
        <f t="shared" si="153"/>
        <v/>
      </c>
      <c r="Z90" s="57" t="str">
        <f t="shared" si="154"/>
        <v/>
      </c>
      <c r="AA90" s="57" t="str">
        <f t="shared" si="155"/>
        <v/>
      </c>
      <c r="AB90" s="58" t="str">
        <f t="shared" si="156"/>
        <v/>
      </c>
      <c r="AC90" s="53" t="str">
        <f t="shared" si="157"/>
        <v/>
      </c>
      <c r="AD90" s="57" t="str">
        <f t="shared" si="158"/>
        <v/>
      </c>
      <c r="AE90" s="57" t="str" cm="1">
        <f t="array" ref="AE90">IFERROR(IF(AC90&gt;Lookups!$I$6-1,AVERAGE(LARGE(U90:AB90,_xlfn.SEQUENCE(Lookups!$I$6))),AVERAGE(LARGE(U90:AB90,_xlfn.SEQUENCE(AC90)))),"")</f>
        <v/>
      </c>
      <c r="AF90" s="55" t="str">
        <f t="shared" si="159"/>
        <v/>
      </c>
      <c r="AG90" s="59" t="str">
        <f>IF(AC90=Lookups!$I$6+1,LARGE(U90:AB90,5),"")</f>
        <v/>
      </c>
      <c r="AH90" s="59" t="str">
        <f>IF(AC90=Lookups!$I$6+2,LARGE(U90:AB90,6),"")</f>
        <v/>
      </c>
      <c r="AI90" s="59"/>
      <c r="AJ90" s="59"/>
      <c r="AK90" s="60" t="str">
        <f t="shared" si="136"/>
        <v/>
      </c>
      <c r="AL90" s="34" t="str">
        <f>IF(OR(AC90=0,AC90=""),"",IF(COUNTIFS($AQ$74:$AQ$92,"&gt;"&amp;AQ90)+COUNTIFS(AQ$74:AQ90,"="&amp;AQ90)=0,"",COUNTIFS($AQ$74:$AQ$92,"&gt;"&amp;AQ90)+COUNTIFS(AQ$74:AQ90,"="&amp;AQ90)))</f>
        <v/>
      </c>
      <c r="AM90" s="34" t="str">
        <f>IFERROR(IF(OR(AC90=0,AC90=""),"",IF(COUNTIFS($AR$74:$AR$92,"&gt;"&amp;AR90)+COUNTIFS(AR$74:AR90,"="&amp;AR90)=0,"",COUNTIFS($AR$74:$AR$92,"&gt;"&amp;AR90)+COUNTIFS(AR$74:AR90,"="&amp;AR90)+$AL$73)),"")</f>
        <v/>
      </c>
      <c r="AN90" s="34" t="str">
        <f>IFERROR(IF(OR(AC90=0,AC90=""),"",IF(COUNTIFS($AS$74:$AS$92,"&gt;"&amp;AS90)+COUNTIFS(AS$74:AS90,"="&amp;AS90)=0,"",COUNTIFS($AS$74:$AS$92,"&gt;"&amp;AS90)+COUNTIFS(AS$74:AS90,"="&amp;AS90)+$AM$73)),"")</f>
        <v/>
      </c>
      <c r="AO90" s="34" t="str">
        <f>IFERROR(IF(OR(AC90=0,AC90=""),"",IF(COUNTIFS($AT$74:$AT$92,"&gt;"&amp;AT90)+COUNTIFS(AT$74:AT90,"="&amp;AT90)=0,"",COUNTIFS($AT$74:$AT$92,"&gt;"&amp;AT90)+COUNTIFS(AT$74:AT90,"="&amp;AT90)+$AN$73)),"")</f>
        <v/>
      </c>
      <c r="AP90" s="34" t="str">
        <f>IFERROR(IF(OR(AC90=0,AC90=""),"",IF(COUNTIFS($AU$92:$AU$113,"&gt;"&amp;AU90)+COUNTIFS(AU$74:AU90,"="&amp;AU90)=0,"",COUNTIFS($AU$74:$AU$92,"&gt;"&amp;AU90)+COUNTIFS(AU$74:AU90,"="&amp;AU90)+$AO$4)),"")</f>
        <v/>
      </c>
      <c r="AQ90" s="59" t="str">
        <f t="shared" si="137"/>
        <v/>
      </c>
      <c r="AR90" s="59" t="str">
        <f t="shared" si="138"/>
        <v/>
      </c>
      <c r="AS90" s="59" t="str">
        <f t="shared" si="139"/>
        <v/>
      </c>
      <c r="AT90" s="59" t="str">
        <f t="shared" si="140"/>
        <v/>
      </c>
      <c r="AU90" s="59" t="str">
        <f t="shared" si="141"/>
        <v/>
      </c>
      <c r="AW90" s="60" t="str">
        <f t="shared" si="160"/>
        <v/>
      </c>
      <c r="AX90" s="34" t="str">
        <f>IF(OR(BC90=0,BC90=""),"",IF(COUNTIFS($BC$11:$BC$158,"&gt;"&amp;BC90)+COUNTIFS(BC$11:BC90,"="&amp;BC90)=0,"",COUNTIFS($BC$11:$BC$158,"&gt;"&amp;BC90)+COUNTIFS(BC$11:BC90,"="&amp;BC90)))</f>
        <v/>
      </c>
      <c r="AY90" s="34" t="str">
        <f>IFERROR(IF(OR(BD90=0,BD90=""),"",IF(COUNTIFS($BD$11:$BD$158,"&gt;"&amp;BD90)+COUNTIFS(BD$11:BD90,"="&amp;BD90)=0,"",COUNTIFS($BD$11:$BD$158,"&gt;"&amp;BD90)+COUNTIFS(BD$11:BD90,"="&amp;BD90)+$AX$10)),"")</f>
        <v/>
      </c>
      <c r="AZ90" s="34" t="str">
        <f>IFERROR(IF(OR(BE90=0,BE90=""),"",IF(COUNTIFS($BE$11:$BE$158,"&gt;"&amp;BE90)+COUNTIFS(BE$11:BE90,"="&amp;BE90)=0,"",COUNTIFS($BE$11:$BE$158,"&gt;"&amp;BE90)+COUNTIFS(BE$11:BE90,"="&amp;BE90)+$AY$10)),"")</f>
        <v/>
      </c>
      <c r="BA90" s="34" t="str">
        <f>IFERROR(IF(OR(BF90=0,BF90=""),"",IF(COUNTIFS($BF$11:$BF$158,"&gt;"&amp;BF90)+COUNTIFS(BF$11:BF90,"="&amp;BF90)=0,"",COUNTIFS($BF$11:$BF$158,"&gt;"&amp;BF90)+COUNTIFS(BF$11:BF90,"="&amp;BF90)+$AZ$10)),"")</f>
        <v/>
      </c>
      <c r="BB90" s="34" t="str">
        <f>IFERROR(IF(OR(BG90=0,BG90=""),"",IF(COUNTIFS($BG$11:$BG$158,"&gt;"&amp;BG90)+COUNTIFS(BG$11:BG90,"="&amp;BG90)=0,"",COUNTIFS($BG$11:$BG$158,"&gt;"&amp;BG90)+COUNTIFS(BG$11:BG90,"="&amp;BG90)+$BA$10)),"")</f>
        <v/>
      </c>
      <c r="BC90" s="59" t="str">
        <f t="shared" si="143"/>
        <v/>
      </c>
      <c r="BD90" s="59" t="str">
        <f t="shared" si="144"/>
        <v/>
      </c>
      <c r="BE90" s="59" t="str">
        <f t="shared" si="145"/>
        <v/>
      </c>
      <c r="BF90" s="59" t="str">
        <f t="shared" si="146"/>
        <v/>
      </c>
      <c r="BG90" s="59" t="str">
        <f t="shared" si="147"/>
        <v/>
      </c>
    </row>
    <row r="91" spans="1:59" ht="15" x14ac:dyDescent="0.3">
      <c r="A91" t="str">
        <f t="shared" si="161"/>
        <v/>
      </c>
      <c r="B91" t="str">
        <f>IF(OR(AC91=0,AC91=""),"",IF(COUNTIFS($AE$11:$AE$158,"&gt;"&amp;AE91)+COUNTIFS(AE$11:AE91,"="&amp;AE91)=0,"",COUNTIFS($AE$11:$AE$158,"&gt;"&amp;AE91)+COUNTIFS(AE$11:AE91,"="&amp;AE91)))</f>
        <v/>
      </c>
      <c r="C91" t="str">
        <f t="shared" si="124"/>
        <v/>
      </c>
      <c r="D91" t="str">
        <f>IF(OR(AC91=0,AC91=""),"",IF(COUNTIFS($AF$11:$AF$135,"&gt;"&amp;AF91)+COUNTIFS(AF$11:AF91,"="&amp;AF91)=0,"",COUNTIFS($AF$11:$AF$135,"&gt;"&amp;AF91)+COUNTIFS(AF$11:AF91,"="&amp;AF91)))</f>
        <v/>
      </c>
      <c r="E91" t="str">
        <f>IF(AC91="","",COUNTIFS($H$11:$H$158,H91,$AE$11:$AE$158,"&gt;"&amp;AE91)+COUNTIFS(H91:$H$158,H91,AE91:$AE$158,AE91))</f>
        <v/>
      </c>
      <c r="F91" s="6"/>
      <c r="G91" s="93" t="str">
        <f>IFERROR(IF(VLOOKUP(F91,Lookups!$A$2:$F$118,2,FALSE)="","",VLOOKUP(F91,Lookups!$A$2:$F$118,2,FALSE)),"")</f>
        <v/>
      </c>
      <c r="H91" s="93" t="str">
        <f>IFERROR(IF(VLOOKUP(F91,Lookups!$A$2:$F$118,3,FALSE)="","",VLOOKUP(F91,Lookups!$A$2:$F$118,3,FALSE)),"")</f>
        <v/>
      </c>
      <c r="I91" s="93" t="str">
        <f>IFERROR(IF(AE91=0,"",VLOOKUP(AD91,Lookups!$K$3:$L$7,2,TRUE)),"")</f>
        <v/>
      </c>
      <c r="J91" s="93" t="str">
        <f>IFERROR(IF(VLOOKUP(F91,Lookups!$A$2:$F$118,4,FALSE)="","",VLOOKUP(F91,Lookups!$A$2:$F$118,4,FALSE)),"")</f>
        <v/>
      </c>
      <c r="K91" s="93" t="str">
        <f>IFERROR(IF(VLOOKUP(F91,Lookups!$A$2:$F$118,5,FALSE)="","",VLOOKUP(F91,Lookups!$A$2:$F$118,5,FALSE)),"")</f>
        <v/>
      </c>
      <c r="L91" s="94" t="str">
        <f>IFERROR(IF(VLOOKUP(F91,Lookups!$A$2:$F$118,6,FALSE)="","",VLOOKUP(F91,Lookups!$A$2:$F$118,6,FALSE)),"")</f>
        <v/>
      </c>
      <c r="M91" s="53" t="str">
        <f>IFERROR(IF(VLOOKUP(F91,Scores!$A$5:$K$102,2,FALSE)="","",VLOOKUP(F91,Scores!$A$4:$K$102,2,FALSE)),"")</f>
        <v/>
      </c>
      <c r="N91" s="54" t="str">
        <f>IFERROR(IF(VLOOKUP(F91,Scores!$A$5:$K$102,3,FALSE)="","",VLOOKUP(F91,Scores!$A$5:$K$102,3,FALSE)),"")</f>
        <v/>
      </c>
      <c r="O91" s="54" t="str">
        <f>IFERROR(IF(VLOOKUP(F91,Scores!$A$5:$K$102,4,FALSE)="","",VLOOKUP(F91,Scores!$A$5:$K$102,4,FALSE)),"")</f>
        <v/>
      </c>
      <c r="P91" s="54" t="str">
        <f>IFERROR(IF(VLOOKUP(F91,Scores!$A$5:$K$102,5,FALSE)="","",VLOOKUP(F91,Scores!$A$5:$K$102,5,FALSE)),"")</f>
        <v/>
      </c>
      <c r="Q91" s="54" t="str">
        <f>IFERROR(IF(VLOOKUP(F91,Scores!$A$5:$K$102,6,FALSE)="","",VLOOKUP(F91,Scores!$A$5:$K$102,6,FALSE)),"")</f>
        <v/>
      </c>
      <c r="R91" s="54" t="str">
        <f>IFERROR(IF(VLOOKUP(F91,Scores!$A$5:$K$102,7,FALSE)="","",VLOOKUP(F91,Scores!$A$5:$K$102,7,FALSE)),"")</f>
        <v/>
      </c>
      <c r="S91" s="54" t="str">
        <f>IFERROR(IF(VLOOKUP(F91,Scores!$A$5:$K$102,8,FALSE)="","",VLOOKUP(F91,Scores!$A$5:$K$102,8,FALSE)),"")</f>
        <v/>
      </c>
      <c r="T91" s="55" t="str">
        <f>IFERROR(IF(VLOOKUP(F91,Scores!$A$5:$K$102,9,FALSE)="","",VLOOKUP(F91,Scores!$A$5:$K$102,9,FALSE)),"")</f>
        <v/>
      </c>
      <c r="U91" s="56" t="str">
        <f t="shared" si="149"/>
        <v/>
      </c>
      <c r="V91" s="57" t="str">
        <f t="shared" si="150"/>
        <v/>
      </c>
      <c r="W91" s="57" t="str">
        <f t="shared" si="151"/>
        <v/>
      </c>
      <c r="X91" s="57" t="str">
        <f t="shared" si="152"/>
        <v/>
      </c>
      <c r="Y91" s="57" t="str">
        <f t="shared" si="153"/>
        <v/>
      </c>
      <c r="Z91" s="57" t="str">
        <f t="shared" si="154"/>
        <v/>
      </c>
      <c r="AA91" s="57" t="str">
        <f t="shared" si="155"/>
        <v/>
      </c>
      <c r="AB91" s="58" t="str">
        <f t="shared" si="156"/>
        <v/>
      </c>
      <c r="AC91" s="53" t="str">
        <f t="shared" si="157"/>
        <v/>
      </c>
      <c r="AD91" s="57" t="str">
        <f t="shared" si="158"/>
        <v/>
      </c>
      <c r="AE91" s="57" t="str" cm="1">
        <f t="array" ref="AE91">IFERROR(IF(AC91&gt;Lookups!$I$6-1,AVERAGE(LARGE(U91:AB91,_xlfn.SEQUENCE(Lookups!$I$6))),AVERAGE(LARGE(U91:AB91,_xlfn.SEQUENCE(AC91)))),"")</f>
        <v/>
      </c>
      <c r="AF91" s="55" t="str">
        <f t="shared" si="159"/>
        <v/>
      </c>
      <c r="AG91" s="59" t="str">
        <f>IF(AC91=Lookups!$I$6+1,LARGE(U91:AB91,5),"")</f>
        <v/>
      </c>
      <c r="AH91" s="59" t="str">
        <f>IF(AC91=Lookups!$I$6+2,LARGE(U91:AB91,6),"")</f>
        <v/>
      </c>
      <c r="AI91" s="59"/>
      <c r="AJ91" s="59"/>
      <c r="AK91" s="60" t="str">
        <f t="shared" si="136"/>
        <v/>
      </c>
      <c r="AL91" s="34" t="str">
        <f>IF(OR(AC91=0,AC91=""),"",IF(COUNTIFS($AQ$74:$AQ$92,"&gt;"&amp;AQ91)+COUNTIFS(AQ$74:AQ91,"="&amp;AQ91)=0,"",COUNTIFS($AQ$74:$AQ$92,"&gt;"&amp;AQ91)+COUNTIFS(AQ$74:AQ91,"="&amp;AQ91)))</f>
        <v/>
      </c>
      <c r="AM91" s="34" t="str">
        <f>IFERROR(IF(OR(AC91=0,AC91=""),"",IF(COUNTIFS($AR$74:$AR$92,"&gt;"&amp;AR91)+COUNTIFS(AR$74:AR91,"="&amp;AR91)=0,"",COUNTIFS($AR$74:$AR$92,"&gt;"&amp;AR91)+COUNTIFS(AR$74:AR91,"="&amp;AR91)+$AL$73)),"")</f>
        <v/>
      </c>
      <c r="AN91" s="34" t="str">
        <f>IFERROR(IF(OR(AC91=0,AC91=""),"",IF(COUNTIFS($AS$74:$AS$92,"&gt;"&amp;AS91)+COUNTIFS(AS$74:AS91,"="&amp;AS91)=0,"",COUNTIFS($AS$74:$AS$92,"&gt;"&amp;AS91)+COUNTIFS(AS$74:AS91,"="&amp;AS91)+$AM$73)),"")</f>
        <v/>
      </c>
      <c r="AO91" s="34" t="str">
        <f>IFERROR(IF(OR(AC91=0,AC91=""),"",IF(COUNTIFS($AT$74:$AT$92,"&gt;"&amp;AT91)+COUNTIFS(AT$74:AT91,"="&amp;AT91)=0,"",COUNTIFS($AT$74:$AT$92,"&gt;"&amp;AT91)+COUNTIFS(AT$74:AT91,"="&amp;AT91)+$AN$73)),"")</f>
        <v/>
      </c>
      <c r="AP91" s="34" t="str">
        <f>IFERROR(IF(OR(AC91=0,AC91=""),"",IF(COUNTIFS($AU$92:$AU$113,"&gt;"&amp;AU91)+COUNTIFS(AU$74:AU91,"="&amp;AU91)=0,"",COUNTIFS($AU$74:$AU$92,"&gt;"&amp;AU91)+COUNTIFS(AU$74:AU91,"="&amp;AU91)+$AO$4)),"")</f>
        <v/>
      </c>
      <c r="AQ91" s="59" t="str">
        <f t="shared" si="137"/>
        <v/>
      </c>
      <c r="AR91" s="59" t="str">
        <f t="shared" si="138"/>
        <v/>
      </c>
      <c r="AS91" s="59" t="str">
        <f t="shared" si="139"/>
        <v/>
      </c>
      <c r="AT91" s="59" t="str">
        <f t="shared" si="140"/>
        <v/>
      </c>
      <c r="AU91" s="59" t="str">
        <f t="shared" si="141"/>
        <v/>
      </c>
      <c r="AW91" s="60" t="str">
        <f t="shared" si="160"/>
        <v/>
      </c>
      <c r="AX91" s="34" t="str">
        <f>IF(OR(BC91=0,BC91=""),"",IF(COUNTIFS($BC$11:$BC$158,"&gt;"&amp;BC91)+COUNTIFS(BC$11:BC91,"="&amp;BC91)=0,"",COUNTIFS($BC$11:$BC$158,"&gt;"&amp;BC91)+COUNTIFS(BC$11:BC91,"="&amp;BC91)))</f>
        <v/>
      </c>
      <c r="AY91" s="34" t="str">
        <f>IFERROR(IF(OR(BD91=0,BD91=""),"",IF(COUNTIFS($BD$11:$BD$158,"&gt;"&amp;BD91)+COUNTIFS(BD$11:BD91,"="&amp;BD91)=0,"",COUNTIFS($BD$11:$BD$158,"&gt;"&amp;BD91)+COUNTIFS(BD$11:BD91,"="&amp;BD91)+$AX$10)),"")</f>
        <v/>
      </c>
      <c r="AZ91" s="34" t="str">
        <f>IFERROR(IF(OR(BE91=0,BE91=""),"",IF(COUNTIFS($BE$11:$BE$158,"&gt;"&amp;BE91)+COUNTIFS(BE$11:BE91,"="&amp;BE91)=0,"",COUNTIFS($BE$11:$BE$158,"&gt;"&amp;BE91)+COUNTIFS(BE$11:BE91,"="&amp;BE91)+$AY$10)),"")</f>
        <v/>
      </c>
      <c r="BA91" s="34" t="str">
        <f>IFERROR(IF(OR(BF91=0,BF91=""),"",IF(COUNTIFS($BF$11:$BF$158,"&gt;"&amp;BF91)+COUNTIFS(BF$11:BF91,"="&amp;BF91)=0,"",COUNTIFS($BF$11:$BF$158,"&gt;"&amp;BF91)+COUNTIFS(BF$11:BF91,"="&amp;BF91)+$AZ$10)),"")</f>
        <v/>
      </c>
      <c r="BB91" s="34" t="str">
        <f>IFERROR(IF(OR(BG91=0,BG91=""),"",IF(COUNTIFS($BG$11:$BG$158,"&gt;"&amp;BG91)+COUNTIFS(BG$11:BG91,"="&amp;BG91)=0,"",COUNTIFS($BG$11:$BG$158,"&gt;"&amp;BG91)+COUNTIFS(BG$11:BG91,"="&amp;BG91)+$BA$10)),"")</f>
        <v/>
      </c>
      <c r="BC91" s="59" t="str">
        <f t="shared" si="143"/>
        <v/>
      </c>
      <c r="BD91" s="59" t="str">
        <f t="shared" si="144"/>
        <v/>
      </c>
      <c r="BE91" s="59" t="str">
        <f t="shared" si="145"/>
        <v/>
      </c>
      <c r="BF91" s="59" t="str">
        <f t="shared" si="146"/>
        <v/>
      </c>
      <c r="BG91" s="59" t="str">
        <f t="shared" si="147"/>
        <v/>
      </c>
    </row>
    <row r="92" spans="1:59" ht="15.6" thickBot="1" x14ac:dyDescent="0.35">
      <c r="A92" t="str">
        <f t="shared" si="161"/>
        <v/>
      </c>
      <c r="B92" t="str">
        <f>IF(OR(AC92=0,AC92=""),"",IF(COUNTIFS($AE$11:$AE$158,"&gt;"&amp;AE92)+COUNTIFS(AE$11:AE92,"="&amp;AE92)=0,"",COUNTIFS($AE$11:$AE$158,"&gt;"&amp;AE92)+COUNTIFS(AE$11:AE92,"="&amp;AE92)))</f>
        <v/>
      </c>
      <c r="C92" t="str">
        <f t="shared" si="124"/>
        <v/>
      </c>
      <c r="D92" t="str">
        <f>IF(OR(AC92=0,AC92=""),"",IF(COUNTIFS($AF$11:$AF$135,"&gt;"&amp;AF92)+COUNTIFS(AF$11:AF92,"="&amp;AF92)=0,"",COUNTIFS($AF$11:$AF$135,"&gt;"&amp;AF92)+COUNTIFS(AF$11:AF92,"="&amp;AF92)))</f>
        <v/>
      </c>
      <c r="E92" t="str">
        <f>IF(AC92="","",COUNTIFS($H$11:$H$158,H92,$AE$11:$AE$158,"&gt;"&amp;AE92)+COUNTIFS(H92:$H$158,H92,AE92:$AE$158,AE92))</f>
        <v/>
      </c>
      <c r="F92" s="61"/>
      <c r="G92" s="93" t="str">
        <f>IFERROR(IF(VLOOKUP(F92,Lookups!$A$2:$F$118,2,FALSE)="","",VLOOKUP(F92,Lookups!$A$2:$F$118,2,FALSE)),"")</f>
        <v/>
      </c>
      <c r="H92" s="93" t="str">
        <f>IFERROR(IF(VLOOKUP(F92,Lookups!$A$2:$F$118,3,FALSE)="","",VLOOKUP(F92,Lookups!$A$2:$F$118,3,FALSE)),"")</f>
        <v/>
      </c>
      <c r="I92" s="93" t="str">
        <f>IFERROR(IF(AE92=0,"",VLOOKUP(AD92,Lookups!$K$3:$L$7,2,TRUE)),"")</f>
        <v/>
      </c>
      <c r="J92" s="93" t="str">
        <f>IFERROR(IF(VLOOKUP(F92,Lookups!$A$2:$F$118,4,FALSE)="","",VLOOKUP(F92,Lookups!$A$2:$F$118,4,FALSE)),"")</f>
        <v/>
      </c>
      <c r="K92" s="93" t="str">
        <f>IFERROR(IF(VLOOKUP(F92,Lookups!$A$2:$F$118,5,FALSE)="","",VLOOKUP(F92,Lookups!$A$2:$F$118,5,FALSE)),"")</f>
        <v/>
      </c>
      <c r="L92" s="94" t="str">
        <f>IFERROR(IF(VLOOKUP(F92,Lookups!$A$2:$F$118,6,FALSE)="","",VLOOKUP(F92,Lookups!$A$2:$F$118,6,FALSE)),"")</f>
        <v/>
      </c>
      <c r="M92" s="53" t="str">
        <f>IFERROR(IF(VLOOKUP(F92,Scores!$A$5:$K$102,2,FALSE)="","",VLOOKUP(F92,Scores!$A$4:$K$102,2,FALSE)),"")</f>
        <v/>
      </c>
      <c r="N92" s="54" t="str">
        <f>IFERROR(IF(VLOOKUP(F92,Scores!$A$5:$K$102,3,FALSE)="","",VLOOKUP(F92,Scores!$A$5:$K$102,3,FALSE)),"")</f>
        <v/>
      </c>
      <c r="O92" s="54" t="str">
        <f>IFERROR(IF(VLOOKUP(F92,Scores!$A$5:$K$102,4,FALSE)="","",VLOOKUP(F92,Scores!$A$5:$K$102,4,FALSE)),"")</f>
        <v/>
      </c>
      <c r="P92" s="54" t="str">
        <f>IFERROR(IF(VLOOKUP(F92,Scores!$A$5:$K$102,5,FALSE)="","",VLOOKUP(F92,Scores!$A$5:$K$102,5,FALSE)),"")</f>
        <v/>
      </c>
      <c r="Q92" s="54" t="str">
        <f>IFERROR(IF(VLOOKUP(F92,Scores!$A$5:$K$102,6,FALSE)="","",VLOOKUP(F92,Scores!$A$5:$K$102,6,FALSE)),"")</f>
        <v/>
      </c>
      <c r="R92" s="54" t="str">
        <f>IFERROR(IF(VLOOKUP(F92,Scores!$A$5:$K$102,7,FALSE)="","",VLOOKUP(F92,Scores!$A$5:$K$102,7,FALSE)),"")</f>
        <v/>
      </c>
      <c r="S92" s="54" t="str">
        <f>IFERROR(IF(VLOOKUP(F92,Scores!$A$5:$K$102,8,FALSE)="","",VLOOKUP(F92,Scores!$A$5:$K$102,8,FALSE)),"")</f>
        <v/>
      </c>
      <c r="T92" s="55" t="str">
        <f>IFERROR(IF(VLOOKUP(F92,Scores!$A$5:$K$102,9,FALSE)="","",VLOOKUP(F92,Scores!$A$5:$K$102,9,FALSE)),"")</f>
        <v/>
      </c>
      <c r="U92" s="56" t="str">
        <f t="shared" si="149"/>
        <v/>
      </c>
      <c r="V92" s="57" t="str">
        <f t="shared" si="150"/>
        <v/>
      </c>
      <c r="W92" s="57" t="str">
        <f t="shared" si="151"/>
        <v/>
      </c>
      <c r="X92" s="57" t="str">
        <f t="shared" si="152"/>
        <v/>
      </c>
      <c r="Y92" s="57" t="str">
        <f t="shared" si="153"/>
        <v/>
      </c>
      <c r="Z92" s="57" t="str">
        <f t="shared" si="154"/>
        <v/>
      </c>
      <c r="AA92" s="57" t="str">
        <f t="shared" si="155"/>
        <v/>
      </c>
      <c r="AB92" s="58" t="str">
        <f t="shared" si="156"/>
        <v/>
      </c>
      <c r="AC92" s="53" t="str">
        <f t="shared" si="157"/>
        <v/>
      </c>
      <c r="AD92" s="57" t="str">
        <f t="shared" si="158"/>
        <v/>
      </c>
      <c r="AE92" s="57" t="str" cm="1">
        <f t="array" ref="AE92">IFERROR(IF(AC92&gt;Lookups!$I$6-1,AVERAGE(LARGE(U92:AB92,_xlfn.SEQUENCE(Lookups!$I$6))),AVERAGE(LARGE(U92:AB92,_xlfn.SEQUENCE(AC92)))),"")</f>
        <v/>
      </c>
      <c r="AF92" s="55" t="str">
        <f t="shared" si="159"/>
        <v/>
      </c>
      <c r="AG92" s="59" t="str">
        <f>IF(AC92=Lookups!$I$6+1,LARGE(U92:AB92,5),"")</f>
        <v/>
      </c>
      <c r="AH92" s="59" t="str">
        <f>IF(AC92=Lookups!$I$6+2,LARGE(U92:AB92,6),"")</f>
        <v/>
      </c>
      <c r="AI92" s="59"/>
      <c r="AJ92" s="59"/>
      <c r="AK92" s="62" t="str">
        <f t="shared" si="136"/>
        <v/>
      </c>
      <c r="AL92" s="63" t="str">
        <f>IF(OR(AC92=0,AC92=""),"",IF(COUNTIFS($AQ$74:$AQ$92,"&gt;"&amp;AQ92)+COUNTIFS(AQ$74:AQ92,"="&amp;AQ92)=0,"",COUNTIFS($AQ$74:$AQ$92,"&gt;"&amp;AQ92)+COUNTIFS(AQ$74:AQ92,"="&amp;AQ92)))</f>
        <v/>
      </c>
      <c r="AM92" s="63" t="str">
        <f>IFERROR(IF(OR(AC92=0,AC92=""),"",IF(COUNTIFS($AR$74:$AR$92,"&gt;"&amp;AR92)+COUNTIFS(AR$74:AR92,"="&amp;AR92)=0,"",COUNTIFS($AR$74:$AR$92,"&gt;"&amp;AR92)+COUNTIFS(AR$74:AR92,"="&amp;AR92)+$AL$73)),"")</f>
        <v/>
      </c>
      <c r="AN92" s="63" t="str">
        <f>IFERROR(IF(OR(AC92=0,AC92=""),"",IF(COUNTIFS($AS$74:$AS$92,"&gt;"&amp;AS92)+COUNTIFS(AS$74:AS92,"="&amp;AS92)=0,"",COUNTIFS($AS$74:$AS$92,"&gt;"&amp;AS92)+COUNTIFS(AS$74:AS92,"="&amp;AS92)+$AM$73)),"")</f>
        <v/>
      </c>
      <c r="AO92" s="63" t="str">
        <f>IFERROR(IF(OR(AC92=0,AC92=""),"",IF(COUNTIFS($AT$74:$AT$92,"&gt;"&amp;AT92)+COUNTIFS(AT$74:AT92,"="&amp;AT92)=0,"",COUNTIFS($AT$74:$AT$92,"&gt;"&amp;AT92)+COUNTIFS(AT$74:AT92,"="&amp;AT92)+$AN$73)),"")</f>
        <v/>
      </c>
      <c r="AP92" s="63" t="str">
        <f>IFERROR(IF(OR(AC92=0,AC92=""),"",IF(COUNTIFS($AU$92:$AU$113,"&gt;"&amp;AU92)+COUNTIFS(AU$74:AU92,"="&amp;AU92)=0,"",COUNTIFS($AU$74:$AU$92,"&gt;"&amp;AU92)+COUNTIFS(AU$74:AU92,"="&amp;AU92)+$AO$4)),"")</f>
        <v/>
      </c>
      <c r="AQ92" s="64" t="str">
        <f t="shared" si="137"/>
        <v/>
      </c>
      <c r="AR92" s="64" t="str">
        <f t="shared" si="138"/>
        <v/>
      </c>
      <c r="AS92" s="64" t="str">
        <f t="shared" si="139"/>
        <v/>
      </c>
      <c r="AT92" s="64" t="str">
        <f t="shared" si="140"/>
        <v/>
      </c>
      <c r="AU92" s="64" t="str">
        <f t="shared" si="141"/>
        <v/>
      </c>
      <c r="AW92" s="60" t="str">
        <f t="shared" si="160"/>
        <v/>
      </c>
      <c r="AX92" s="34" t="str">
        <f>IF(OR(BC92=0,BC92=""),"",IF(COUNTIFS($BC$11:$BC$158,"&gt;"&amp;BC92)+COUNTIFS(BC$11:BC92,"="&amp;BC92)=0,"",COUNTIFS($BC$11:$BC$158,"&gt;"&amp;BC92)+COUNTIFS(BC$11:BC92,"="&amp;BC92)))</f>
        <v/>
      </c>
      <c r="AY92" s="34" t="str">
        <f>IFERROR(IF(OR(BD92=0,BD92=""),"",IF(COUNTIFS($BD$11:$BD$158,"&gt;"&amp;BD92)+COUNTIFS(BD$11:BD92,"="&amp;BD92)=0,"",COUNTIFS($BD$11:$BD$158,"&gt;"&amp;BD92)+COUNTIFS(BD$11:BD92,"="&amp;BD92)+$AX$10)),"")</f>
        <v/>
      </c>
      <c r="AZ92" s="34" t="str">
        <f>IFERROR(IF(OR(BE92=0,BE92=""),"",IF(COUNTIFS($BE$11:$BE$158,"&gt;"&amp;BE92)+COUNTIFS(BE$11:BE92,"="&amp;BE92)=0,"",COUNTIFS($BE$11:$BE$158,"&gt;"&amp;BE92)+COUNTIFS(BE$11:BE92,"="&amp;BE92)+$AY$10)),"")</f>
        <v/>
      </c>
      <c r="BA92" s="34" t="str">
        <f>IFERROR(IF(OR(BF92=0,BF92=""),"",IF(COUNTIFS($BF$11:$BF$158,"&gt;"&amp;BF92)+COUNTIFS(BF$11:BF92,"="&amp;BF92)=0,"",COUNTIFS($BF$11:$BF$158,"&gt;"&amp;BF92)+COUNTIFS(BF$11:BF92,"="&amp;BF92)+$AZ$10)),"")</f>
        <v/>
      </c>
      <c r="BB92" s="34" t="str">
        <f>IFERROR(IF(OR(BG92=0,BG92=""),"",IF(COUNTIFS($BG$11:$BG$158,"&gt;"&amp;BG92)+COUNTIFS(BG$11:BG92,"="&amp;BG92)=0,"",COUNTIFS($BG$11:$BG$158,"&gt;"&amp;BG92)+COUNTIFS(BG$11:BG92,"="&amp;BG92)+$BA$10)),"")</f>
        <v/>
      </c>
      <c r="BC92" s="59" t="str">
        <f t="shared" si="143"/>
        <v/>
      </c>
      <c r="BD92" s="59" t="str">
        <f t="shared" si="144"/>
        <v/>
      </c>
      <c r="BE92" s="59" t="str">
        <f t="shared" si="145"/>
        <v/>
      </c>
      <c r="BF92" s="59" t="str">
        <f t="shared" si="146"/>
        <v/>
      </c>
      <c r="BG92" s="59" t="str">
        <f t="shared" si="147"/>
        <v/>
      </c>
    </row>
    <row r="93" spans="1:59" ht="29.4" thickBot="1" x14ac:dyDescent="0.35">
      <c r="A93" s="65"/>
      <c r="B93" s="66"/>
      <c r="C93" s="66"/>
      <c r="D93" s="66"/>
      <c r="E93" s="67"/>
      <c r="F93" s="68"/>
      <c r="G93" s="90"/>
      <c r="H93" s="90"/>
      <c r="I93" s="90"/>
      <c r="J93" s="95"/>
      <c r="K93" s="95"/>
      <c r="L93" s="96"/>
      <c r="M93" s="72"/>
      <c r="N93" s="73"/>
      <c r="O93" s="73"/>
      <c r="P93" s="73"/>
      <c r="Q93" s="73"/>
      <c r="R93" s="73"/>
      <c r="S93" s="73"/>
      <c r="T93" s="74"/>
      <c r="U93" s="75"/>
      <c r="V93" s="76"/>
      <c r="W93" s="76"/>
      <c r="X93" s="76"/>
      <c r="Y93" s="76"/>
      <c r="Z93" s="76"/>
      <c r="AA93" s="76"/>
      <c r="AB93" s="77"/>
      <c r="AC93" s="72"/>
      <c r="AD93" s="76"/>
      <c r="AE93" s="76"/>
      <c r="AF93" s="74"/>
      <c r="AG93" s="59" t="str">
        <f>IF(AC93=Lookups!$I$6+1,LARGE(U93:AB93,5),"")</f>
        <v/>
      </c>
      <c r="AH93" s="59" t="str">
        <f>IF(AC93=Lookups!$I$6+2,LARGE(U93:AB93,6),"")</f>
        <v/>
      </c>
      <c r="AI93" s="78"/>
      <c r="AJ93" s="78"/>
      <c r="AK93" s="37" t="s">
        <v>178</v>
      </c>
      <c r="AL93" s="37">
        <f>MAX(AL94:AL104)</f>
        <v>0</v>
      </c>
      <c r="AM93" s="37">
        <f>IF(MAX(AM94:AM104)=0,AL93,MAX(AM94:AM104))</f>
        <v>0</v>
      </c>
      <c r="AN93" s="37">
        <f t="shared" ref="AN93:AO93" si="162">IF(MAX(AN94:AN104)=0,AM93,MAX(AN94:AN104))</f>
        <v>1</v>
      </c>
      <c r="AO93" s="37">
        <f t="shared" si="162"/>
        <v>2</v>
      </c>
      <c r="AP93" s="37"/>
      <c r="AQ93" s="37">
        <f>Lookups!$I$6</f>
        <v>4</v>
      </c>
      <c r="AR93" s="37">
        <f>Lookups!$I$6-1</f>
        <v>3</v>
      </c>
      <c r="AS93" s="37">
        <f>Lookups!$I$6-2</f>
        <v>2</v>
      </c>
      <c r="AT93" s="37">
        <f>Lookups!$I$6-3</f>
        <v>1</v>
      </c>
      <c r="AU93" s="37">
        <f>Lookups!$I$6-4</f>
        <v>0</v>
      </c>
      <c r="AV93" s="66"/>
      <c r="AW93" s="79"/>
      <c r="AX93" s="80"/>
      <c r="AY93" s="80"/>
      <c r="AZ93" s="80"/>
      <c r="BA93" s="80"/>
      <c r="BB93" s="80"/>
      <c r="BC93" s="78"/>
      <c r="BD93" s="78"/>
      <c r="BE93" s="78"/>
      <c r="BF93" s="78"/>
      <c r="BG93" s="81"/>
    </row>
    <row r="94" spans="1:59" ht="15" x14ac:dyDescent="0.3">
      <c r="A94">
        <f>AK94</f>
        <v>2</v>
      </c>
      <c r="B94">
        <f>IF(OR(AC94=0,AC94=""),"",IF(COUNTIFS($AE$11:$AE$158,"&gt;"&amp;AE94)+COUNTIFS(AE$11:AE94,"="&amp;AE94)=0,"",COUNTIFS($AE$11:$AE$158,"&gt;"&amp;AE94)+COUNTIFS(AE$11:AE94,"="&amp;AE94)))</f>
        <v>14</v>
      </c>
      <c r="C94">
        <f t="shared" ref="C94:C104" si="163">AW94</f>
        <v>33</v>
      </c>
      <c r="D94">
        <f>IF(OR(AC94=0,AC94=""),"",IF(COUNTIFS($AF$11:$AF$135,"&gt;"&amp;AF94)+COUNTIFS(AF$11:AF94,"="&amp;AF94)=0,"",COUNTIFS($AF$11:$AF$135,"&gt;"&amp;AF94)+COUNTIFS(AF$11:AF94,"="&amp;AF94)))</f>
        <v>25</v>
      </c>
      <c r="E94">
        <f>IF(AC94="","",COUNTIFS($J$11:$J$158,J94,$AE$11:$AE$158,"&gt;"&amp;AE94)+COUNTIFS(J94:$J$158,J94,AE94:$AE$158,AE94))</f>
        <v>1</v>
      </c>
      <c r="F94" s="97" t="s">
        <v>20</v>
      </c>
      <c r="G94" s="98">
        <f>IFERROR(IF(VLOOKUP(F94,Lookups!$A$2:$F$118,2,FALSE)="","",VLOOKUP(F94,Lookups!$A$2:$F$118,2,FALSE)),"")</f>
        <v>451</v>
      </c>
      <c r="H94" s="98" t="str">
        <f>IFERROR(IF(VLOOKUP(F94,Lookups!$A$2:$F$118,3,FALSE)="","",VLOOKUP(F94,Lookups!$A$2:$F$118,3,FALSE)),"")</f>
        <v>P</v>
      </c>
      <c r="I94" s="98" t="str">
        <f>IFERROR(IF(AE94=0,"",VLOOKUP(AD94,Lookups!$K$3:$L$7,2,TRUE)),"")</f>
        <v>A</v>
      </c>
      <c r="J94" s="98" t="str">
        <f>IFERROR(IF(VLOOKUP(F94,Lookups!$A$2:$F$118,4,FALSE)="","",VLOOKUP(F94,Lookups!$A$2:$F$118,4,FALSE)),"")</f>
        <v>Piston</v>
      </c>
      <c r="K94" s="98" t="str">
        <f>IFERROR(IF(VLOOKUP(F94,Lookups!$A$2:$F$118,5,FALSE)="","",VLOOKUP(F94,Lookups!$A$2:$F$118,5,FALSE)),"")</f>
        <v>Weston Warrior</v>
      </c>
      <c r="L94" s="99" t="str">
        <f>IFERROR(IF(VLOOKUP(F94,Lookups!$A$2:$F$118,6,FALSE)="","",VLOOKUP(F94,Lookups!$A$2:$F$118,6,FALSE)),"")</f>
        <v/>
      </c>
      <c r="M94" s="53" t="str">
        <f>IFERROR(IF(VLOOKUP(F94,Scores!$A$5:$K$102,2,FALSE)="","",VLOOKUP(F94,Scores!$A$4:$K$102,2,FALSE)),"")</f>
        <v/>
      </c>
      <c r="N94" s="54">
        <f>IFERROR(IF(VLOOKUP(F94,Scores!$A$5:$K$102,3,FALSE)="","",VLOOKUP(F94,Scores!$A$5:$K$102,3,FALSE)),"")</f>
        <v>26</v>
      </c>
      <c r="O94" s="54" t="str">
        <f>IFERROR(IF(VLOOKUP(F94,Scores!$A$5:$K$102,4,FALSE)="","",VLOOKUP(F94,Scores!$A$5:$K$102,4,FALSE)),"")</f>
        <v/>
      </c>
      <c r="P94" s="54" t="str">
        <f>IFERROR(IF(VLOOKUP(F94,Scores!$A$5:$K$102,5,FALSE)="","",VLOOKUP(F94,Scores!$A$5:$K$102,5,FALSE)),"")</f>
        <v/>
      </c>
      <c r="Q94" s="54" t="str">
        <f>IFERROR(IF(VLOOKUP(F94,Scores!$A$5:$K$102,6,FALSE)="","",VLOOKUP(F94,Scores!$A$5:$K$102,6,FALSE)),"")</f>
        <v/>
      </c>
      <c r="R94" s="54" t="str">
        <f>IFERROR(IF(VLOOKUP(F94,Scores!$A$5:$K$102,7,FALSE)="","",VLOOKUP(F94,Scores!$A$5:$K$102,7,FALSE)),"")</f>
        <v/>
      </c>
      <c r="S94" s="54" t="str">
        <f>IFERROR(IF(VLOOKUP(F94,Scores!$A$5:$K$102,8,FALSE)="","",VLOOKUP(F94,Scores!$A$5:$K$102,8,FALSE)),"")</f>
        <v/>
      </c>
      <c r="T94" s="55" t="str">
        <f>IFERROR(IF(VLOOKUP(F94,Scores!$A$5:$K$102,9,FALSE)="","",VLOOKUP(F94,Scores!$A$5:$K$102,9,FALSE)),"")</f>
        <v/>
      </c>
      <c r="U94" s="56" t="str">
        <f t="shared" ref="U94" si="164">IFERROR(IF(F94="","",M94/$M$8),"")</f>
        <v/>
      </c>
      <c r="V94" s="57">
        <f t="shared" ref="V94" si="165">IFERROR(IF(F94="","",N94/$N$8),"")</f>
        <v>0.8125</v>
      </c>
      <c r="W94" s="57" t="str">
        <f t="shared" ref="W94" si="166">IFERROR(IF(F94="","",O94/$O$8),"")</f>
        <v/>
      </c>
      <c r="X94" s="57" t="str">
        <f t="shared" ref="X94" si="167">IFERROR(IF(F94="","",P94/$P$8),"")</f>
        <v/>
      </c>
      <c r="Y94" s="57" t="str">
        <f t="shared" ref="Y94" si="168">IFERROR(IF(F94="","",Q94/$Q$8),"")</f>
        <v/>
      </c>
      <c r="Z94" s="57" t="str">
        <f t="shared" ref="Z94" si="169">IFERROR(IF(F94="","",R94/$R$8),"")</f>
        <v/>
      </c>
      <c r="AA94" s="57" t="str">
        <f t="shared" ref="AA94" si="170">IFERROR(IF(F94="","",S94/$S$8),"")</f>
        <v/>
      </c>
      <c r="AB94" s="58" t="str">
        <f t="shared" ref="AB94" si="171">IFERROR(IF(F94="","",T94/$T$8),"")</f>
        <v/>
      </c>
      <c r="AC94" s="53">
        <f t="shared" ref="AC94" si="172">IF(COUNT(M94:T94)=0,"",COUNT(M94:T94))</f>
        <v>1</v>
      </c>
      <c r="AD94" s="57">
        <f t="shared" ref="AD94" si="173">IFERROR(AVERAGE(U94:AB94),"")</f>
        <v>0.8125</v>
      </c>
      <c r="AE94" s="57" cm="1">
        <f t="array" ref="AE94">IFERROR(IF(AC94&gt;Lookups!$I$6-1,AVERAGE(LARGE(U94:AB94,_xlfn.SEQUENCE(Lookups!$I$6))),AVERAGE(LARGE(U94:AB94,_xlfn.SEQUENCE(AC94)))),"")</f>
        <v>0.8125</v>
      </c>
      <c r="AF94" s="55">
        <f t="shared" ref="AF94" si="174">IF(SUM(M94:T94)=0,"",SUM(M94:T94))</f>
        <v>26</v>
      </c>
      <c r="AG94" s="59" t="str">
        <f>IF(AC94=Lookups!$I$6+1,LARGE(U94:AB94,5),"")</f>
        <v/>
      </c>
      <c r="AH94" s="59" t="str">
        <f>IF(AC94=Lookups!$I$6+2,LARGE(U94:AB94,6),"")</f>
        <v/>
      </c>
      <c r="AI94" s="59"/>
      <c r="AJ94" s="59"/>
      <c r="AK94" s="60">
        <f t="shared" ref="AK94:AK104" si="175">IF(SUM(AL94:AO94)=0,"",SUM(AL94:AO94))</f>
        <v>2</v>
      </c>
      <c r="AL94" s="34" t="str">
        <f>IF(OR(AC94=0,AC94=""),"",IF(COUNTIFS($AQ$94:$AQ$104,"&gt;"&amp;AQ94)+COUNTIFS(AQ$94:AQ104,"="&amp;AQ94)=0,"",COUNTIFS($AQ$94:$AQ$104,"&gt;"&amp;AQ94)+COUNTIFS(AQ$94:AQ104,"="&amp;AQ94)))</f>
        <v/>
      </c>
      <c r="AM94" s="34" t="str">
        <f>IFERROR(IF(OR(AC94=0,AC94=""),"",IF(COUNTIFS($AR$94:$AR$104,"&gt;"&amp;AR94)+COUNTIFS(AR$94:AR104,"="&amp;AR94)=0,"",COUNTIFS($AR$94:$AR$104,"&gt;"&amp;AR94)+COUNTIFS(AR$94:AR104,"="&amp;AR94)+$AL$93)),"")</f>
        <v/>
      </c>
      <c r="AN94" s="34" t="str">
        <f>IFERROR(IF(OR(AC94=0,AC94=""),"",IF(COUNTIFS($AS$94:$AS$104,"&gt;"&amp;AS94)+COUNTIFS(AS$94:AS104,"="&amp;AS94)=0,"",COUNTIFS($AS$94:$AS$104,"&gt;"&amp;AS94)+COUNTIFS(AS$94:AS104,"="&amp;AS94)+$AM$93)),"")</f>
        <v/>
      </c>
      <c r="AO94" s="34">
        <f>IFERROR(IF(OR(AC94=0,AC94=""),"",IF(COUNTIFS($AT$94:$AT$104,"&gt;"&amp;AT94)+COUNTIFS(AT$94:AT104,"="&amp;AT94)=0,"",COUNTIFS($AT$94:$AT$104,"&gt;"&amp;AT94)+COUNTIFS(AT$94:AT104,"="&amp;AT94)+$AN$93)),"")</f>
        <v>2</v>
      </c>
      <c r="AP94" s="34" t="str">
        <f>IFERROR(IF(OR(AC94=0,AC94=""),"",IF(COUNTIFS($AU$94:$AU$104,"&gt;"&amp;AU94)+COUNTIFS(AU$94:AU104,"="&amp;AU94)=0,"",COUNTIFS($AU$94:$AU$104,"&gt;"&amp;AU94)+COUNTIFS(AU$94:AU104,"="&amp;AU94)+$AO$5)),"")</f>
        <v/>
      </c>
      <c r="AQ94" s="59" t="str">
        <f t="shared" ref="AQ94:AQ104" si="176">IF(AC94&gt;=$AQ$10,AE94,"")</f>
        <v/>
      </c>
      <c r="AR94" s="59" t="str">
        <f t="shared" ref="AR94:AR104" si="177">IF(AC94=$AR$10,AE94,"")</f>
        <v/>
      </c>
      <c r="AS94" s="59" t="str">
        <f t="shared" ref="AS94:AS104" si="178">IF(AC94=$AS$10,AE94,"")</f>
        <v/>
      </c>
      <c r="AT94" s="59">
        <f t="shared" ref="AT94:AT104" si="179">IF(AC94=$AT$10,AE94,"")</f>
        <v>0.8125</v>
      </c>
      <c r="AU94" s="59" t="str">
        <f t="shared" ref="AU94:AU104" si="180">IF(AC94=$AU$10,AE94,"")</f>
        <v/>
      </c>
      <c r="AW94" s="60">
        <f t="shared" ref="AW94:AW104" si="181">IF(SUM(AX94:BB94)=0,"",SUM(AX94:BB94))</f>
        <v>33</v>
      </c>
      <c r="AX94" s="34" t="str">
        <f>IF(OR(BC94=0,BC94=""),"",IF(COUNTIFS($BC$11:$BC$158,"&gt;"&amp;BC94)+COUNTIFS(BC$11:BC94,"="&amp;BC94)=0,"",COUNTIFS($BC$11:$BC$158,"&gt;"&amp;BC94)+COUNTIFS(BC$11:BC94,"="&amp;BC94)))</f>
        <v/>
      </c>
      <c r="AY94" s="34" t="str">
        <f>IFERROR(IF(OR(BD94=0,BD94=""),"",IF(COUNTIFS($BD$11:$BD$158,"&gt;"&amp;BD94)+COUNTIFS(BD$11:BD94,"="&amp;BD94)=0,"",COUNTIFS($BD$11:$BD$158,"&gt;"&amp;BD94)+COUNTIFS(BD$11:BD94,"="&amp;BD94)+$AX$10)),"")</f>
        <v/>
      </c>
      <c r="AZ94" s="34" t="str">
        <f>IFERROR(IF(OR(BE94=0,BE94=""),"",IF(COUNTIFS($BE$11:$BE$158,"&gt;"&amp;BE94)+COUNTIFS(BE$11:BE94,"="&amp;BE94)=0,"",COUNTIFS($BE$11:$BE$158,"&gt;"&amp;BE94)+COUNTIFS(BE$11:BE94,"="&amp;BE94)+$AY$10)),"")</f>
        <v/>
      </c>
      <c r="BA94" s="34">
        <f>IFERROR(IF(OR(BF94=0,BF94=""),"",IF(COUNTIFS($BF$11:$BF$158,"&gt;"&amp;BF94)+COUNTIFS(BF$11:BF94,"="&amp;BF94)=0,"",COUNTIFS($BF$11:$BF$158,"&gt;"&amp;BF94)+COUNTIFS(BF$11:BF94,"="&amp;BF94)+$AZ$10)),"")</f>
        <v>33</v>
      </c>
      <c r="BB94" s="34" t="str">
        <f>IFERROR(IF(OR(BG94=0,BG94=""),"",IF(COUNTIFS($BG$11:$BG$158,"&gt;"&amp;BG94)+COUNTIFS(BG$11:BG94,"="&amp;BG94)=0,"",COUNTIFS($BG$11:$BG$158,"&gt;"&amp;BG94)+COUNTIFS(BG$11:BG94,"="&amp;BG94)+$BA$10)),"")</f>
        <v/>
      </c>
      <c r="BC94" s="59" t="str">
        <f t="shared" ref="BC94:BC104" si="182">IF(AC94&gt;=$BC$10,AE94,"")</f>
        <v/>
      </c>
      <c r="BD94" s="59" t="str">
        <f t="shared" ref="BD94:BD104" si="183">IF(AC94=$BD$10,AE94,"")</f>
        <v/>
      </c>
      <c r="BE94" s="59" t="str">
        <f t="shared" ref="BE94:BE104" si="184">IF(AC94=$BE$10,AE94,"")</f>
        <v/>
      </c>
      <c r="BF94" s="59">
        <f t="shared" ref="BF94:BF104" si="185">IF(AC94=$BF$10,AE94,"")</f>
        <v>0.8125</v>
      </c>
      <c r="BG94" s="59" t="str">
        <f t="shared" ref="BG94:BG104" si="186">IF(AC94=$BG$10,AE94,"")</f>
        <v/>
      </c>
    </row>
    <row r="95" spans="1:59" ht="15" x14ac:dyDescent="0.3">
      <c r="A95" t="str">
        <f t="shared" ref="A95:A104" si="187">AK95</f>
        <v/>
      </c>
      <c r="B95" t="str">
        <f>IF(OR(AC95=0,AC95=""),"",IF(COUNTIFS($AE$11:$AE$158,"&gt;"&amp;AE95)+COUNTIFS(AE$11:AE95,"="&amp;AE95)=0,"",COUNTIFS($AE$11:$AE$158,"&gt;"&amp;AE95)+COUNTIFS(AE$11:AE95,"="&amp;AE95)))</f>
        <v/>
      </c>
      <c r="C95" t="str">
        <f t="shared" si="163"/>
        <v/>
      </c>
      <c r="D95" t="str">
        <f>IF(OR(AC95=0,AC95=""),"",IF(COUNTIFS($AF$11:$AF$135,"&gt;"&amp;AF95)+COUNTIFS(AF$11:AF95,"="&amp;AF95)=0,"",COUNTIFS($AF$11:$AF$135,"&gt;"&amp;AF95)+COUNTIFS(AF$11:AF95,"="&amp;AF95)))</f>
        <v/>
      </c>
      <c r="E95" t="str">
        <f>IF(AC95="","",COUNTIFS($J$11:$J$158,J95,$AE$11:$AE$158,"&gt;"&amp;AE95)+COUNTIFS(J95:$J$158,J95,AE95:$AE$158,AE95))</f>
        <v/>
      </c>
      <c r="F95" s="100" t="s">
        <v>116</v>
      </c>
      <c r="G95" s="98" t="str">
        <f>IFERROR(IF(VLOOKUP(F95,Lookups!$A$2:$F$118,2,FALSE)="","",VLOOKUP(F95,Lookups!$A$2:$F$118,2,FALSE)),"")</f>
        <v/>
      </c>
      <c r="H95" s="98" t="str">
        <f>IFERROR(IF(VLOOKUP(F95,Lookups!$A$2:$F$118,3,FALSE)="","",VLOOKUP(F95,Lookups!$A$2:$F$118,3,FALSE)),"")</f>
        <v>P</v>
      </c>
      <c r="I95" s="98" t="str">
        <f>IFERROR(IF(AE95=0,"",VLOOKUP(AD95,Lookups!$K$3:$L$7,2,TRUE)),"")</f>
        <v/>
      </c>
      <c r="J95" s="98" t="str">
        <f>IFERROR(IF(VLOOKUP(F95,Lookups!$A$2:$F$118,4,FALSE)="","",VLOOKUP(F95,Lookups!$A$2:$F$118,4,FALSE)),"")</f>
        <v>Piston</v>
      </c>
      <c r="K95" s="98" t="str">
        <f>IFERROR(IF(VLOOKUP(F95,Lookups!$A$2:$F$118,5,FALSE)="","",VLOOKUP(F95,Lookups!$A$2:$F$118,5,FALSE)),"")</f>
        <v>Frobury</v>
      </c>
      <c r="L95" s="99" t="str">
        <f>IFERROR(IF(VLOOKUP(F95,Lookups!$A$2:$F$118,6,FALSE)="","",VLOOKUP(F95,Lookups!$A$2:$F$118,6,FALSE)),"")</f>
        <v/>
      </c>
      <c r="M95" s="53" t="str">
        <f>IFERROR(IF(VLOOKUP(F95,Scores!$A$5:$K$102,2,FALSE)="","",VLOOKUP(F95,Scores!$A$4:$K$102,2,FALSE)),"")</f>
        <v/>
      </c>
      <c r="N95" s="54" t="str">
        <f>IFERROR(IF(VLOOKUP(F95,Scores!$A$5:$K$102,3,FALSE)="","",VLOOKUP(F95,Scores!$A$5:$K$102,3,FALSE)),"")</f>
        <v/>
      </c>
      <c r="O95" s="54" t="str">
        <f>IFERROR(IF(VLOOKUP(F95,Scores!$A$5:$K$102,4,FALSE)="","",VLOOKUP(F95,Scores!$A$5:$K$102,4,FALSE)),"")</f>
        <v/>
      </c>
      <c r="P95" s="54" t="str">
        <f>IFERROR(IF(VLOOKUP(F95,Scores!$A$5:$K$102,5,FALSE)="","",VLOOKUP(F95,Scores!$A$5:$K$102,5,FALSE)),"")</f>
        <v/>
      </c>
      <c r="Q95" s="54" t="str">
        <f>IFERROR(IF(VLOOKUP(F95,Scores!$A$5:$K$102,6,FALSE)="","",VLOOKUP(F95,Scores!$A$5:$K$102,6,FALSE)),"")</f>
        <v/>
      </c>
      <c r="R95" s="54" t="str">
        <f>IFERROR(IF(VLOOKUP(F95,Scores!$A$5:$K$102,7,FALSE)="","",VLOOKUP(F95,Scores!$A$5:$K$102,7,FALSE)),"")</f>
        <v/>
      </c>
      <c r="S95" s="54" t="str">
        <f>IFERROR(IF(VLOOKUP(F95,Scores!$A$5:$K$102,8,FALSE)="","",VLOOKUP(F95,Scores!$A$5:$K$102,8,FALSE)),"")</f>
        <v/>
      </c>
      <c r="T95" s="55" t="str">
        <f>IFERROR(IF(VLOOKUP(F95,Scores!$A$5:$K$102,9,FALSE)="","",VLOOKUP(F95,Scores!$A$5:$K$102,9,FALSE)),"")</f>
        <v/>
      </c>
      <c r="U95" s="56" t="str">
        <f t="shared" ref="U95:U104" si="188">IFERROR(IF(F95="","",M95/$M$8),"")</f>
        <v/>
      </c>
      <c r="V95" s="57" t="str">
        <f t="shared" ref="V95:V104" si="189">IFERROR(IF(F95="","",N95/$N$8),"")</f>
        <v/>
      </c>
      <c r="W95" s="57" t="str">
        <f t="shared" ref="W95:W104" si="190">IFERROR(IF(F95="","",O95/$O$8),"")</f>
        <v/>
      </c>
      <c r="X95" s="57" t="str">
        <f t="shared" ref="X95:X104" si="191">IFERROR(IF(F95="","",P95/$P$8),"")</f>
        <v/>
      </c>
      <c r="Y95" s="57" t="str">
        <f t="shared" ref="Y95:Y104" si="192">IFERROR(IF(F95="","",Q95/$Q$8),"")</f>
        <v/>
      </c>
      <c r="Z95" s="57" t="str">
        <f t="shared" ref="Z95:Z104" si="193">IFERROR(IF(F95="","",R95/$R$8),"")</f>
        <v/>
      </c>
      <c r="AA95" s="57" t="str">
        <f t="shared" ref="AA95:AA104" si="194">IFERROR(IF(F95="","",S95/$S$8),"")</f>
        <v/>
      </c>
      <c r="AB95" s="58" t="str">
        <f t="shared" ref="AB95:AB104" si="195">IFERROR(IF(F95="","",T95/$T$8),"")</f>
        <v/>
      </c>
      <c r="AC95" s="53" t="str">
        <f t="shared" ref="AC95:AC104" si="196">IF(COUNT(M95:T95)=0,"",COUNT(M95:T95))</f>
        <v/>
      </c>
      <c r="AD95" s="57" t="str">
        <f t="shared" ref="AD95:AD104" si="197">IFERROR(AVERAGE(U95:AB95),"")</f>
        <v/>
      </c>
      <c r="AE95" s="57" t="str" cm="1">
        <f t="array" ref="AE95">IFERROR(IF(AC95&gt;Lookups!$I$6-1,AVERAGE(LARGE(U95:AB95,_xlfn.SEQUENCE(Lookups!$I$6))),AVERAGE(LARGE(U95:AB95,_xlfn.SEQUENCE(AC95)))),"")</f>
        <v/>
      </c>
      <c r="AF95" s="55" t="str">
        <f t="shared" ref="AF95:AF104" si="198">IF(SUM(M95:T95)=0,"",SUM(M95:T95))</f>
        <v/>
      </c>
      <c r="AG95" s="59" t="str">
        <f>IF(AC95=Lookups!$I$6+1,LARGE(U95:AB95,5),"")</f>
        <v/>
      </c>
      <c r="AH95" s="59" t="str">
        <f>IF(AC95=Lookups!$I$6+2,LARGE(U95:AB95,6),"")</f>
        <v/>
      </c>
      <c r="AI95" s="59"/>
      <c r="AJ95" s="59"/>
      <c r="AK95" s="60" t="str">
        <f t="shared" si="175"/>
        <v/>
      </c>
      <c r="AL95" s="34" t="str">
        <f>IF(OR(AC95=0,AC95=""),"",IF(COUNTIFS($AQ$94:$AQ$104,"&gt;"&amp;AQ95)+COUNTIFS(AQ$94:AQ105,"="&amp;AQ95)=0,"",COUNTIFS($AQ$94:$AQ$104,"&gt;"&amp;AQ95)+COUNTIFS(AQ$94:AQ105,"="&amp;AQ95)))</f>
        <v/>
      </c>
      <c r="AM95" s="34" t="str">
        <f>IFERROR(IF(OR(AC95=0,AC95=""),"",IF(COUNTIFS($AR$94:$AR$104,"&gt;"&amp;AR95)+COUNTIFS(AR$94:AR105,"="&amp;AR95)=0,"",COUNTIFS($AR$94:$AR$104,"&gt;"&amp;AR95)+COUNTIFS(AR$94:AR105,"="&amp;AR95)+$AL$93)),"")</f>
        <v/>
      </c>
      <c r="AN95" s="34" t="str">
        <f>IFERROR(IF(OR(AC95=0,AC95=""),"",IF(COUNTIFS($AS$94:$AS$104,"&gt;"&amp;AS95)+COUNTIFS(AS$94:AS105,"="&amp;AS95)=0,"",COUNTIFS($AS$94:$AS$104,"&gt;"&amp;AS95)+COUNTIFS(AS$94:AS105,"="&amp;AS95)+$AM$93)),"")</f>
        <v/>
      </c>
      <c r="AO95" s="34" t="str">
        <f>IFERROR(IF(OR(AC95=0,AC95=""),"",IF(COUNTIFS($AT$94:$AT$104,"&gt;"&amp;AT95)+COUNTIFS(AT$94:AT105,"="&amp;AT95)=0,"",COUNTIFS($AT$94:$AT$104,"&gt;"&amp;AT95)+COUNTIFS(AT$94:AT105,"="&amp;AT95)+$AN$93)),"")</f>
        <v/>
      </c>
      <c r="AP95" s="34" t="str">
        <f>IFERROR(IF(OR(AC95=0,AC95=""),"",IF(COUNTIFS($AU$94:$AU$104,"&gt;"&amp;AU95)+COUNTIFS(AU$94:AU105,"="&amp;AU95)=0,"",COUNTIFS($AU$94:$AU$104,"&gt;"&amp;AU95)+COUNTIFS(AU$94:AU105,"="&amp;AU95)+$AO$5)),"")</f>
        <v/>
      </c>
      <c r="AQ95" s="59" t="str">
        <f t="shared" si="176"/>
        <v/>
      </c>
      <c r="AR95" s="59" t="str">
        <f t="shared" si="177"/>
        <v/>
      </c>
      <c r="AS95" s="59" t="str">
        <f t="shared" si="178"/>
        <v/>
      </c>
      <c r="AT95" s="59" t="str">
        <f t="shared" si="179"/>
        <v/>
      </c>
      <c r="AU95" s="59" t="str">
        <f t="shared" si="180"/>
        <v/>
      </c>
      <c r="AW95" s="60" t="str">
        <f t="shared" si="181"/>
        <v/>
      </c>
      <c r="AX95" s="34" t="str">
        <f>IF(OR(BC95=0,BC95=""),"",IF(COUNTIFS($BC$11:$BC$158,"&gt;"&amp;BC95)+COUNTIFS(BC$11:BC95,"="&amp;BC95)=0,"",COUNTIFS($BC$11:$BC$158,"&gt;"&amp;BC95)+COUNTIFS(BC$11:BC95,"="&amp;BC95)))</f>
        <v/>
      </c>
      <c r="AY95" s="34" t="str">
        <f>IFERROR(IF(OR(BD95=0,BD95=""),"",IF(COUNTIFS($BD$11:$BD$158,"&gt;"&amp;BD95)+COUNTIFS(BD$11:BD95,"="&amp;BD95)=0,"",COUNTIFS($BD$11:$BD$158,"&gt;"&amp;BD95)+COUNTIFS(BD$11:BD95,"="&amp;BD95)+$AX$10)),"")</f>
        <v/>
      </c>
      <c r="AZ95" s="34" t="str">
        <f>IFERROR(IF(OR(BE95=0,BE95=""),"",IF(COUNTIFS($BE$11:$BE$158,"&gt;"&amp;BE95)+COUNTIFS(BE$11:BE95,"="&amp;BE95)=0,"",COUNTIFS($BE$11:$BE$158,"&gt;"&amp;BE95)+COUNTIFS(BE$11:BE95,"="&amp;BE95)+$AY$10)),"")</f>
        <v/>
      </c>
      <c r="BA95" s="34" t="str">
        <f>IFERROR(IF(OR(BF95=0,BF95=""),"",IF(COUNTIFS($BF$11:$BF$158,"&gt;"&amp;BF95)+COUNTIFS(BF$11:BF95,"="&amp;BF95)=0,"",COUNTIFS($BF$11:$BF$158,"&gt;"&amp;BF95)+COUNTIFS(BF$11:BF95,"="&amp;BF95)+$AZ$10)),"")</f>
        <v/>
      </c>
      <c r="BB95" s="34" t="str">
        <f>IFERROR(IF(OR(BG95=0,BG95=""),"",IF(COUNTIFS($BG$11:$BG$158,"&gt;"&amp;BG95)+COUNTIFS(BG$11:BG95,"="&amp;BG95)=0,"",COUNTIFS($BG$11:$BG$158,"&gt;"&amp;BG95)+COUNTIFS(BG$11:BG95,"="&amp;BG95)+$BA$10)),"")</f>
        <v/>
      </c>
      <c r="BC95" s="59" t="str">
        <f t="shared" si="182"/>
        <v/>
      </c>
      <c r="BD95" s="59" t="str">
        <f t="shared" si="183"/>
        <v/>
      </c>
      <c r="BE95" s="59" t="str">
        <f t="shared" si="184"/>
        <v/>
      </c>
      <c r="BF95" s="59" t="str">
        <f t="shared" si="185"/>
        <v/>
      </c>
      <c r="BG95" s="59" t="str">
        <f t="shared" si="186"/>
        <v/>
      </c>
    </row>
    <row r="96" spans="1:59" ht="15.6" x14ac:dyDescent="0.3">
      <c r="A96" t="str">
        <f t="shared" si="187"/>
        <v/>
      </c>
      <c r="B96" t="str">
        <f>IF(OR(AC96=0,AC96=""),"",IF(COUNTIFS($AE$11:$AE$158,"&gt;"&amp;AE96)+COUNTIFS(AE$11:AE96,"="&amp;AE96)=0,"",COUNTIFS($AE$11:$AE$158,"&gt;"&amp;AE96)+COUNTIFS(AE$11:AE96,"="&amp;AE96)))</f>
        <v/>
      </c>
      <c r="C96" t="str">
        <f t="shared" si="163"/>
        <v/>
      </c>
      <c r="D96" t="str">
        <f>IF(OR(AC96=0,AC96=""),"",IF(COUNTIFS($AF$11:$AF$135,"&gt;"&amp;AF96)+COUNTIFS(AF$11:AF96,"="&amp;AF96)=0,"",COUNTIFS($AF$11:$AF$135,"&gt;"&amp;AF96)+COUNTIFS(AF$11:AF96,"="&amp;AF96)))</f>
        <v/>
      </c>
      <c r="E96" t="str">
        <f>IF(AC96="","",COUNTIFS($J$11:$J$158,J96,$AE$11:$AE$158,"&gt;"&amp;AE96)+COUNTIFS(J96:$J$158,J96,AE96:$AE$158,AE96))</f>
        <v/>
      </c>
      <c r="F96" s="101" t="s">
        <v>30</v>
      </c>
      <c r="G96" s="98" t="str">
        <f>IFERROR(IF(VLOOKUP(F96,Lookups!$A$2:$F$118,2,FALSE)="","",VLOOKUP(F96,Lookups!$A$2:$F$118,2,FALSE)),"")</f>
        <v/>
      </c>
      <c r="H96" s="98" t="str">
        <f>IFERROR(IF(VLOOKUP(F96,Lookups!$A$2:$F$118,3,FALSE)="","",VLOOKUP(F96,Lookups!$A$2:$F$118,3,FALSE)),"")</f>
        <v>P</v>
      </c>
      <c r="I96" s="98" t="str">
        <f>IFERROR(IF(AE96=0,"",VLOOKUP(AD96,Lookups!$K$3:$L$7,2,TRUE)),"")</f>
        <v/>
      </c>
      <c r="J96" s="98" t="str">
        <f>IFERROR(IF(VLOOKUP(F96,Lookups!$A$2:$F$118,4,FALSE)="","",VLOOKUP(F96,Lookups!$A$2:$F$118,4,FALSE)),"")</f>
        <v>Piston</v>
      </c>
      <c r="K96" s="98" t="str">
        <f>IFERROR(IF(VLOOKUP(F96,Lookups!$A$2:$F$118,5,FALSE)="","",VLOOKUP(F96,Lookups!$A$2:$F$118,5,FALSE)),"")</f>
        <v>Weston Warrior</v>
      </c>
      <c r="L96" s="99" t="str">
        <f>IFERROR(IF(VLOOKUP(F96,Lookups!$A$2:$F$118,6,FALSE)="","",VLOOKUP(F96,Lookups!$A$2:$F$118,6,FALSE)),"")</f>
        <v/>
      </c>
      <c r="M96" s="53" t="str">
        <f>IFERROR(IF(VLOOKUP(F96,Scores!$A$5:$K$102,2,FALSE)="","",VLOOKUP(F96,Scores!$A$4:$K$102,2,FALSE)),"")</f>
        <v/>
      </c>
      <c r="N96" s="54" t="str">
        <f>IFERROR(IF(VLOOKUP(F96,Scores!$A$5:$K$102,3,FALSE)="","",VLOOKUP(F96,Scores!$A$5:$K$102,3,FALSE)),"")</f>
        <v/>
      </c>
      <c r="O96" s="54" t="str">
        <f>IFERROR(IF(VLOOKUP(F96,Scores!$A$5:$K$102,4,FALSE)="","",VLOOKUP(F96,Scores!$A$5:$K$102,4,FALSE)),"")</f>
        <v/>
      </c>
      <c r="P96" s="54" t="str">
        <f>IFERROR(IF(VLOOKUP(F96,Scores!$A$5:$K$102,5,FALSE)="","",VLOOKUP(F96,Scores!$A$5:$K$102,5,FALSE)),"")</f>
        <v/>
      </c>
      <c r="Q96" s="54" t="str">
        <f>IFERROR(IF(VLOOKUP(F96,Scores!$A$5:$K$102,6,FALSE)="","",VLOOKUP(F96,Scores!$A$5:$K$102,6,FALSE)),"")</f>
        <v/>
      </c>
      <c r="R96" s="54" t="str">
        <f>IFERROR(IF(VLOOKUP(F96,Scores!$A$5:$K$102,7,FALSE)="","",VLOOKUP(F96,Scores!$A$5:$K$102,7,FALSE)),"")</f>
        <v/>
      </c>
      <c r="S96" s="54" t="str">
        <f>IFERROR(IF(VLOOKUP(F96,Scores!$A$5:$K$102,8,FALSE)="","",VLOOKUP(F96,Scores!$A$5:$K$102,8,FALSE)),"")</f>
        <v/>
      </c>
      <c r="T96" s="55" t="str">
        <f>IFERROR(IF(VLOOKUP(F96,Scores!$A$5:$K$102,9,FALSE)="","",VLOOKUP(F96,Scores!$A$5:$K$102,9,FALSE)),"")</f>
        <v/>
      </c>
      <c r="U96" s="56" t="str">
        <f t="shared" si="188"/>
        <v/>
      </c>
      <c r="V96" s="57" t="str">
        <f t="shared" si="189"/>
        <v/>
      </c>
      <c r="W96" s="57" t="str">
        <f t="shared" si="190"/>
        <v/>
      </c>
      <c r="X96" s="57" t="str">
        <f t="shared" si="191"/>
        <v/>
      </c>
      <c r="Y96" s="57" t="str">
        <f t="shared" si="192"/>
        <v/>
      </c>
      <c r="Z96" s="57" t="str">
        <f t="shared" si="193"/>
        <v/>
      </c>
      <c r="AA96" s="57" t="str">
        <f t="shared" si="194"/>
        <v/>
      </c>
      <c r="AB96" s="58" t="str">
        <f t="shared" si="195"/>
        <v/>
      </c>
      <c r="AC96" s="53" t="str">
        <f t="shared" si="196"/>
        <v/>
      </c>
      <c r="AD96" s="57" t="str">
        <f t="shared" si="197"/>
        <v/>
      </c>
      <c r="AE96" s="57" t="str" cm="1">
        <f t="array" ref="AE96">IFERROR(IF(AC96&gt;Lookups!$I$6-1,AVERAGE(LARGE(U96:AB96,_xlfn.SEQUENCE(Lookups!$I$6))),AVERAGE(LARGE(U96:AB96,_xlfn.SEQUENCE(AC96)))),"")</f>
        <v/>
      </c>
      <c r="AF96" s="55" t="str">
        <f t="shared" si="198"/>
        <v/>
      </c>
      <c r="AG96" s="59" t="str">
        <f>IF(AC96=Lookups!$I$6+1,LARGE(U96:AB96,5),"")</f>
        <v/>
      </c>
      <c r="AH96" s="59" t="str">
        <f>IF(AC96=Lookups!$I$6+2,LARGE(U96:AB96,6),"")</f>
        <v/>
      </c>
      <c r="AI96" s="59"/>
      <c r="AJ96" s="59"/>
      <c r="AK96" s="60" t="str">
        <f t="shared" si="175"/>
        <v/>
      </c>
      <c r="AL96" s="34" t="str">
        <f>IF(OR(AC96=0,AC96=""),"",IF(COUNTIFS($AQ$94:$AQ$104,"&gt;"&amp;AQ96)+COUNTIFS(AQ$94:AQ106,"="&amp;AQ96)=0,"",COUNTIFS($AQ$94:$AQ$104,"&gt;"&amp;AQ96)+COUNTIFS(AQ$94:AQ106,"="&amp;AQ96)))</f>
        <v/>
      </c>
      <c r="AM96" s="34" t="str">
        <f>IFERROR(IF(OR(AC96=0,AC96=""),"",IF(COUNTIFS($AR$94:$AR$104,"&gt;"&amp;AR96)+COUNTIFS(AR$94:AR106,"="&amp;AR96)=0,"",COUNTIFS($AR$94:$AR$104,"&gt;"&amp;AR96)+COUNTIFS(AR$94:AR106,"="&amp;AR96)+$AL$93)),"")</f>
        <v/>
      </c>
      <c r="AN96" s="34" t="str">
        <f>IFERROR(IF(OR(AC96=0,AC96=""),"",IF(COUNTIFS($AS$94:$AS$104,"&gt;"&amp;AS96)+COUNTIFS(AS$94:AS106,"="&amp;AS96)=0,"",COUNTIFS($AS$94:$AS$104,"&gt;"&amp;AS96)+COUNTIFS(AS$94:AS106,"="&amp;AS96)+$AM$93)),"")</f>
        <v/>
      </c>
      <c r="AO96" s="34" t="str">
        <f>IFERROR(IF(OR(AC96=0,AC96=""),"",IF(COUNTIFS($AT$94:$AT$104,"&gt;"&amp;AT96)+COUNTIFS(AT$94:AT106,"="&amp;AT96)=0,"",COUNTIFS($AT$94:$AT$104,"&gt;"&amp;AT96)+COUNTIFS(AT$94:AT106,"="&amp;AT96)+$AN$93)),"")</f>
        <v/>
      </c>
      <c r="AP96" s="34" t="str">
        <f>IFERROR(IF(OR(AC96=0,AC96=""),"",IF(COUNTIFS($AU$94:$AU$104,"&gt;"&amp;AU96)+COUNTIFS(AU$94:AU106,"="&amp;AU96)=0,"",COUNTIFS($AU$94:$AU$104,"&gt;"&amp;AU96)+COUNTIFS(AU$94:AU106,"="&amp;AU96)+$AO$5)),"")</f>
        <v/>
      </c>
      <c r="AQ96" s="59" t="str">
        <f t="shared" si="176"/>
        <v/>
      </c>
      <c r="AR96" s="59" t="str">
        <f t="shared" si="177"/>
        <v/>
      </c>
      <c r="AS96" s="59" t="str">
        <f t="shared" si="178"/>
        <v/>
      </c>
      <c r="AT96" s="59" t="str">
        <f t="shared" si="179"/>
        <v/>
      </c>
      <c r="AU96" s="59" t="str">
        <f t="shared" si="180"/>
        <v/>
      </c>
      <c r="AW96" s="60" t="str">
        <f t="shared" si="181"/>
        <v/>
      </c>
      <c r="AX96" s="34" t="str">
        <f>IF(OR(BC96=0,BC96=""),"",IF(COUNTIFS($BC$11:$BC$158,"&gt;"&amp;BC96)+COUNTIFS(BC$11:BC96,"="&amp;BC96)=0,"",COUNTIFS($BC$11:$BC$158,"&gt;"&amp;BC96)+COUNTIFS(BC$11:BC96,"="&amp;BC96)))</f>
        <v/>
      </c>
      <c r="AY96" s="34" t="str">
        <f>IFERROR(IF(OR(BD96=0,BD96=""),"",IF(COUNTIFS($BD$11:$BD$158,"&gt;"&amp;BD96)+COUNTIFS(BD$11:BD96,"="&amp;BD96)=0,"",COUNTIFS($BD$11:$BD$158,"&gt;"&amp;BD96)+COUNTIFS(BD$11:BD96,"="&amp;BD96)+$AX$10)),"")</f>
        <v/>
      </c>
      <c r="AZ96" s="34" t="str">
        <f>IFERROR(IF(OR(BE96=0,BE96=""),"",IF(COUNTIFS($BE$11:$BE$158,"&gt;"&amp;BE96)+COUNTIFS(BE$11:BE96,"="&amp;BE96)=0,"",COUNTIFS($BE$11:$BE$158,"&gt;"&amp;BE96)+COUNTIFS(BE$11:BE96,"="&amp;BE96)+$AY$10)),"")</f>
        <v/>
      </c>
      <c r="BA96" s="34" t="str">
        <f>IFERROR(IF(OR(BF96=0,BF96=""),"",IF(COUNTIFS($BF$11:$BF$158,"&gt;"&amp;BF96)+COUNTIFS(BF$11:BF96,"="&amp;BF96)=0,"",COUNTIFS($BF$11:$BF$158,"&gt;"&amp;BF96)+COUNTIFS(BF$11:BF96,"="&amp;BF96)+$AZ$10)),"")</f>
        <v/>
      </c>
      <c r="BB96" s="34" t="str">
        <f>IFERROR(IF(OR(BG96=0,BG96=""),"",IF(COUNTIFS($BG$11:$BG$158,"&gt;"&amp;BG96)+COUNTIFS(BG$11:BG96,"="&amp;BG96)=0,"",COUNTIFS($BG$11:$BG$158,"&gt;"&amp;BG96)+COUNTIFS(BG$11:BG96,"="&amp;BG96)+$BA$10)),"")</f>
        <v/>
      </c>
      <c r="BC96" s="59" t="str">
        <f t="shared" si="182"/>
        <v/>
      </c>
      <c r="BD96" s="59" t="str">
        <f t="shared" si="183"/>
        <v/>
      </c>
      <c r="BE96" s="59" t="str">
        <f t="shared" si="184"/>
        <v/>
      </c>
      <c r="BF96" s="59" t="str">
        <f t="shared" si="185"/>
        <v/>
      </c>
      <c r="BG96" s="59" t="str">
        <f t="shared" si="186"/>
        <v/>
      </c>
    </row>
    <row r="97" spans="1:59" ht="15" x14ac:dyDescent="0.3">
      <c r="A97">
        <f t="shared" si="187"/>
        <v>1</v>
      </c>
      <c r="B97">
        <f>IF(OR(AC97=0,AC97=""),"",IF(COUNTIFS($AE$11:$AE$158,"&gt;"&amp;AE97)+COUNTIFS(AE$11:AE97,"="&amp;AE97)=0,"",COUNTIFS($AE$11:$AE$158,"&gt;"&amp;AE97)+COUNTIFS(AE$11:AE97,"="&amp;AE97)))</f>
        <v>38</v>
      </c>
      <c r="C97">
        <f t="shared" si="163"/>
        <v>23</v>
      </c>
      <c r="D97">
        <f>IF(OR(AC97=0,AC97=""),"",IF(COUNTIFS($AF$11:$AF$135,"&gt;"&amp;AF97)+COUNTIFS(AF$11:AF97,"="&amp;AF97)=0,"",COUNTIFS($AF$11:$AF$135,"&gt;"&amp;AF97)+COUNTIFS(AF$11:AF97,"="&amp;AF97)))</f>
        <v>18</v>
      </c>
      <c r="E97">
        <f>IF(AC97="","",COUNTIFS($J$11:$J$158,J97,$AE$11:$AE$158,"&gt;"&amp;AE97)+COUNTIFS(J97:$J$158,J97,AE97:$AE$158,AE97))</f>
        <v>2</v>
      </c>
      <c r="F97" s="102" t="s">
        <v>37</v>
      </c>
      <c r="G97" s="98">
        <f>IFERROR(IF(VLOOKUP(F97,Lookups!$A$2:$F$118,2,FALSE)="","",VLOOKUP(F97,Lookups!$A$2:$F$118,2,FALSE)),"")</f>
        <v>1513</v>
      </c>
      <c r="H97" s="98" t="str">
        <f>IFERROR(IF(VLOOKUP(F97,Lookups!$A$2:$F$118,3,FALSE)="","",VLOOKUP(F97,Lookups!$A$2:$F$118,3,FALSE)),"")</f>
        <v>P</v>
      </c>
      <c r="I97" s="98" t="str">
        <f>IFERROR(IF(AE97=0,"",VLOOKUP(AD97,Lookups!$K$3:$L$7,2,TRUE)),"")</f>
        <v>C</v>
      </c>
      <c r="J97" s="98" t="str">
        <f>IFERROR(IF(VLOOKUP(F97,Lookups!$A$2:$F$118,4,FALSE)="","",VLOOKUP(F97,Lookups!$A$2:$F$118,4,FALSE)),"")</f>
        <v>Piston</v>
      </c>
      <c r="K97" s="98" t="str">
        <f>IFERROR(IF(VLOOKUP(F97,Lookups!$A$2:$F$118,5,FALSE)="","",VLOOKUP(F97,Lookups!$A$2:$F$118,5,FALSE)),"")</f>
        <v>Newbury</v>
      </c>
      <c r="L97" s="99" t="str">
        <f>IFERROR(IF(VLOOKUP(F97,Lookups!$A$2:$F$118,6,FALSE)="","",VLOOKUP(F97,Lookups!$A$2:$F$118,6,FALSE)),"")</f>
        <v>Newbury 1</v>
      </c>
      <c r="M97" s="53">
        <f>IFERROR(IF(VLOOKUP(F97,Scores!$A$5:$K$102,2,FALSE)="","",VLOOKUP(F97,Scores!$A$4:$K$102,2,FALSE)),"")</f>
        <v>25</v>
      </c>
      <c r="N97" s="54">
        <f>IFERROR(IF(VLOOKUP(F97,Scores!$A$5:$K$102,3,FALSE)="","",VLOOKUP(F97,Scores!$A$5:$K$102,3,FALSE)),"")</f>
        <v>16</v>
      </c>
      <c r="O97" s="54" t="str">
        <f>IFERROR(IF(VLOOKUP(F97,Scores!$A$5:$K$102,4,FALSE)="","",VLOOKUP(F97,Scores!$A$5:$K$102,4,FALSE)),"")</f>
        <v/>
      </c>
      <c r="P97" s="54" t="str">
        <f>IFERROR(IF(VLOOKUP(F97,Scores!$A$5:$K$102,5,FALSE)="","",VLOOKUP(F97,Scores!$A$5:$K$102,5,FALSE)),"")</f>
        <v/>
      </c>
      <c r="Q97" s="54" t="str">
        <f>IFERROR(IF(VLOOKUP(F97,Scores!$A$5:$K$102,6,FALSE)="","",VLOOKUP(F97,Scores!$A$5:$K$102,6,FALSE)),"")</f>
        <v/>
      </c>
      <c r="R97" s="54" t="str">
        <f>IFERROR(IF(VLOOKUP(F97,Scores!$A$5:$K$102,7,FALSE)="","",VLOOKUP(F97,Scores!$A$5:$K$102,7,FALSE)),"")</f>
        <v/>
      </c>
      <c r="S97" s="54" t="str">
        <f>IFERROR(IF(VLOOKUP(F97,Scores!$A$5:$K$102,8,FALSE)="","",VLOOKUP(F97,Scores!$A$5:$K$102,8,FALSE)),"")</f>
        <v/>
      </c>
      <c r="T97" s="55" t="str">
        <f>IFERROR(IF(VLOOKUP(F97,Scores!$A$5:$K$102,9,FALSE)="","",VLOOKUP(F97,Scores!$A$5:$K$102,9,FALSE)),"")</f>
        <v/>
      </c>
      <c r="U97" s="56">
        <f t="shared" si="188"/>
        <v>0.64102564102564108</v>
      </c>
      <c r="V97" s="57">
        <f t="shared" si="189"/>
        <v>0.5</v>
      </c>
      <c r="W97" s="57" t="str">
        <f t="shared" si="190"/>
        <v/>
      </c>
      <c r="X97" s="57" t="str">
        <f t="shared" si="191"/>
        <v/>
      </c>
      <c r="Y97" s="57" t="str">
        <f t="shared" si="192"/>
        <v/>
      </c>
      <c r="Z97" s="57" t="str">
        <f t="shared" si="193"/>
        <v/>
      </c>
      <c r="AA97" s="57" t="str">
        <f t="shared" si="194"/>
        <v/>
      </c>
      <c r="AB97" s="58" t="str">
        <f t="shared" si="195"/>
        <v/>
      </c>
      <c r="AC97" s="53">
        <f t="shared" si="196"/>
        <v>2</v>
      </c>
      <c r="AD97" s="57">
        <f t="shared" si="197"/>
        <v>0.57051282051282048</v>
      </c>
      <c r="AE97" s="57" cm="1">
        <f t="array" ref="AE97">IFERROR(IF(AC97&gt;Lookups!$I$6-1,AVERAGE(LARGE(U97:AB97,_xlfn.SEQUENCE(Lookups!$I$6))),AVERAGE(LARGE(U97:AB97,_xlfn.SEQUENCE(AC97)))),"")</f>
        <v>0.57051282051282048</v>
      </c>
      <c r="AF97" s="55">
        <f t="shared" si="198"/>
        <v>41</v>
      </c>
      <c r="AG97" s="59" t="str">
        <f>IF(AC97=Lookups!$I$6+1,LARGE(U97:AB97,5),"")</f>
        <v/>
      </c>
      <c r="AH97" s="59" t="str">
        <f>IF(AC97=Lookups!$I$6+2,LARGE(U97:AB97,6),"")</f>
        <v/>
      </c>
      <c r="AI97" s="59"/>
      <c r="AJ97" s="59"/>
      <c r="AK97" s="60">
        <f t="shared" si="175"/>
        <v>1</v>
      </c>
      <c r="AL97" s="34" t="str">
        <f>IF(OR(AC97=0,AC97=""),"",IF(COUNTIFS($AQ$94:$AQ$104,"&gt;"&amp;AQ97)+COUNTIFS(AQ$94:AQ107,"="&amp;AQ97)=0,"",COUNTIFS($AQ$94:$AQ$104,"&gt;"&amp;AQ97)+COUNTIFS(AQ$94:AQ107,"="&amp;AQ97)))</f>
        <v/>
      </c>
      <c r="AM97" s="34" t="str">
        <f>IFERROR(IF(OR(AC97=0,AC97=""),"",IF(COUNTIFS($AR$94:$AR$104,"&gt;"&amp;AR97)+COUNTIFS(AR$94:AR107,"="&amp;AR97)=0,"",COUNTIFS($AR$94:$AR$104,"&gt;"&amp;AR97)+COUNTIFS(AR$94:AR107,"="&amp;AR97)+$AL$93)),"")</f>
        <v/>
      </c>
      <c r="AN97" s="34">
        <f>IFERROR(IF(OR(AC97=0,AC97=""),"",IF(COUNTIFS($AS$94:$AS$104,"&gt;"&amp;AS97)+COUNTIFS(AS$94:AS107,"="&amp;AS97)=0,"",COUNTIFS($AS$94:$AS$104,"&gt;"&amp;AS97)+COUNTIFS(AS$94:AS107,"="&amp;AS97)+$AM$93)),"")</f>
        <v>1</v>
      </c>
      <c r="AO97" s="34" t="str">
        <f>IFERROR(IF(OR(AC97=0,AC97=""),"",IF(COUNTIFS($AT$94:$AT$104,"&gt;"&amp;AT97)+COUNTIFS(AT$94:AT107,"="&amp;AT97)=0,"",COUNTIFS($AT$94:$AT$104,"&gt;"&amp;AT97)+COUNTIFS(AT$94:AT107,"="&amp;AT97)+$AN$93)),"")</f>
        <v/>
      </c>
      <c r="AP97" s="34" t="str">
        <f>IFERROR(IF(OR(AC97=0,AC97=""),"",IF(COUNTIFS($AU$94:$AU$104,"&gt;"&amp;AU97)+COUNTIFS(AU$94:AU107,"="&amp;AU97)=0,"",COUNTIFS($AU$94:$AU$104,"&gt;"&amp;AU97)+COUNTIFS(AU$94:AU107,"="&amp;AU97)+$AO$5)),"")</f>
        <v/>
      </c>
      <c r="AQ97" s="59" t="str">
        <f t="shared" si="176"/>
        <v/>
      </c>
      <c r="AR97" s="59" t="str">
        <f t="shared" si="177"/>
        <v/>
      </c>
      <c r="AS97" s="59">
        <f t="shared" si="178"/>
        <v>0.57051282051282048</v>
      </c>
      <c r="AT97" s="59" t="str">
        <f t="shared" si="179"/>
        <v/>
      </c>
      <c r="AU97" s="59" t="str">
        <f t="shared" si="180"/>
        <v/>
      </c>
      <c r="AW97" s="60">
        <f t="shared" si="181"/>
        <v>23</v>
      </c>
      <c r="AX97" s="34" t="str">
        <f>IF(OR(BC97=0,BC97=""),"",IF(COUNTIFS($BC$11:$BC$158,"&gt;"&amp;BC97)+COUNTIFS(BC$11:BC97,"="&amp;BC97)=0,"",COUNTIFS($BC$11:$BC$158,"&gt;"&amp;BC97)+COUNTIFS(BC$11:BC97,"="&amp;BC97)))</f>
        <v/>
      </c>
      <c r="AY97" s="34" t="str">
        <f>IFERROR(IF(OR(BD97=0,BD97=""),"",IF(COUNTIFS($BD$11:$BD$158,"&gt;"&amp;BD97)+COUNTIFS(BD$11:BD97,"="&amp;BD97)=0,"",COUNTIFS($BD$11:$BD$158,"&gt;"&amp;BD97)+COUNTIFS(BD$11:BD97,"="&amp;BD97)+$AX$10)),"")</f>
        <v/>
      </c>
      <c r="AZ97" s="34">
        <f>IFERROR(IF(OR(BE97=0,BE97=""),"",IF(COUNTIFS($BE$11:$BE$158,"&gt;"&amp;BE97)+COUNTIFS(BE$11:BE97,"="&amp;BE97)=0,"",COUNTIFS($BE$11:$BE$158,"&gt;"&amp;BE97)+COUNTIFS(BE$11:BE97,"="&amp;BE97)+$AY$10)),"")</f>
        <v>23</v>
      </c>
      <c r="BA97" s="34" t="str">
        <f>IFERROR(IF(OR(BF97=0,BF97=""),"",IF(COUNTIFS($BF$11:$BF$158,"&gt;"&amp;BF97)+COUNTIFS(BF$11:BF97,"="&amp;BF97)=0,"",COUNTIFS($BF$11:$BF$158,"&gt;"&amp;BF97)+COUNTIFS(BF$11:BF97,"="&amp;BF97)+$AZ$10)),"")</f>
        <v/>
      </c>
      <c r="BB97" s="34" t="str">
        <f>IFERROR(IF(OR(BG97=0,BG97=""),"",IF(COUNTIFS($BG$11:$BG$158,"&gt;"&amp;BG97)+COUNTIFS(BG$11:BG97,"="&amp;BG97)=0,"",COUNTIFS($BG$11:$BG$158,"&gt;"&amp;BG97)+COUNTIFS(BG$11:BG97,"="&amp;BG97)+$BA$10)),"")</f>
        <v/>
      </c>
      <c r="BC97" s="59" t="str">
        <f t="shared" si="182"/>
        <v/>
      </c>
      <c r="BD97" s="59" t="str">
        <f t="shared" si="183"/>
        <v/>
      </c>
      <c r="BE97" s="59">
        <f t="shared" si="184"/>
        <v>0.57051282051282048</v>
      </c>
      <c r="BF97" s="59" t="str">
        <f t="shared" si="185"/>
        <v/>
      </c>
      <c r="BG97" s="59" t="str">
        <f t="shared" si="186"/>
        <v/>
      </c>
    </row>
    <row r="98" spans="1:59" ht="15.6" x14ac:dyDescent="0.3">
      <c r="A98" t="str">
        <f t="shared" si="187"/>
        <v/>
      </c>
      <c r="B98" t="str">
        <f>IF(OR(AC98=0,AC98=""),"",IF(COUNTIFS($AE$11:$AE$158,"&gt;"&amp;AE98)+COUNTIFS(AE$11:AE98,"="&amp;AE98)=0,"",COUNTIFS($AE$11:$AE$158,"&gt;"&amp;AE98)+COUNTIFS(AE$11:AE98,"="&amp;AE98)))</f>
        <v/>
      </c>
      <c r="C98" t="str">
        <f t="shared" si="163"/>
        <v/>
      </c>
      <c r="D98" t="str">
        <f>IF(OR(AC98=0,AC98=""),"",IF(COUNTIFS($AF$11:$AF$135,"&gt;"&amp;AF98)+COUNTIFS(AF$11:AF98,"="&amp;AF98)=0,"",COUNTIFS($AF$11:$AF$135,"&gt;"&amp;AF98)+COUNTIFS(AF$11:AF98,"="&amp;AF98)))</f>
        <v/>
      </c>
      <c r="E98" t="str">
        <f>IF(AC98="","",COUNTIFS($J$11:$J$158,J98,$AE$11:$AE$158,"&gt;"&amp;AE98)+COUNTIFS(J98:$J$158,J98,AE98:$AE$158,AE98))</f>
        <v/>
      </c>
      <c r="F98" s="101"/>
      <c r="G98" s="98" t="str">
        <f>IFERROR(IF(VLOOKUP(F98,Lookups!$A$2:$F$118,2,FALSE)="","",VLOOKUP(F98,Lookups!$A$2:$F$118,2,FALSE)),"")</f>
        <v/>
      </c>
      <c r="H98" s="98" t="str">
        <f>IFERROR(IF(VLOOKUP(F98,Lookups!$A$2:$F$118,3,FALSE)="","",VLOOKUP(F98,Lookups!$A$2:$F$118,3,FALSE)),"")</f>
        <v/>
      </c>
      <c r="I98" s="98" t="str">
        <f>IFERROR(IF(AE98=0,"",VLOOKUP(AD98,Lookups!$K$3:$L$7,2,TRUE)),"")</f>
        <v/>
      </c>
      <c r="J98" s="98" t="str">
        <f>IFERROR(IF(VLOOKUP(F98,Lookups!$A$2:$F$118,4,FALSE)="","",VLOOKUP(F98,Lookups!$A$2:$F$118,4,FALSE)),"")</f>
        <v/>
      </c>
      <c r="K98" s="98" t="str">
        <f>IFERROR(IF(VLOOKUP(F98,Lookups!$A$2:$F$118,5,FALSE)="","",VLOOKUP(F98,Lookups!$A$2:$F$118,5,FALSE)),"")</f>
        <v/>
      </c>
      <c r="L98" s="99" t="str">
        <f>IFERROR(IF(VLOOKUP(F98,Lookups!$A$2:$F$118,6,FALSE)="","",VLOOKUP(F98,Lookups!$A$2:$F$118,6,FALSE)),"")</f>
        <v/>
      </c>
      <c r="M98" s="53" t="str">
        <f>IFERROR(IF(VLOOKUP(F98,Scores!$A$5:$K$102,2,FALSE)="","",VLOOKUP(F98,Scores!$A$4:$K$102,2,FALSE)),"")</f>
        <v/>
      </c>
      <c r="N98" s="54" t="str">
        <f>IFERROR(IF(VLOOKUP(F98,Scores!$A$5:$K$102,3,FALSE)="","",VLOOKUP(F98,Scores!$A$5:$K$102,3,FALSE)),"")</f>
        <v/>
      </c>
      <c r="O98" s="54" t="str">
        <f>IFERROR(IF(VLOOKUP(F98,Scores!$A$5:$K$102,4,FALSE)="","",VLOOKUP(F98,Scores!$A$5:$K$102,4,FALSE)),"")</f>
        <v/>
      </c>
      <c r="P98" s="54" t="str">
        <f>IFERROR(IF(VLOOKUP(F98,Scores!$A$5:$K$102,5,FALSE)="","",VLOOKUP(F98,Scores!$A$5:$K$102,5,FALSE)),"")</f>
        <v/>
      </c>
      <c r="Q98" s="54" t="str">
        <f>IFERROR(IF(VLOOKUP(F98,Scores!$A$5:$K$102,6,FALSE)="","",VLOOKUP(F98,Scores!$A$5:$K$102,6,FALSE)),"")</f>
        <v/>
      </c>
      <c r="R98" s="54" t="str">
        <f>IFERROR(IF(VLOOKUP(F98,Scores!$A$5:$K$102,7,FALSE)="","",VLOOKUP(F98,Scores!$A$5:$K$102,7,FALSE)),"")</f>
        <v/>
      </c>
      <c r="S98" s="54" t="str">
        <f>IFERROR(IF(VLOOKUP(F98,Scores!$A$5:$K$102,8,FALSE)="","",VLOOKUP(F98,Scores!$A$5:$K$102,8,FALSE)),"")</f>
        <v/>
      </c>
      <c r="T98" s="55" t="str">
        <f>IFERROR(IF(VLOOKUP(F98,Scores!$A$5:$K$102,9,FALSE)="","",VLOOKUP(F98,Scores!$A$5:$K$102,9,FALSE)),"")</f>
        <v/>
      </c>
      <c r="U98" s="56" t="str">
        <f t="shared" si="188"/>
        <v/>
      </c>
      <c r="V98" s="57" t="str">
        <f t="shared" si="189"/>
        <v/>
      </c>
      <c r="W98" s="57" t="str">
        <f t="shared" si="190"/>
        <v/>
      </c>
      <c r="X98" s="57" t="str">
        <f t="shared" si="191"/>
        <v/>
      </c>
      <c r="Y98" s="57" t="str">
        <f t="shared" si="192"/>
        <v/>
      </c>
      <c r="Z98" s="57" t="str">
        <f t="shared" si="193"/>
        <v/>
      </c>
      <c r="AA98" s="57" t="str">
        <f t="shared" si="194"/>
        <v/>
      </c>
      <c r="AB98" s="58" t="str">
        <f t="shared" si="195"/>
        <v/>
      </c>
      <c r="AC98" s="53" t="str">
        <f t="shared" si="196"/>
        <v/>
      </c>
      <c r="AD98" s="57" t="str">
        <f t="shared" si="197"/>
        <v/>
      </c>
      <c r="AE98" s="57" t="str" cm="1">
        <f t="array" ref="AE98">IFERROR(IF(AC98&gt;Lookups!$I$6-1,AVERAGE(LARGE(U98:AB98,_xlfn.SEQUENCE(Lookups!$I$6))),AVERAGE(LARGE(U98:AB98,_xlfn.SEQUENCE(AC98)))),"")</f>
        <v/>
      </c>
      <c r="AF98" s="55" t="str">
        <f t="shared" si="198"/>
        <v/>
      </c>
      <c r="AG98" s="59" t="str">
        <f>IF(AC98=Lookups!$I$6+1,LARGE(U98:AB98,5),"")</f>
        <v/>
      </c>
      <c r="AH98" s="59" t="str">
        <f>IF(AC98=Lookups!$I$6+2,LARGE(U98:AB98,6),"")</f>
        <v/>
      </c>
      <c r="AI98" s="59"/>
      <c r="AJ98" s="59"/>
      <c r="AK98" s="60" t="str">
        <f t="shared" si="175"/>
        <v/>
      </c>
      <c r="AL98" s="34" t="str">
        <f>IF(OR(AC98=0,AC98=""),"",IF(COUNTIFS($AQ$94:$AQ$104,"&gt;"&amp;AQ98)+COUNTIFS(AQ$94:AQ108,"="&amp;AQ98)=0,"",COUNTIFS($AQ$94:$AQ$104,"&gt;"&amp;AQ98)+COUNTIFS(AQ$94:AQ108,"="&amp;AQ98)))</f>
        <v/>
      </c>
      <c r="AM98" s="34" t="str">
        <f>IFERROR(IF(OR(AC98=0,AC98=""),"",IF(COUNTIFS($AR$94:$AR$104,"&gt;"&amp;AR98)+COUNTIFS(AR$94:AR108,"="&amp;AR98)=0,"",COUNTIFS($AR$94:$AR$104,"&gt;"&amp;AR98)+COUNTIFS(AR$94:AR108,"="&amp;AR98)+$AL$93)),"")</f>
        <v/>
      </c>
      <c r="AN98" s="34" t="str">
        <f>IFERROR(IF(OR(AC98=0,AC98=""),"",IF(COUNTIFS($AS$94:$AS$104,"&gt;"&amp;AS98)+COUNTIFS(AS$94:AS108,"="&amp;AS98)=0,"",COUNTIFS($AS$94:$AS$104,"&gt;"&amp;AS98)+COUNTIFS(AS$94:AS108,"="&amp;AS98)+$AM$93)),"")</f>
        <v/>
      </c>
      <c r="AO98" s="34" t="str">
        <f>IFERROR(IF(OR(AC98=0,AC98=""),"",IF(COUNTIFS($AT$94:$AT$104,"&gt;"&amp;AT98)+COUNTIFS(AT$94:AT108,"="&amp;AT98)=0,"",COUNTIFS($AT$94:$AT$104,"&gt;"&amp;AT98)+COUNTIFS(AT$94:AT108,"="&amp;AT98)+$AN$93)),"")</f>
        <v/>
      </c>
      <c r="AP98" s="34" t="str">
        <f>IFERROR(IF(OR(AC98=0,AC98=""),"",IF(COUNTIFS($AU$94:$AU$104,"&gt;"&amp;AU98)+COUNTIFS(AU$94:AU108,"="&amp;AU98)=0,"",COUNTIFS($AU$94:$AU$104,"&gt;"&amp;AU98)+COUNTIFS(AU$94:AU108,"="&amp;AU98)+$AO$5)),"")</f>
        <v/>
      </c>
      <c r="AQ98" s="59" t="str">
        <f t="shared" si="176"/>
        <v/>
      </c>
      <c r="AR98" s="59" t="str">
        <f t="shared" si="177"/>
        <v/>
      </c>
      <c r="AS98" s="59" t="str">
        <f t="shared" si="178"/>
        <v/>
      </c>
      <c r="AT98" s="59" t="str">
        <f t="shared" si="179"/>
        <v/>
      </c>
      <c r="AU98" s="59" t="str">
        <f t="shared" si="180"/>
        <v/>
      </c>
      <c r="AW98" s="60" t="str">
        <f t="shared" si="181"/>
        <v/>
      </c>
      <c r="AX98" s="34" t="str">
        <f>IF(OR(BC98=0,BC98=""),"",IF(COUNTIFS($BC$11:$BC$158,"&gt;"&amp;BC98)+COUNTIFS(BC$11:BC98,"="&amp;BC98)=0,"",COUNTIFS($BC$11:$BC$158,"&gt;"&amp;BC98)+COUNTIFS(BC$11:BC98,"="&amp;BC98)))</f>
        <v/>
      </c>
      <c r="AY98" s="34" t="str">
        <f>IFERROR(IF(OR(BD98=0,BD98=""),"",IF(COUNTIFS($BD$11:$BD$158,"&gt;"&amp;BD98)+COUNTIFS(BD$11:BD98,"="&amp;BD98)=0,"",COUNTIFS($BD$11:$BD$158,"&gt;"&amp;BD98)+COUNTIFS(BD$11:BD98,"="&amp;BD98)+$AX$10)),"")</f>
        <v/>
      </c>
      <c r="AZ98" s="34" t="str">
        <f>IFERROR(IF(OR(BE98=0,BE98=""),"",IF(COUNTIFS($BE$11:$BE$158,"&gt;"&amp;BE98)+COUNTIFS(BE$11:BE98,"="&amp;BE98)=0,"",COUNTIFS($BE$11:$BE$158,"&gt;"&amp;BE98)+COUNTIFS(BE$11:BE98,"="&amp;BE98)+$AY$10)),"")</f>
        <v/>
      </c>
      <c r="BA98" s="34" t="str">
        <f>IFERROR(IF(OR(BF98=0,BF98=""),"",IF(COUNTIFS($BF$11:$BF$158,"&gt;"&amp;BF98)+COUNTIFS(BF$11:BF98,"="&amp;BF98)=0,"",COUNTIFS($BF$11:$BF$158,"&gt;"&amp;BF98)+COUNTIFS(BF$11:BF98,"="&amp;BF98)+$AZ$10)),"")</f>
        <v/>
      </c>
      <c r="BB98" s="34" t="str">
        <f>IFERROR(IF(OR(BG98=0,BG98=""),"",IF(COUNTIFS($BG$11:$BG$158,"&gt;"&amp;BG98)+COUNTIFS(BG$11:BG98,"="&amp;BG98)=0,"",COUNTIFS($BG$11:$BG$158,"&gt;"&amp;BG98)+COUNTIFS(BG$11:BG98,"="&amp;BG98)+$BA$10)),"")</f>
        <v/>
      </c>
      <c r="BC98" s="59" t="str">
        <f t="shared" si="182"/>
        <v/>
      </c>
      <c r="BD98" s="59" t="str">
        <f t="shared" si="183"/>
        <v/>
      </c>
      <c r="BE98" s="59" t="str">
        <f t="shared" si="184"/>
        <v/>
      </c>
      <c r="BF98" s="59" t="str">
        <f t="shared" si="185"/>
        <v/>
      </c>
      <c r="BG98" s="59" t="str">
        <f t="shared" si="186"/>
        <v/>
      </c>
    </row>
    <row r="99" spans="1:59" ht="15" x14ac:dyDescent="0.3">
      <c r="A99" t="str">
        <f t="shared" si="187"/>
        <v/>
      </c>
      <c r="B99" t="str">
        <f>IF(OR(AC99=0,AC99=""),"",IF(COUNTIFS($AE$11:$AE$158,"&gt;"&amp;AE99)+COUNTIFS(AE$11:AE99,"="&amp;AE99)=0,"",COUNTIFS($AE$11:$AE$158,"&gt;"&amp;AE99)+COUNTIFS(AE$11:AE99,"="&amp;AE99)))</f>
        <v/>
      </c>
      <c r="C99" t="str">
        <f t="shared" si="163"/>
        <v/>
      </c>
      <c r="D99" t="str">
        <f>IF(OR(AC99=0,AC99=""),"",IF(COUNTIFS($AF$11:$AF$135,"&gt;"&amp;AF99)+COUNTIFS(AF$11:AF99,"="&amp;AF99)=0,"",COUNTIFS($AF$11:$AF$135,"&gt;"&amp;AF99)+COUNTIFS(AF$11:AF99,"="&amp;AF99)))</f>
        <v/>
      </c>
      <c r="E99" t="str">
        <f>IF(AC99="","",COUNTIFS($J$11:$J$158,J99,$AE$11:$AE$158,"&gt;"&amp;AE99)+COUNTIFS(J99:$J$158,J99,AE99:$AE$158,AE99))</f>
        <v/>
      </c>
      <c r="F99" s="100"/>
      <c r="G99" s="98" t="str">
        <f>IFERROR(IF(VLOOKUP(F99,Lookups!$A$2:$F$118,2,FALSE)="","",VLOOKUP(F99,Lookups!$A$2:$F$118,2,FALSE)),"")</f>
        <v/>
      </c>
      <c r="H99" s="98" t="str">
        <f>IFERROR(IF(VLOOKUP(F99,Lookups!$A$2:$F$118,3,FALSE)="","",VLOOKUP(F99,Lookups!$A$2:$F$118,3,FALSE)),"")</f>
        <v/>
      </c>
      <c r="I99" s="98" t="str">
        <f>IFERROR(IF(AE99=0,"",VLOOKUP(AD99,Lookups!$K$3:$L$7,2,TRUE)),"")</f>
        <v/>
      </c>
      <c r="J99" s="98" t="str">
        <f>IFERROR(IF(VLOOKUP(F99,Lookups!$A$2:$F$118,4,FALSE)="","",VLOOKUP(F99,Lookups!$A$2:$F$118,4,FALSE)),"")</f>
        <v/>
      </c>
      <c r="K99" s="98" t="str">
        <f>IFERROR(IF(VLOOKUP(F99,Lookups!$A$2:$F$118,5,FALSE)="","",VLOOKUP(F99,Lookups!$A$2:$F$118,5,FALSE)),"")</f>
        <v/>
      </c>
      <c r="L99" s="99" t="str">
        <f>IFERROR(IF(VLOOKUP(F99,Lookups!$A$2:$F$118,6,FALSE)="","",VLOOKUP(F99,Lookups!$A$2:$F$118,6,FALSE)),"")</f>
        <v/>
      </c>
      <c r="M99" s="53" t="str">
        <f>IFERROR(IF(VLOOKUP(F99,Scores!$A$5:$K$102,2,FALSE)="","",VLOOKUP(F99,Scores!$A$4:$K$102,2,FALSE)),"")</f>
        <v/>
      </c>
      <c r="N99" s="54" t="str">
        <f>IFERROR(IF(VLOOKUP(F99,Scores!$A$5:$K$102,3,FALSE)="","",VLOOKUP(F99,Scores!$A$5:$K$102,3,FALSE)),"")</f>
        <v/>
      </c>
      <c r="O99" s="54" t="str">
        <f>IFERROR(IF(VLOOKUP(F99,Scores!$A$5:$K$102,4,FALSE)="","",VLOOKUP(F99,Scores!$A$5:$K$102,4,FALSE)),"")</f>
        <v/>
      </c>
      <c r="P99" s="54" t="str">
        <f>IFERROR(IF(VLOOKUP(F99,Scores!$A$5:$K$102,5,FALSE)="","",VLOOKUP(F99,Scores!$A$5:$K$102,5,FALSE)),"")</f>
        <v/>
      </c>
      <c r="Q99" s="54" t="str">
        <f>IFERROR(IF(VLOOKUP(F99,Scores!$A$5:$K$102,6,FALSE)="","",VLOOKUP(F99,Scores!$A$5:$K$102,6,FALSE)),"")</f>
        <v/>
      </c>
      <c r="R99" s="54" t="str">
        <f>IFERROR(IF(VLOOKUP(F99,Scores!$A$5:$K$102,7,FALSE)="","",VLOOKUP(F99,Scores!$A$5:$K$102,7,FALSE)),"")</f>
        <v/>
      </c>
      <c r="S99" s="54" t="str">
        <f>IFERROR(IF(VLOOKUP(F99,Scores!$A$5:$K$102,8,FALSE)="","",VLOOKUP(F99,Scores!$A$5:$K$102,8,FALSE)),"")</f>
        <v/>
      </c>
      <c r="T99" s="55" t="str">
        <f>IFERROR(IF(VLOOKUP(F99,Scores!$A$5:$K$102,9,FALSE)="","",VLOOKUP(F99,Scores!$A$5:$K$102,9,FALSE)),"")</f>
        <v/>
      </c>
      <c r="U99" s="56" t="str">
        <f t="shared" si="188"/>
        <v/>
      </c>
      <c r="V99" s="57" t="str">
        <f t="shared" si="189"/>
        <v/>
      </c>
      <c r="W99" s="57" t="str">
        <f t="shared" si="190"/>
        <v/>
      </c>
      <c r="X99" s="57" t="str">
        <f t="shared" si="191"/>
        <v/>
      </c>
      <c r="Y99" s="57" t="str">
        <f t="shared" si="192"/>
        <v/>
      </c>
      <c r="Z99" s="57" t="str">
        <f t="shared" si="193"/>
        <v/>
      </c>
      <c r="AA99" s="57" t="str">
        <f t="shared" si="194"/>
        <v/>
      </c>
      <c r="AB99" s="58" t="str">
        <f t="shared" si="195"/>
        <v/>
      </c>
      <c r="AC99" s="53" t="str">
        <f t="shared" si="196"/>
        <v/>
      </c>
      <c r="AD99" s="57" t="str">
        <f t="shared" si="197"/>
        <v/>
      </c>
      <c r="AE99" s="57" t="str" cm="1">
        <f t="array" ref="AE99">IFERROR(IF(AC99&gt;Lookups!$I$6-1,AVERAGE(LARGE(U99:AB99,_xlfn.SEQUENCE(Lookups!$I$6))),AVERAGE(LARGE(U99:AB99,_xlfn.SEQUENCE(AC99)))),"")</f>
        <v/>
      </c>
      <c r="AF99" s="55" t="str">
        <f t="shared" si="198"/>
        <v/>
      </c>
      <c r="AG99" s="59" t="str">
        <f>IF(AC99=Lookups!$I$6+1,LARGE(U99:AB99,5),"")</f>
        <v/>
      </c>
      <c r="AH99" s="59" t="str">
        <f>IF(AC99=Lookups!$I$6+2,LARGE(U99:AB99,6),"")</f>
        <v/>
      </c>
      <c r="AI99" s="59"/>
      <c r="AJ99" s="59"/>
      <c r="AK99" s="60" t="str">
        <f t="shared" si="175"/>
        <v/>
      </c>
      <c r="AL99" s="34" t="str">
        <f>IF(OR(AC99=0,AC99=""),"",IF(COUNTIFS($AQ$94:$AQ$104,"&gt;"&amp;AQ99)+COUNTIFS(AQ$94:AQ109,"="&amp;AQ99)=0,"",COUNTIFS($AQ$94:$AQ$104,"&gt;"&amp;AQ99)+COUNTIFS(AQ$94:AQ109,"="&amp;AQ99)))</f>
        <v/>
      </c>
      <c r="AM99" s="34" t="str">
        <f>IFERROR(IF(OR(AC99=0,AC99=""),"",IF(COUNTIFS($AR$94:$AR$104,"&gt;"&amp;AR99)+COUNTIFS(AR$94:AR109,"="&amp;AR99)=0,"",COUNTIFS($AR$94:$AR$104,"&gt;"&amp;AR99)+COUNTIFS(AR$94:AR109,"="&amp;AR99)+$AL$93)),"")</f>
        <v/>
      </c>
      <c r="AN99" s="34" t="str">
        <f>IFERROR(IF(OR(AC99=0,AC99=""),"",IF(COUNTIFS($AS$94:$AS$104,"&gt;"&amp;AS99)+COUNTIFS(AS$94:AS109,"="&amp;AS99)=0,"",COUNTIFS($AS$94:$AS$104,"&gt;"&amp;AS99)+COUNTIFS(AS$94:AS109,"="&amp;AS99)+$AM$93)),"")</f>
        <v/>
      </c>
      <c r="AO99" s="34" t="str">
        <f>IFERROR(IF(OR(AC99=0,AC99=""),"",IF(COUNTIFS($AT$94:$AT$104,"&gt;"&amp;AT99)+COUNTIFS(AT$94:AT109,"="&amp;AT99)=0,"",COUNTIFS($AT$94:$AT$104,"&gt;"&amp;AT99)+COUNTIFS(AT$94:AT109,"="&amp;AT99)+$AN$93)),"")</f>
        <v/>
      </c>
      <c r="AP99" s="34" t="str">
        <f>IFERROR(IF(OR(AC99=0,AC99=""),"",IF(COUNTIFS($AU$94:$AU$104,"&gt;"&amp;AU99)+COUNTIFS(AU$94:AU109,"="&amp;AU99)=0,"",COUNTIFS($AU$94:$AU$104,"&gt;"&amp;AU99)+COUNTIFS(AU$94:AU109,"="&amp;AU99)+$AO$5)),"")</f>
        <v/>
      </c>
      <c r="AQ99" s="59" t="str">
        <f t="shared" si="176"/>
        <v/>
      </c>
      <c r="AR99" s="59" t="str">
        <f t="shared" si="177"/>
        <v/>
      </c>
      <c r="AS99" s="59" t="str">
        <f t="shared" si="178"/>
        <v/>
      </c>
      <c r="AT99" s="59" t="str">
        <f t="shared" si="179"/>
        <v/>
      </c>
      <c r="AU99" s="59" t="str">
        <f t="shared" si="180"/>
        <v/>
      </c>
      <c r="AW99" s="60" t="str">
        <f t="shared" si="181"/>
        <v/>
      </c>
      <c r="AX99" s="34" t="str">
        <f>IF(OR(BC99=0,BC99=""),"",IF(COUNTIFS($BC$11:$BC$158,"&gt;"&amp;BC99)+COUNTIFS(BC$11:BC99,"="&amp;BC99)=0,"",COUNTIFS($BC$11:$BC$158,"&gt;"&amp;BC99)+COUNTIFS(BC$11:BC99,"="&amp;BC99)))</f>
        <v/>
      </c>
      <c r="AY99" s="34" t="str">
        <f>IFERROR(IF(OR(BD99=0,BD99=""),"",IF(COUNTIFS($BD$11:$BD$158,"&gt;"&amp;BD99)+COUNTIFS(BD$11:BD99,"="&amp;BD99)=0,"",COUNTIFS($BD$11:$BD$158,"&gt;"&amp;BD99)+COUNTIFS(BD$11:BD99,"="&amp;BD99)+$AX$10)),"")</f>
        <v/>
      </c>
      <c r="AZ99" s="34" t="str">
        <f>IFERROR(IF(OR(BE99=0,BE99=""),"",IF(COUNTIFS($BE$11:$BE$158,"&gt;"&amp;BE99)+COUNTIFS(BE$11:BE99,"="&amp;BE99)=0,"",COUNTIFS($BE$11:$BE$158,"&gt;"&amp;BE99)+COUNTIFS(BE$11:BE99,"="&amp;BE99)+$AY$10)),"")</f>
        <v/>
      </c>
      <c r="BA99" s="34" t="str">
        <f>IFERROR(IF(OR(BF99=0,BF99=""),"",IF(COUNTIFS($BF$11:$BF$158,"&gt;"&amp;BF99)+COUNTIFS(BF$11:BF99,"="&amp;BF99)=0,"",COUNTIFS($BF$11:$BF$158,"&gt;"&amp;BF99)+COUNTIFS(BF$11:BF99,"="&amp;BF99)+$AZ$10)),"")</f>
        <v/>
      </c>
      <c r="BB99" s="34" t="str">
        <f>IFERROR(IF(OR(BG99=0,BG99=""),"",IF(COUNTIFS($BG$11:$BG$158,"&gt;"&amp;BG99)+COUNTIFS(BG$11:BG99,"="&amp;BG99)=0,"",COUNTIFS($BG$11:$BG$158,"&gt;"&amp;BG99)+COUNTIFS(BG$11:BG99,"="&amp;BG99)+$BA$10)),"")</f>
        <v/>
      </c>
      <c r="BC99" s="59" t="str">
        <f t="shared" si="182"/>
        <v/>
      </c>
      <c r="BD99" s="59" t="str">
        <f t="shared" si="183"/>
        <v/>
      </c>
      <c r="BE99" s="59" t="str">
        <f t="shared" si="184"/>
        <v/>
      </c>
      <c r="BF99" s="59" t="str">
        <f t="shared" si="185"/>
        <v/>
      </c>
      <c r="BG99" s="59" t="str">
        <f t="shared" si="186"/>
        <v/>
      </c>
    </row>
    <row r="100" spans="1:59" ht="15.6" x14ac:dyDescent="0.3">
      <c r="A100" t="str">
        <f t="shared" si="187"/>
        <v/>
      </c>
      <c r="B100" t="str">
        <f>IF(OR(AC100=0,AC100=""),"",IF(COUNTIFS($AE$11:$AE$158,"&gt;"&amp;AE100)+COUNTIFS(AE$11:AE100,"="&amp;AE100)=0,"",COUNTIFS($AE$11:$AE$158,"&gt;"&amp;AE100)+COUNTIFS(AE$11:AE100,"="&amp;AE100)))</f>
        <v/>
      </c>
      <c r="C100" t="str">
        <f t="shared" si="163"/>
        <v/>
      </c>
      <c r="D100" t="str">
        <f>IF(OR(AC100=0,AC100=""),"",IF(COUNTIFS($AF$11:$AF$135,"&gt;"&amp;AF100)+COUNTIFS(AF$11:AF100,"="&amp;AF100)=0,"",COUNTIFS($AF$11:$AF$135,"&gt;"&amp;AF100)+COUNTIFS(AF$11:AF100,"="&amp;AF100)))</f>
        <v/>
      </c>
      <c r="E100" t="str">
        <f>IF(AC100="","",COUNTIFS($J$11:$J$158,J100,$AE$11:$AE$158,"&gt;"&amp;AE100)+COUNTIFS(J100:$J$158,J100,AE100:$AE$158,AE100))</f>
        <v/>
      </c>
      <c r="F100" s="101"/>
      <c r="G100" s="98" t="str">
        <f>IFERROR(IF(VLOOKUP(F100,Lookups!$A$2:$F$118,2,FALSE)="","",VLOOKUP(F100,Lookups!$A$2:$F$118,2,FALSE)),"")</f>
        <v/>
      </c>
      <c r="H100" s="98" t="str">
        <f>IFERROR(IF(VLOOKUP(F100,Lookups!$A$2:$F$118,3,FALSE)="","",VLOOKUP(F100,Lookups!$A$2:$F$118,3,FALSE)),"")</f>
        <v/>
      </c>
      <c r="I100" s="98" t="str">
        <f>IFERROR(IF(AE100=0,"",VLOOKUP(AD100,Lookups!$K$3:$L$7,2,TRUE)),"")</f>
        <v/>
      </c>
      <c r="J100" s="98" t="str">
        <f>IFERROR(IF(VLOOKUP(F100,Lookups!$A$2:$F$118,4,FALSE)="","",VLOOKUP(F100,Lookups!$A$2:$F$118,4,FALSE)),"")</f>
        <v/>
      </c>
      <c r="K100" s="98" t="str">
        <f>IFERROR(IF(VLOOKUP(F100,Lookups!$A$2:$F$118,5,FALSE)="","",VLOOKUP(F100,Lookups!$A$2:$F$118,5,FALSE)),"")</f>
        <v/>
      </c>
      <c r="L100" s="99" t="str">
        <f>IFERROR(IF(VLOOKUP(F100,Lookups!$A$2:$F$118,6,FALSE)="","",VLOOKUP(F100,Lookups!$A$2:$F$118,6,FALSE)),"")</f>
        <v/>
      </c>
      <c r="M100" s="53" t="str">
        <f>IFERROR(IF(VLOOKUP(F100,Scores!$A$5:$K$102,2,FALSE)="","",VLOOKUP(F100,Scores!$A$4:$K$102,2,FALSE)),"")</f>
        <v/>
      </c>
      <c r="N100" s="54" t="str">
        <f>IFERROR(IF(VLOOKUP(F100,Scores!$A$5:$K$102,3,FALSE)="","",VLOOKUP(F100,Scores!$A$5:$K$102,3,FALSE)),"")</f>
        <v/>
      </c>
      <c r="O100" s="54" t="str">
        <f>IFERROR(IF(VLOOKUP(F100,Scores!$A$5:$K$102,4,FALSE)="","",VLOOKUP(F100,Scores!$A$5:$K$102,4,FALSE)),"")</f>
        <v/>
      </c>
      <c r="P100" s="54" t="str">
        <f>IFERROR(IF(VLOOKUP(F100,Scores!$A$5:$K$102,5,FALSE)="","",VLOOKUP(F100,Scores!$A$5:$K$102,5,FALSE)),"")</f>
        <v/>
      </c>
      <c r="Q100" s="54" t="str">
        <f>IFERROR(IF(VLOOKUP(F100,Scores!$A$5:$K$102,6,FALSE)="","",VLOOKUP(F100,Scores!$A$5:$K$102,6,FALSE)),"")</f>
        <v/>
      </c>
      <c r="R100" s="54" t="str">
        <f>IFERROR(IF(VLOOKUP(F100,Scores!$A$5:$K$102,7,FALSE)="","",VLOOKUP(F100,Scores!$A$5:$K$102,7,FALSE)),"")</f>
        <v/>
      </c>
      <c r="S100" s="54" t="str">
        <f>IFERROR(IF(VLOOKUP(F100,Scores!$A$5:$K$102,8,FALSE)="","",VLOOKUP(F100,Scores!$A$5:$K$102,8,FALSE)),"")</f>
        <v/>
      </c>
      <c r="T100" s="55" t="str">
        <f>IFERROR(IF(VLOOKUP(F100,Scores!$A$5:$K$102,9,FALSE)="","",VLOOKUP(F100,Scores!$A$5:$K$102,9,FALSE)),"")</f>
        <v/>
      </c>
      <c r="U100" s="56" t="str">
        <f t="shared" si="188"/>
        <v/>
      </c>
      <c r="V100" s="57" t="str">
        <f t="shared" si="189"/>
        <v/>
      </c>
      <c r="W100" s="57" t="str">
        <f t="shared" si="190"/>
        <v/>
      </c>
      <c r="X100" s="57" t="str">
        <f t="shared" si="191"/>
        <v/>
      </c>
      <c r="Y100" s="57" t="str">
        <f t="shared" si="192"/>
        <v/>
      </c>
      <c r="Z100" s="57" t="str">
        <f t="shared" si="193"/>
        <v/>
      </c>
      <c r="AA100" s="57" t="str">
        <f t="shared" si="194"/>
        <v/>
      </c>
      <c r="AB100" s="58" t="str">
        <f t="shared" si="195"/>
        <v/>
      </c>
      <c r="AC100" s="53" t="str">
        <f t="shared" si="196"/>
        <v/>
      </c>
      <c r="AD100" s="57" t="str">
        <f t="shared" si="197"/>
        <v/>
      </c>
      <c r="AE100" s="57" t="str" cm="1">
        <f t="array" ref="AE100">IFERROR(IF(AC100&gt;Lookups!$I$6-1,AVERAGE(LARGE(U100:AB100,_xlfn.SEQUENCE(Lookups!$I$6))),AVERAGE(LARGE(U100:AB100,_xlfn.SEQUENCE(AC100)))),"")</f>
        <v/>
      </c>
      <c r="AF100" s="55" t="str">
        <f t="shared" si="198"/>
        <v/>
      </c>
      <c r="AG100" s="59" t="str">
        <f>IF(AC100=Lookups!$I$6+1,LARGE(U100:AB100,5),"")</f>
        <v/>
      </c>
      <c r="AH100" s="59" t="str">
        <f>IF(AC100=Lookups!$I$6+2,LARGE(U100:AB100,6),"")</f>
        <v/>
      </c>
      <c r="AI100" s="59"/>
      <c r="AJ100" s="59"/>
      <c r="AK100" s="60" t="str">
        <f t="shared" si="175"/>
        <v/>
      </c>
      <c r="AL100" s="34" t="str">
        <f>IF(OR(AC100=0,AC100=""),"",IF(COUNTIFS($AQ$94:$AQ$104,"&gt;"&amp;AQ100)+COUNTIFS(AQ$94:AQ110,"="&amp;AQ100)=0,"",COUNTIFS($AQ$94:$AQ$104,"&gt;"&amp;AQ100)+COUNTIFS(AQ$94:AQ110,"="&amp;AQ100)))</f>
        <v/>
      </c>
      <c r="AM100" s="34" t="str">
        <f>IFERROR(IF(OR(AC100=0,AC100=""),"",IF(COUNTIFS($AR$94:$AR$104,"&gt;"&amp;AR100)+COUNTIFS(AR$94:AR110,"="&amp;AR100)=0,"",COUNTIFS($AR$94:$AR$104,"&gt;"&amp;AR100)+COUNTIFS(AR$94:AR110,"="&amp;AR100)+$AL$93)),"")</f>
        <v/>
      </c>
      <c r="AN100" s="34" t="str">
        <f>IFERROR(IF(OR(AC100=0,AC100=""),"",IF(COUNTIFS($AS$94:$AS$104,"&gt;"&amp;AS100)+COUNTIFS(AS$94:AS110,"="&amp;AS100)=0,"",COUNTIFS($AS$94:$AS$104,"&gt;"&amp;AS100)+COUNTIFS(AS$94:AS110,"="&amp;AS100)+$AM$93)),"")</f>
        <v/>
      </c>
      <c r="AO100" s="34" t="str">
        <f>IFERROR(IF(OR(AC100=0,AC100=""),"",IF(COUNTIFS($AT$94:$AT$104,"&gt;"&amp;AT100)+COUNTIFS(AT$94:AT110,"="&amp;AT100)=0,"",COUNTIFS($AT$94:$AT$104,"&gt;"&amp;AT100)+COUNTIFS(AT$94:AT110,"="&amp;AT100)+$AN$93)),"")</f>
        <v/>
      </c>
      <c r="AP100" s="34" t="str">
        <f>IFERROR(IF(OR(AC100=0,AC100=""),"",IF(COUNTIFS($AU$94:$AU$104,"&gt;"&amp;AU100)+COUNTIFS(AU$94:AU110,"="&amp;AU100)=0,"",COUNTIFS($AU$94:$AU$104,"&gt;"&amp;AU100)+COUNTIFS(AU$94:AU110,"="&amp;AU100)+$AO$5)),"")</f>
        <v/>
      </c>
      <c r="AQ100" s="59" t="str">
        <f t="shared" si="176"/>
        <v/>
      </c>
      <c r="AR100" s="59" t="str">
        <f t="shared" si="177"/>
        <v/>
      </c>
      <c r="AS100" s="59" t="str">
        <f t="shared" si="178"/>
        <v/>
      </c>
      <c r="AT100" s="59" t="str">
        <f t="shared" si="179"/>
        <v/>
      </c>
      <c r="AU100" s="59" t="str">
        <f t="shared" si="180"/>
        <v/>
      </c>
      <c r="AW100" s="60" t="str">
        <f t="shared" si="181"/>
        <v/>
      </c>
      <c r="AX100" s="34" t="str">
        <f>IF(OR(BC100=0,BC100=""),"",IF(COUNTIFS($BC$11:$BC$158,"&gt;"&amp;BC100)+COUNTIFS(BC$11:BC100,"="&amp;BC100)=0,"",COUNTIFS($BC$11:$BC$158,"&gt;"&amp;BC100)+COUNTIFS(BC$11:BC100,"="&amp;BC100)))</f>
        <v/>
      </c>
      <c r="AY100" s="34" t="str">
        <f>IFERROR(IF(OR(BD100=0,BD100=""),"",IF(COUNTIFS($BD$11:$BD$158,"&gt;"&amp;BD100)+COUNTIFS(BD$11:BD100,"="&amp;BD100)=0,"",COUNTIFS($BD$11:$BD$158,"&gt;"&amp;BD100)+COUNTIFS(BD$11:BD100,"="&amp;BD100)+$AX$10)),"")</f>
        <v/>
      </c>
      <c r="AZ100" s="34" t="str">
        <f>IFERROR(IF(OR(BE100=0,BE100=""),"",IF(COUNTIFS($BE$11:$BE$158,"&gt;"&amp;BE100)+COUNTIFS(BE$11:BE100,"="&amp;BE100)=0,"",COUNTIFS($BE$11:$BE$158,"&gt;"&amp;BE100)+COUNTIFS(BE$11:BE100,"="&amp;BE100)+$AY$10)),"")</f>
        <v/>
      </c>
      <c r="BA100" s="34" t="str">
        <f>IFERROR(IF(OR(BF100=0,BF100=""),"",IF(COUNTIFS($BF$11:$BF$158,"&gt;"&amp;BF100)+COUNTIFS(BF$11:BF100,"="&amp;BF100)=0,"",COUNTIFS($BF$11:$BF$158,"&gt;"&amp;BF100)+COUNTIFS(BF$11:BF100,"="&amp;BF100)+$AZ$10)),"")</f>
        <v/>
      </c>
      <c r="BB100" s="34" t="str">
        <f>IFERROR(IF(OR(BG100=0,BG100=""),"",IF(COUNTIFS($BG$11:$BG$158,"&gt;"&amp;BG100)+COUNTIFS(BG$11:BG100,"="&amp;BG100)=0,"",COUNTIFS($BG$11:$BG$158,"&gt;"&amp;BG100)+COUNTIFS(BG$11:BG100,"="&amp;BG100)+$BA$10)),"")</f>
        <v/>
      </c>
      <c r="BC100" s="59" t="str">
        <f t="shared" si="182"/>
        <v/>
      </c>
      <c r="BD100" s="59" t="str">
        <f t="shared" si="183"/>
        <v/>
      </c>
      <c r="BE100" s="59" t="str">
        <f t="shared" si="184"/>
        <v/>
      </c>
      <c r="BF100" s="59" t="str">
        <f t="shared" si="185"/>
        <v/>
      </c>
      <c r="BG100" s="59" t="str">
        <f t="shared" si="186"/>
        <v/>
      </c>
    </row>
    <row r="101" spans="1:59" ht="15" x14ac:dyDescent="0.3">
      <c r="A101" t="str">
        <f t="shared" si="187"/>
        <v/>
      </c>
      <c r="B101" t="str">
        <f>IF(OR(AC101=0,AC101=""),"",IF(COUNTIFS($AE$11:$AE$158,"&gt;"&amp;AE101)+COUNTIFS(AE$11:AE101,"="&amp;AE101)=0,"",COUNTIFS($AE$11:$AE$158,"&gt;"&amp;AE101)+COUNTIFS(AE$11:AE101,"="&amp;AE101)))</f>
        <v/>
      </c>
      <c r="C101" t="str">
        <f t="shared" si="163"/>
        <v/>
      </c>
      <c r="D101" t="str">
        <f>IF(OR(AC101=0,AC101=""),"",IF(COUNTIFS($AF$11:$AF$135,"&gt;"&amp;AF101)+COUNTIFS(AF$11:AF101,"="&amp;AF101)=0,"",COUNTIFS($AF$11:$AF$135,"&gt;"&amp;AF101)+COUNTIFS(AF$11:AF101,"="&amp;AF101)))</f>
        <v/>
      </c>
      <c r="E101" t="str">
        <f>IF(AC101="","",COUNTIFS($J$11:$J$158,J101,$AE$11:$AE$158,"&gt;"&amp;AE101)+COUNTIFS(J101:$J$158,J101,AE101:$AE$158,AE101))</f>
        <v/>
      </c>
      <c r="F101" s="100"/>
      <c r="G101" s="98" t="str">
        <f>IFERROR(IF(VLOOKUP(F101,Lookups!$A$2:$F$118,2,FALSE)="","",VLOOKUP(F101,Lookups!$A$2:$F$118,2,FALSE)),"")</f>
        <v/>
      </c>
      <c r="H101" s="98" t="str">
        <f>IFERROR(IF(VLOOKUP(F101,Lookups!$A$2:$F$118,3,FALSE)="","",VLOOKUP(F101,Lookups!$A$2:$F$118,3,FALSE)),"")</f>
        <v/>
      </c>
      <c r="I101" s="98" t="str">
        <f>IFERROR(IF(AE101=0,"",VLOOKUP(AD101,Lookups!$K$3:$L$7,2,TRUE)),"")</f>
        <v/>
      </c>
      <c r="J101" s="98" t="str">
        <f>IFERROR(IF(VLOOKUP(F101,Lookups!$A$2:$F$118,4,FALSE)="","",VLOOKUP(F101,Lookups!$A$2:$F$118,4,FALSE)),"")</f>
        <v/>
      </c>
      <c r="K101" s="98" t="str">
        <f>IFERROR(IF(VLOOKUP(F101,Lookups!$A$2:$F$118,5,FALSE)="","",VLOOKUP(F101,Lookups!$A$2:$F$118,5,FALSE)),"")</f>
        <v/>
      </c>
      <c r="L101" s="99" t="str">
        <f>IFERROR(IF(VLOOKUP(F101,Lookups!$A$2:$F$118,6,FALSE)="","",VLOOKUP(F101,Lookups!$A$2:$F$118,6,FALSE)),"")</f>
        <v/>
      </c>
      <c r="M101" s="53" t="str">
        <f>IFERROR(IF(VLOOKUP(F101,Scores!$A$5:$K$102,2,FALSE)="","",VLOOKUP(F101,Scores!$A$4:$K$102,2,FALSE)),"")</f>
        <v/>
      </c>
      <c r="N101" s="54" t="str">
        <f>IFERROR(IF(VLOOKUP(F101,Scores!$A$5:$K$102,3,FALSE)="","",VLOOKUP(F101,Scores!$A$5:$K$102,3,FALSE)),"")</f>
        <v/>
      </c>
      <c r="O101" s="54" t="str">
        <f>IFERROR(IF(VLOOKUP(F101,Scores!$A$5:$K$102,4,FALSE)="","",VLOOKUP(F101,Scores!$A$5:$K$102,4,FALSE)),"")</f>
        <v/>
      </c>
      <c r="P101" s="54" t="str">
        <f>IFERROR(IF(VLOOKUP(F101,Scores!$A$5:$K$102,5,FALSE)="","",VLOOKUP(F101,Scores!$A$5:$K$102,5,FALSE)),"")</f>
        <v/>
      </c>
      <c r="Q101" s="54" t="str">
        <f>IFERROR(IF(VLOOKUP(F101,Scores!$A$5:$K$102,6,FALSE)="","",VLOOKUP(F101,Scores!$A$5:$K$102,6,FALSE)),"")</f>
        <v/>
      </c>
      <c r="R101" s="54" t="str">
        <f>IFERROR(IF(VLOOKUP(F101,Scores!$A$5:$K$102,7,FALSE)="","",VLOOKUP(F101,Scores!$A$5:$K$102,7,FALSE)),"")</f>
        <v/>
      </c>
      <c r="S101" s="54" t="str">
        <f>IFERROR(IF(VLOOKUP(F101,Scores!$A$5:$K$102,8,FALSE)="","",VLOOKUP(F101,Scores!$A$5:$K$102,8,FALSE)),"")</f>
        <v/>
      </c>
      <c r="T101" s="55" t="str">
        <f>IFERROR(IF(VLOOKUP(F101,Scores!$A$5:$K$102,9,FALSE)="","",VLOOKUP(F101,Scores!$A$5:$K$102,9,FALSE)),"")</f>
        <v/>
      </c>
      <c r="U101" s="56" t="str">
        <f t="shared" si="188"/>
        <v/>
      </c>
      <c r="V101" s="57" t="str">
        <f t="shared" si="189"/>
        <v/>
      </c>
      <c r="W101" s="57" t="str">
        <f t="shared" si="190"/>
        <v/>
      </c>
      <c r="X101" s="57" t="str">
        <f t="shared" si="191"/>
        <v/>
      </c>
      <c r="Y101" s="57" t="str">
        <f t="shared" si="192"/>
        <v/>
      </c>
      <c r="Z101" s="57" t="str">
        <f t="shared" si="193"/>
        <v/>
      </c>
      <c r="AA101" s="57" t="str">
        <f t="shared" si="194"/>
        <v/>
      </c>
      <c r="AB101" s="58" t="str">
        <f t="shared" si="195"/>
        <v/>
      </c>
      <c r="AC101" s="53" t="str">
        <f t="shared" si="196"/>
        <v/>
      </c>
      <c r="AD101" s="57" t="str">
        <f t="shared" si="197"/>
        <v/>
      </c>
      <c r="AE101" s="57" t="str" cm="1">
        <f t="array" ref="AE101">IFERROR(IF(AC101&gt;Lookups!$I$6-1,AVERAGE(LARGE(U101:AB101,_xlfn.SEQUENCE(Lookups!$I$6))),AVERAGE(LARGE(U101:AB101,_xlfn.SEQUENCE(AC101)))),"")</f>
        <v/>
      </c>
      <c r="AF101" s="55" t="str">
        <f t="shared" si="198"/>
        <v/>
      </c>
      <c r="AG101" s="59" t="str">
        <f>IF(AC101=Lookups!$I$6+1,LARGE(U101:AB101,5),"")</f>
        <v/>
      </c>
      <c r="AH101" s="59" t="str">
        <f>IF(AC101=Lookups!$I$6+2,LARGE(U101:AB101,6),"")</f>
        <v/>
      </c>
      <c r="AI101" s="59"/>
      <c r="AJ101" s="59"/>
      <c r="AK101" s="60" t="str">
        <f t="shared" si="175"/>
        <v/>
      </c>
      <c r="AL101" s="34" t="str">
        <f>IF(OR(AC101=0,AC101=""),"",IF(COUNTIFS($AQ$94:$AQ$104,"&gt;"&amp;AQ101)+COUNTIFS(AQ$94:AQ111,"="&amp;AQ101)=0,"",COUNTIFS($AQ$94:$AQ$104,"&gt;"&amp;AQ101)+COUNTIFS(AQ$94:AQ111,"="&amp;AQ101)))</f>
        <v/>
      </c>
      <c r="AM101" s="34" t="str">
        <f>IFERROR(IF(OR(AC101=0,AC101=""),"",IF(COUNTIFS($AR$94:$AR$104,"&gt;"&amp;AR101)+COUNTIFS(AR$94:AR111,"="&amp;AR101)=0,"",COUNTIFS($AR$94:$AR$104,"&gt;"&amp;AR101)+COUNTIFS(AR$94:AR111,"="&amp;AR101)+$AL$93)),"")</f>
        <v/>
      </c>
      <c r="AN101" s="34" t="str">
        <f>IFERROR(IF(OR(AC101=0,AC101=""),"",IF(COUNTIFS($AS$94:$AS$104,"&gt;"&amp;AS101)+COUNTIFS(AS$94:AS111,"="&amp;AS101)=0,"",COUNTIFS($AS$94:$AS$104,"&gt;"&amp;AS101)+COUNTIFS(AS$94:AS111,"="&amp;AS101)+$AM$93)),"")</f>
        <v/>
      </c>
      <c r="AO101" s="34" t="str">
        <f>IFERROR(IF(OR(AC101=0,AC101=""),"",IF(COUNTIFS($AT$94:$AT$104,"&gt;"&amp;AT101)+COUNTIFS(AT$94:AT111,"="&amp;AT101)=0,"",COUNTIFS($AT$94:$AT$104,"&gt;"&amp;AT101)+COUNTIFS(AT$94:AT111,"="&amp;AT101)+$AN$93)),"")</f>
        <v/>
      </c>
      <c r="AP101" s="34" t="str">
        <f>IFERROR(IF(OR(AC101=0,AC101=""),"",IF(COUNTIFS($AU$94:$AU$104,"&gt;"&amp;AU101)+COUNTIFS(AU$94:AU111,"="&amp;AU101)=0,"",COUNTIFS($AU$94:$AU$104,"&gt;"&amp;AU101)+COUNTIFS(AU$94:AU111,"="&amp;AU101)+$AO$5)),"")</f>
        <v/>
      </c>
      <c r="AQ101" s="59" t="str">
        <f t="shared" si="176"/>
        <v/>
      </c>
      <c r="AR101" s="59" t="str">
        <f t="shared" si="177"/>
        <v/>
      </c>
      <c r="AS101" s="59" t="str">
        <f t="shared" si="178"/>
        <v/>
      </c>
      <c r="AT101" s="59" t="str">
        <f t="shared" si="179"/>
        <v/>
      </c>
      <c r="AU101" s="59" t="str">
        <f t="shared" si="180"/>
        <v/>
      </c>
      <c r="AW101" s="60" t="str">
        <f t="shared" si="181"/>
        <v/>
      </c>
      <c r="AX101" s="34" t="str">
        <f>IF(OR(BC101=0,BC101=""),"",IF(COUNTIFS($BC$11:$BC$158,"&gt;"&amp;BC101)+COUNTIFS(BC$11:BC101,"="&amp;BC101)=0,"",COUNTIFS($BC$11:$BC$158,"&gt;"&amp;BC101)+COUNTIFS(BC$11:BC101,"="&amp;BC101)))</f>
        <v/>
      </c>
      <c r="AY101" s="34" t="str">
        <f>IFERROR(IF(OR(BD101=0,BD101=""),"",IF(COUNTIFS($BD$11:$BD$158,"&gt;"&amp;BD101)+COUNTIFS(BD$11:BD101,"="&amp;BD101)=0,"",COUNTIFS($BD$11:$BD$158,"&gt;"&amp;BD101)+COUNTIFS(BD$11:BD101,"="&amp;BD101)+$AX$10)),"")</f>
        <v/>
      </c>
      <c r="AZ101" s="34" t="str">
        <f>IFERROR(IF(OR(BE101=0,BE101=""),"",IF(COUNTIFS($BE$11:$BE$158,"&gt;"&amp;BE101)+COUNTIFS(BE$11:BE101,"="&amp;BE101)=0,"",COUNTIFS($BE$11:$BE$158,"&gt;"&amp;BE101)+COUNTIFS(BE$11:BE101,"="&amp;BE101)+$AY$10)),"")</f>
        <v/>
      </c>
      <c r="BA101" s="34" t="str">
        <f>IFERROR(IF(OR(BF101=0,BF101=""),"",IF(COUNTIFS($BF$11:$BF$158,"&gt;"&amp;BF101)+COUNTIFS(BF$11:BF101,"="&amp;BF101)=0,"",COUNTIFS($BF$11:$BF$158,"&gt;"&amp;BF101)+COUNTIFS(BF$11:BF101,"="&amp;BF101)+$AZ$10)),"")</f>
        <v/>
      </c>
      <c r="BB101" s="34" t="str">
        <f>IFERROR(IF(OR(BG101=0,BG101=""),"",IF(COUNTIFS($BG$11:$BG$158,"&gt;"&amp;BG101)+COUNTIFS(BG$11:BG101,"="&amp;BG101)=0,"",COUNTIFS($BG$11:$BG$158,"&gt;"&amp;BG101)+COUNTIFS(BG$11:BG101,"="&amp;BG101)+$BA$10)),"")</f>
        <v/>
      </c>
      <c r="BC101" s="59" t="str">
        <f t="shared" si="182"/>
        <v/>
      </c>
      <c r="BD101" s="59" t="str">
        <f t="shared" si="183"/>
        <v/>
      </c>
      <c r="BE101" s="59" t="str">
        <f t="shared" si="184"/>
        <v/>
      </c>
      <c r="BF101" s="59" t="str">
        <f t="shared" si="185"/>
        <v/>
      </c>
      <c r="BG101" s="59" t="str">
        <f t="shared" si="186"/>
        <v/>
      </c>
    </row>
    <row r="102" spans="1:59" ht="15" x14ac:dyDescent="0.3">
      <c r="A102" t="str">
        <f t="shared" si="187"/>
        <v/>
      </c>
      <c r="B102" t="str">
        <f>IF(OR(AC102=0,AC102=""),"",IF(COUNTIFS($AE$11:$AE$158,"&gt;"&amp;AE102)+COUNTIFS(AE$11:AE102,"="&amp;AE102)=0,"",COUNTIFS($AE$11:$AE$158,"&gt;"&amp;AE102)+COUNTIFS(AE$11:AE102,"="&amp;AE102)))</f>
        <v/>
      </c>
      <c r="C102" t="str">
        <f t="shared" si="163"/>
        <v/>
      </c>
      <c r="D102" t="str">
        <f>IF(OR(AC102=0,AC102=""),"",IF(COUNTIFS($AF$11:$AF$135,"&gt;"&amp;AF102)+COUNTIFS(AF$11:AF102,"="&amp;AF102)=0,"",COUNTIFS($AF$11:$AF$135,"&gt;"&amp;AF102)+COUNTIFS(AF$11:AF102,"="&amp;AF102)))</f>
        <v/>
      </c>
      <c r="E102" t="str">
        <f>IF(AC102="","",COUNTIFS($J$11:$J$158,J102,$AE$11:$AE$158,"&gt;"&amp;AE102)+COUNTIFS(J102:$J$158,J102,AE102:$AE$158,AE102))</f>
        <v/>
      </c>
      <c r="F102" s="100"/>
      <c r="G102" s="98" t="str">
        <f>IFERROR(IF(VLOOKUP(F102,Lookups!$A$2:$F$118,2,FALSE)="","",VLOOKUP(F102,Lookups!$A$2:$F$118,2,FALSE)),"")</f>
        <v/>
      </c>
      <c r="H102" s="98" t="str">
        <f>IFERROR(IF(VLOOKUP(F102,Lookups!$A$2:$F$118,3,FALSE)="","",VLOOKUP(F102,Lookups!$A$2:$F$118,3,FALSE)),"")</f>
        <v/>
      </c>
      <c r="I102" s="98" t="str">
        <f>IFERROR(IF(AE102=0,"",VLOOKUP(AD102,Lookups!$K$3:$L$7,2,TRUE)),"")</f>
        <v/>
      </c>
      <c r="J102" s="98" t="str">
        <f>IFERROR(IF(VLOOKUP(F102,Lookups!$A$2:$F$118,4,FALSE)="","",VLOOKUP(F102,Lookups!$A$2:$F$118,4,FALSE)),"")</f>
        <v/>
      </c>
      <c r="K102" s="98" t="str">
        <f>IFERROR(IF(VLOOKUP(F102,Lookups!$A$2:$F$118,5,FALSE)="","",VLOOKUP(F102,Lookups!$A$2:$F$118,5,FALSE)),"")</f>
        <v/>
      </c>
      <c r="L102" s="99" t="str">
        <f>IFERROR(IF(VLOOKUP(F102,Lookups!$A$2:$F$118,6,FALSE)="","",VLOOKUP(F102,Lookups!$A$2:$F$118,6,FALSE)),"")</f>
        <v/>
      </c>
      <c r="M102" s="53" t="str">
        <f>IFERROR(IF(VLOOKUP(F102,Scores!$A$5:$K$102,2,FALSE)="","",VLOOKUP(F102,Scores!$A$4:$K$102,2,FALSE)),"")</f>
        <v/>
      </c>
      <c r="N102" s="54" t="str">
        <f>IFERROR(IF(VLOOKUP(F102,Scores!$A$5:$K$102,3,FALSE)="","",VLOOKUP(F102,Scores!$A$5:$K$102,3,FALSE)),"")</f>
        <v/>
      </c>
      <c r="O102" s="54" t="str">
        <f>IFERROR(IF(VLOOKUP(F102,Scores!$A$5:$K$102,4,FALSE)="","",VLOOKUP(F102,Scores!$A$5:$K$102,4,FALSE)),"")</f>
        <v/>
      </c>
      <c r="P102" s="54" t="str">
        <f>IFERROR(IF(VLOOKUP(F102,Scores!$A$5:$K$102,5,FALSE)="","",VLOOKUP(F102,Scores!$A$5:$K$102,5,FALSE)),"")</f>
        <v/>
      </c>
      <c r="Q102" s="54" t="str">
        <f>IFERROR(IF(VLOOKUP(F102,Scores!$A$5:$K$102,6,FALSE)="","",VLOOKUP(F102,Scores!$A$5:$K$102,6,FALSE)),"")</f>
        <v/>
      </c>
      <c r="R102" s="54" t="str">
        <f>IFERROR(IF(VLOOKUP(F102,Scores!$A$5:$K$102,7,FALSE)="","",VLOOKUP(F102,Scores!$A$5:$K$102,7,FALSE)),"")</f>
        <v/>
      </c>
      <c r="S102" s="54" t="str">
        <f>IFERROR(IF(VLOOKUP(F102,Scores!$A$5:$K$102,8,FALSE)="","",VLOOKUP(F102,Scores!$A$5:$K$102,8,FALSE)),"")</f>
        <v/>
      </c>
      <c r="T102" s="55" t="str">
        <f>IFERROR(IF(VLOOKUP(F102,Scores!$A$5:$K$102,9,FALSE)="","",VLOOKUP(F102,Scores!$A$5:$K$102,9,FALSE)),"")</f>
        <v/>
      </c>
      <c r="U102" s="56" t="str">
        <f t="shared" si="188"/>
        <v/>
      </c>
      <c r="V102" s="57" t="str">
        <f t="shared" si="189"/>
        <v/>
      </c>
      <c r="W102" s="57" t="str">
        <f t="shared" si="190"/>
        <v/>
      </c>
      <c r="X102" s="57" t="str">
        <f t="shared" si="191"/>
        <v/>
      </c>
      <c r="Y102" s="57" t="str">
        <f t="shared" si="192"/>
        <v/>
      </c>
      <c r="Z102" s="57" t="str">
        <f t="shared" si="193"/>
        <v/>
      </c>
      <c r="AA102" s="57" t="str">
        <f t="shared" si="194"/>
        <v/>
      </c>
      <c r="AB102" s="58" t="str">
        <f t="shared" si="195"/>
        <v/>
      </c>
      <c r="AC102" s="53" t="str">
        <f t="shared" si="196"/>
        <v/>
      </c>
      <c r="AD102" s="57" t="str">
        <f t="shared" si="197"/>
        <v/>
      </c>
      <c r="AE102" s="57" t="str" cm="1">
        <f t="array" ref="AE102">IFERROR(IF(AC102&gt;Lookups!$I$6-1,AVERAGE(LARGE(U102:AB102,_xlfn.SEQUENCE(Lookups!$I$6))),AVERAGE(LARGE(U102:AB102,_xlfn.SEQUENCE(AC102)))),"")</f>
        <v/>
      </c>
      <c r="AF102" s="55" t="str">
        <f t="shared" si="198"/>
        <v/>
      </c>
      <c r="AG102" s="59" t="str">
        <f>IF(AC102=Lookups!$I$6+1,LARGE(U102:AB102,5),"")</f>
        <v/>
      </c>
      <c r="AH102" s="59" t="str">
        <f>IF(AC102=Lookups!$I$6+2,LARGE(U102:AB102,6),"")</f>
        <v/>
      </c>
      <c r="AI102" s="59"/>
      <c r="AJ102" s="59"/>
      <c r="AK102" s="60" t="str">
        <f t="shared" si="175"/>
        <v/>
      </c>
      <c r="AL102" s="34" t="str">
        <f>IF(OR(AC102=0,AC102=""),"",IF(COUNTIFS($AQ$94:$AQ$104,"&gt;"&amp;AQ102)+COUNTIFS(AQ$94:AQ112,"="&amp;AQ102)=0,"",COUNTIFS($AQ$94:$AQ$104,"&gt;"&amp;AQ102)+COUNTIFS(AQ$94:AQ112,"="&amp;AQ102)))</f>
        <v/>
      </c>
      <c r="AM102" s="34" t="str">
        <f>IFERROR(IF(OR(AC102=0,AC102=""),"",IF(COUNTIFS($AR$94:$AR$104,"&gt;"&amp;AR102)+COUNTIFS(AR$94:AR112,"="&amp;AR102)=0,"",COUNTIFS($AR$94:$AR$104,"&gt;"&amp;AR102)+COUNTIFS(AR$94:AR112,"="&amp;AR102)+$AL$93)),"")</f>
        <v/>
      </c>
      <c r="AN102" s="34" t="str">
        <f>IFERROR(IF(OR(AC102=0,AC102=""),"",IF(COUNTIFS($AS$94:$AS$104,"&gt;"&amp;AS102)+COUNTIFS(AS$94:AS112,"="&amp;AS102)=0,"",COUNTIFS($AS$94:$AS$104,"&gt;"&amp;AS102)+COUNTIFS(AS$94:AS112,"="&amp;AS102)+$AM$93)),"")</f>
        <v/>
      </c>
      <c r="AO102" s="34" t="str">
        <f>IFERROR(IF(OR(AC102=0,AC102=""),"",IF(COUNTIFS($AT$94:$AT$104,"&gt;"&amp;AT102)+COUNTIFS(AT$94:AT112,"="&amp;AT102)=0,"",COUNTIFS($AT$94:$AT$104,"&gt;"&amp;AT102)+COUNTIFS(AT$94:AT112,"="&amp;AT102)+$AN$93)),"")</f>
        <v/>
      </c>
      <c r="AP102" s="34" t="str">
        <f>IFERROR(IF(OR(AC102=0,AC102=""),"",IF(COUNTIFS($AU$94:$AU$104,"&gt;"&amp;AU102)+COUNTIFS(AU$94:AU112,"="&amp;AU102)=0,"",COUNTIFS($AU$94:$AU$104,"&gt;"&amp;AU102)+COUNTIFS(AU$94:AU112,"="&amp;AU102)+$AO$5)),"")</f>
        <v/>
      </c>
      <c r="AQ102" s="59" t="str">
        <f t="shared" si="176"/>
        <v/>
      </c>
      <c r="AR102" s="59" t="str">
        <f t="shared" si="177"/>
        <v/>
      </c>
      <c r="AS102" s="59" t="str">
        <f t="shared" si="178"/>
        <v/>
      </c>
      <c r="AT102" s="59" t="str">
        <f t="shared" si="179"/>
        <v/>
      </c>
      <c r="AU102" s="59" t="str">
        <f t="shared" si="180"/>
        <v/>
      </c>
      <c r="AW102" s="60" t="str">
        <f t="shared" si="181"/>
        <v/>
      </c>
      <c r="AX102" s="34" t="str">
        <f>IF(OR(BC102=0,BC102=""),"",IF(COUNTIFS($BC$11:$BC$158,"&gt;"&amp;BC102)+COUNTIFS(BC$11:BC102,"="&amp;BC102)=0,"",COUNTIFS($BC$11:$BC$158,"&gt;"&amp;BC102)+COUNTIFS(BC$11:BC102,"="&amp;BC102)))</f>
        <v/>
      </c>
      <c r="AY102" s="34" t="str">
        <f>IFERROR(IF(OR(BD102=0,BD102=""),"",IF(COUNTIFS($BD$11:$BD$158,"&gt;"&amp;BD102)+COUNTIFS(BD$11:BD102,"="&amp;BD102)=0,"",COUNTIFS($BD$11:$BD$158,"&gt;"&amp;BD102)+COUNTIFS(BD$11:BD102,"="&amp;BD102)+$AX$10)),"")</f>
        <v/>
      </c>
      <c r="AZ102" s="34" t="str">
        <f>IFERROR(IF(OR(BE102=0,BE102=""),"",IF(COUNTIFS($BE$11:$BE$158,"&gt;"&amp;BE102)+COUNTIFS(BE$11:BE102,"="&amp;BE102)=0,"",COUNTIFS($BE$11:$BE$158,"&gt;"&amp;BE102)+COUNTIFS(BE$11:BE102,"="&amp;BE102)+$AY$10)),"")</f>
        <v/>
      </c>
      <c r="BA102" s="34" t="str">
        <f>IFERROR(IF(OR(BF102=0,BF102=""),"",IF(COUNTIFS($BF$11:$BF$158,"&gt;"&amp;BF102)+COUNTIFS(BF$11:BF102,"="&amp;BF102)=0,"",COUNTIFS($BF$11:$BF$158,"&gt;"&amp;BF102)+COUNTIFS(BF$11:BF102,"="&amp;BF102)+$AZ$10)),"")</f>
        <v/>
      </c>
      <c r="BB102" s="34" t="str">
        <f>IFERROR(IF(OR(BG102=0,BG102=""),"",IF(COUNTIFS($BG$11:$BG$158,"&gt;"&amp;BG102)+COUNTIFS(BG$11:BG102,"="&amp;BG102)=0,"",COUNTIFS($BG$11:$BG$158,"&gt;"&amp;BG102)+COUNTIFS(BG$11:BG102,"="&amp;BG102)+$BA$10)),"")</f>
        <v/>
      </c>
      <c r="BC102" s="59" t="str">
        <f t="shared" si="182"/>
        <v/>
      </c>
      <c r="BD102" s="59" t="str">
        <f t="shared" si="183"/>
        <v/>
      </c>
      <c r="BE102" s="59" t="str">
        <f t="shared" si="184"/>
        <v/>
      </c>
      <c r="BF102" s="59" t="str">
        <f t="shared" si="185"/>
        <v/>
      </c>
      <c r="BG102" s="59" t="str">
        <f t="shared" si="186"/>
        <v/>
      </c>
    </row>
    <row r="103" spans="1:59" ht="15" x14ac:dyDescent="0.3">
      <c r="A103" t="str">
        <f t="shared" si="187"/>
        <v/>
      </c>
      <c r="B103" t="str">
        <f>IF(OR(AC103=0,AC103=""),"",IF(COUNTIFS($AE$11:$AE$158,"&gt;"&amp;AE103)+COUNTIFS(AE$11:AE103,"="&amp;AE103)=0,"",COUNTIFS($AE$11:$AE$158,"&gt;"&amp;AE103)+COUNTIFS(AE$11:AE103,"="&amp;AE103)))</f>
        <v/>
      </c>
      <c r="C103" t="str">
        <f t="shared" si="163"/>
        <v/>
      </c>
      <c r="D103" t="str">
        <f>IF(OR(AC103=0,AC103=""),"",IF(COUNTIFS($AF$11:$AF$135,"&gt;"&amp;AF103)+COUNTIFS(AF$11:AF103,"="&amp;AF103)=0,"",COUNTIFS($AF$11:$AF$135,"&gt;"&amp;AF103)+COUNTIFS(AF$11:AF103,"="&amp;AF103)))</f>
        <v/>
      </c>
      <c r="E103" t="str">
        <f>IF(AC103="","",COUNTIFS($J$11:$J$158,J103,$AE$11:$AE$158,"&gt;"&amp;AE103)+COUNTIFS(J103:$J$158,J103,AE103:$AE$158,AE103))</f>
        <v/>
      </c>
      <c r="F103" s="100"/>
      <c r="G103" s="98" t="str">
        <f>IFERROR(IF(VLOOKUP(F103,Lookups!$A$2:$F$118,2,FALSE)="","",VLOOKUP(F103,Lookups!$A$2:$F$118,2,FALSE)),"")</f>
        <v/>
      </c>
      <c r="H103" s="98" t="str">
        <f>IFERROR(IF(VLOOKUP(F103,Lookups!$A$2:$F$118,3,FALSE)="","",VLOOKUP(F103,Lookups!$A$2:$F$118,3,FALSE)),"")</f>
        <v/>
      </c>
      <c r="I103" s="98" t="str">
        <f>IFERROR(IF(AE103=0,"",VLOOKUP(AD103,Lookups!$K$3:$L$7,2,TRUE)),"")</f>
        <v/>
      </c>
      <c r="J103" s="98" t="str">
        <f>IFERROR(IF(VLOOKUP(F103,Lookups!$A$2:$F$118,4,FALSE)="","",VLOOKUP(F103,Lookups!$A$2:$F$118,4,FALSE)),"")</f>
        <v/>
      </c>
      <c r="K103" s="98" t="str">
        <f>IFERROR(IF(VLOOKUP(F103,Lookups!$A$2:$F$118,5,FALSE)="","",VLOOKUP(F103,Lookups!$A$2:$F$118,5,FALSE)),"")</f>
        <v/>
      </c>
      <c r="L103" s="99" t="str">
        <f>IFERROR(IF(VLOOKUP(F103,Lookups!$A$2:$F$118,6,FALSE)="","",VLOOKUP(F103,Lookups!$A$2:$F$118,6,FALSE)),"")</f>
        <v/>
      </c>
      <c r="M103" s="53" t="str">
        <f>IFERROR(IF(VLOOKUP(F103,Scores!$A$5:$K$102,2,FALSE)="","",VLOOKUP(F103,Scores!$A$4:$K$102,2,FALSE)),"")</f>
        <v/>
      </c>
      <c r="N103" s="54" t="str">
        <f>IFERROR(IF(VLOOKUP(F103,Scores!$A$5:$K$102,3,FALSE)="","",VLOOKUP(F103,Scores!$A$5:$K$102,3,FALSE)),"")</f>
        <v/>
      </c>
      <c r="O103" s="54" t="str">
        <f>IFERROR(IF(VLOOKUP(F103,Scores!$A$5:$K$102,4,FALSE)="","",VLOOKUP(F103,Scores!$A$5:$K$102,4,FALSE)),"")</f>
        <v/>
      </c>
      <c r="P103" s="54" t="str">
        <f>IFERROR(IF(VLOOKUP(F103,Scores!$A$5:$K$102,5,FALSE)="","",VLOOKUP(F103,Scores!$A$5:$K$102,5,FALSE)),"")</f>
        <v/>
      </c>
      <c r="Q103" s="54" t="str">
        <f>IFERROR(IF(VLOOKUP(F103,Scores!$A$5:$K$102,6,FALSE)="","",VLOOKUP(F103,Scores!$A$5:$K$102,6,FALSE)),"")</f>
        <v/>
      </c>
      <c r="R103" s="54" t="str">
        <f>IFERROR(IF(VLOOKUP(F103,Scores!$A$5:$K$102,7,FALSE)="","",VLOOKUP(F103,Scores!$A$5:$K$102,7,FALSE)),"")</f>
        <v/>
      </c>
      <c r="S103" s="54" t="str">
        <f>IFERROR(IF(VLOOKUP(F103,Scores!$A$5:$K$102,8,FALSE)="","",VLOOKUP(F103,Scores!$A$5:$K$102,8,FALSE)),"")</f>
        <v/>
      </c>
      <c r="T103" s="55" t="str">
        <f>IFERROR(IF(VLOOKUP(F103,Scores!$A$5:$K$102,9,FALSE)="","",VLOOKUP(F103,Scores!$A$5:$K$102,9,FALSE)),"")</f>
        <v/>
      </c>
      <c r="U103" s="56" t="str">
        <f t="shared" si="188"/>
        <v/>
      </c>
      <c r="V103" s="57" t="str">
        <f t="shared" si="189"/>
        <v/>
      </c>
      <c r="W103" s="57" t="str">
        <f t="shared" si="190"/>
        <v/>
      </c>
      <c r="X103" s="57" t="str">
        <f t="shared" si="191"/>
        <v/>
      </c>
      <c r="Y103" s="57" t="str">
        <f t="shared" si="192"/>
        <v/>
      </c>
      <c r="Z103" s="57" t="str">
        <f t="shared" si="193"/>
        <v/>
      </c>
      <c r="AA103" s="57" t="str">
        <f t="shared" si="194"/>
        <v/>
      </c>
      <c r="AB103" s="58" t="str">
        <f t="shared" si="195"/>
        <v/>
      </c>
      <c r="AC103" s="53" t="str">
        <f t="shared" si="196"/>
        <v/>
      </c>
      <c r="AD103" s="57" t="str">
        <f t="shared" si="197"/>
        <v/>
      </c>
      <c r="AE103" s="57" t="str" cm="1">
        <f t="array" ref="AE103">IFERROR(IF(AC103&gt;Lookups!$I$6-1,AVERAGE(LARGE(U103:AB103,_xlfn.SEQUENCE(Lookups!$I$6))),AVERAGE(LARGE(U103:AB103,_xlfn.SEQUENCE(AC103)))),"")</f>
        <v/>
      </c>
      <c r="AF103" s="55" t="str">
        <f t="shared" si="198"/>
        <v/>
      </c>
      <c r="AG103" s="59" t="str">
        <f>IF(AC103=Lookups!$I$6+1,LARGE(U103:AB103,5),"")</f>
        <v/>
      </c>
      <c r="AH103" s="59" t="str">
        <f>IF(AC103=Lookups!$I$6+2,LARGE(U103:AB103,6),"")</f>
        <v/>
      </c>
      <c r="AI103" s="59"/>
      <c r="AJ103" s="59"/>
      <c r="AK103" s="60" t="str">
        <f t="shared" si="175"/>
        <v/>
      </c>
      <c r="AL103" s="34" t="str">
        <f>IF(OR(AC103=0,AC103=""),"",IF(COUNTIFS($AQ$94:$AQ$104,"&gt;"&amp;AQ103)+COUNTIFS(AQ$94:AQ113,"="&amp;AQ103)=0,"",COUNTIFS($AQ$94:$AQ$104,"&gt;"&amp;AQ103)+COUNTIFS(AQ$94:AQ113,"="&amp;AQ103)))</f>
        <v/>
      </c>
      <c r="AM103" s="34" t="str">
        <f>IFERROR(IF(OR(AC103=0,AC103=""),"",IF(COUNTIFS($AR$94:$AR$104,"&gt;"&amp;AR103)+COUNTIFS(AR$94:AR113,"="&amp;AR103)=0,"",COUNTIFS($AR$94:$AR$104,"&gt;"&amp;AR103)+COUNTIFS(AR$94:AR113,"="&amp;AR103)+$AL$93)),"")</f>
        <v/>
      </c>
      <c r="AN103" s="34" t="str">
        <f>IFERROR(IF(OR(AC103=0,AC103=""),"",IF(COUNTIFS($AS$94:$AS$104,"&gt;"&amp;AS103)+COUNTIFS(AS$94:AS113,"="&amp;AS103)=0,"",COUNTIFS($AS$94:$AS$104,"&gt;"&amp;AS103)+COUNTIFS(AS$94:AS113,"="&amp;AS103)+$AM$93)),"")</f>
        <v/>
      </c>
      <c r="AO103" s="34" t="str">
        <f>IFERROR(IF(OR(AC103=0,AC103=""),"",IF(COUNTIFS($AT$94:$AT$104,"&gt;"&amp;AT103)+COUNTIFS(AT$94:AT113,"="&amp;AT103)=0,"",COUNTIFS($AT$94:$AT$104,"&gt;"&amp;AT103)+COUNTIFS(AT$94:AT113,"="&amp;AT103)+$AN$93)),"")</f>
        <v/>
      </c>
      <c r="AP103" s="34" t="str">
        <f>IFERROR(IF(OR(AC103=0,AC103=""),"",IF(COUNTIFS($AU$94:$AU$104,"&gt;"&amp;AU103)+COUNTIFS(AU$94:AU113,"="&amp;AU103)=0,"",COUNTIFS($AU$94:$AU$104,"&gt;"&amp;AU103)+COUNTIFS(AU$94:AU113,"="&amp;AU103)+$AO$5)),"")</f>
        <v/>
      </c>
      <c r="AQ103" s="59" t="str">
        <f t="shared" si="176"/>
        <v/>
      </c>
      <c r="AR103" s="59" t="str">
        <f t="shared" si="177"/>
        <v/>
      </c>
      <c r="AS103" s="59" t="str">
        <f t="shared" si="178"/>
        <v/>
      </c>
      <c r="AT103" s="59" t="str">
        <f t="shared" si="179"/>
        <v/>
      </c>
      <c r="AU103" s="59" t="str">
        <f t="shared" si="180"/>
        <v/>
      </c>
      <c r="AW103" s="60" t="str">
        <f t="shared" si="181"/>
        <v/>
      </c>
      <c r="AX103" s="34" t="str">
        <f>IF(OR(BC103=0,BC103=""),"",IF(COUNTIFS($BC$11:$BC$158,"&gt;"&amp;BC103)+COUNTIFS(BC$11:BC103,"="&amp;BC103)=0,"",COUNTIFS($BC$11:$BC$158,"&gt;"&amp;BC103)+COUNTIFS(BC$11:BC103,"="&amp;BC103)))</f>
        <v/>
      </c>
      <c r="AY103" s="34" t="str">
        <f>IFERROR(IF(OR(BD103=0,BD103=""),"",IF(COUNTIFS($BD$11:$BD$158,"&gt;"&amp;BD103)+COUNTIFS(BD$11:BD103,"="&amp;BD103)=0,"",COUNTIFS($BD$11:$BD$158,"&gt;"&amp;BD103)+COUNTIFS(BD$11:BD103,"="&amp;BD103)+$AX$10)),"")</f>
        <v/>
      </c>
      <c r="AZ103" s="34" t="str">
        <f>IFERROR(IF(OR(BE103=0,BE103=""),"",IF(COUNTIFS($BE$11:$BE$158,"&gt;"&amp;BE103)+COUNTIFS(BE$11:BE103,"="&amp;BE103)=0,"",COUNTIFS($BE$11:$BE$158,"&gt;"&amp;BE103)+COUNTIFS(BE$11:BE103,"="&amp;BE103)+$AY$10)),"")</f>
        <v/>
      </c>
      <c r="BA103" s="34" t="str">
        <f>IFERROR(IF(OR(BF103=0,BF103=""),"",IF(COUNTIFS($BF$11:$BF$158,"&gt;"&amp;BF103)+COUNTIFS(BF$11:BF103,"="&amp;BF103)=0,"",COUNTIFS($BF$11:$BF$158,"&gt;"&amp;BF103)+COUNTIFS(BF$11:BF103,"="&amp;BF103)+$AZ$10)),"")</f>
        <v/>
      </c>
      <c r="BB103" s="34" t="str">
        <f>IFERROR(IF(OR(BG103=0,BG103=""),"",IF(COUNTIFS($BG$11:$BG$158,"&gt;"&amp;BG103)+COUNTIFS(BG$11:BG103,"="&amp;BG103)=0,"",COUNTIFS($BG$11:$BG$158,"&gt;"&amp;BG103)+COUNTIFS(BG$11:BG103,"="&amp;BG103)+$BA$10)),"")</f>
        <v/>
      </c>
      <c r="BC103" s="59" t="str">
        <f t="shared" si="182"/>
        <v/>
      </c>
      <c r="BD103" s="59" t="str">
        <f t="shared" si="183"/>
        <v/>
      </c>
      <c r="BE103" s="59" t="str">
        <f t="shared" si="184"/>
        <v/>
      </c>
      <c r="BF103" s="59" t="str">
        <f t="shared" si="185"/>
        <v/>
      </c>
      <c r="BG103" s="59" t="str">
        <f t="shared" si="186"/>
        <v/>
      </c>
    </row>
    <row r="104" spans="1:59" ht="15.6" thickBot="1" x14ac:dyDescent="0.35">
      <c r="A104" t="str">
        <f t="shared" si="187"/>
        <v/>
      </c>
      <c r="B104" t="str">
        <f>IF(OR(AC104=0,AC104=""),"",IF(COUNTIFS($AE$11:$AE$158,"&gt;"&amp;AE104)+COUNTIFS(AE$11:AE104,"="&amp;AE104)=0,"",COUNTIFS($AE$11:$AE$158,"&gt;"&amp;AE104)+COUNTIFS(AE$11:AE104,"="&amp;AE104)))</f>
        <v/>
      </c>
      <c r="C104" t="str">
        <f t="shared" si="163"/>
        <v/>
      </c>
      <c r="D104" t="str">
        <f>IF(OR(AC104=0,AC104=""),"",IF(COUNTIFS($AF$11:$AF$135,"&gt;"&amp;AF104)+COUNTIFS(AF$11:AF104,"="&amp;AF104)=0,"",COUNTIFS($AF$11:$AF$135,"&gt;"&amp;AF104)+COUNTIFS(AF$11:AF104,"="&amp;AF104)))</f>
        <v/>
      </c>
      <c r="E104" t="str">
        <f>IF(AC104="","",COUNTIFS($J$11:$J$158,J104,$AE$11:$AE$158,"&gt;"&amp;AE104)+COUNTIFS(J104:$J$158,J104,AE104:$AE$158,AE104))</f>
        <v/>
      </c>
      <c r="F104" s="103"/>
      <c r="G104" s="98" t="str">
        <f>IFERROR(IF(VLOOKUP(F104,Lookups!$A$2:$F$118,2,FALSE)="","",VLOOKUP(F104,Lookups!$A$2:$F$118,2,FALSE)),"")</f>
        <v/>
      </c>
      <c r="H104" s="98" t="str">
        <f>IFERROR(IF(VLOOKUP(F104,Lookups!$A$2:$F$118,3,FALSE)="","",VLOOKUP(F104,Lookups!$A$2:$F$118,3,FALSE)),"")</f>
        <v/>
      </c>
      <c r="I104" s="98" t="str">
        <f>IFERROR(IF(AE104=0,"",VLOOKUP(AD104,Lookups!$K$3:$L$7,2,TRUE)),"")</f>
        <v/>
      </c>
      <c r="J104" s="98" t="str">
        <f>IFERROR(IF(VLOOKUP(F104,Lookups!$A$2:$F$118,4,FALSE)="","",VLOOKUP(F104,Lookups!$A$2:$F$118,4,FALSE)),"")</f>
        <v/>
      </c>
      <c r="K104" s="98" t="str">
        <f>IFERROR(IF(VLOOKUP(F104,Lookups!$A$2:$F$118,5,FALSE)="","",VLOOKUP(F104,Lookups!$A$2:$F$118,5,FALSE)),"")</f>
        <v/>
      </c>
      <c r="L104" s="99" t="str">
        <f>IFERROR(IF(VLOOKUP(F104,Lookups!$A$2:$F$118,6,FALSE)="","",VLOOKUP(F104,Lookups!$A$2:$F$118,6,FALSE)),"")</f>
        <v/>
      </c>
      <c r="M104" s="53" t="str">
        <f>IFERROR(IF(VLOOKUP(F104,Scores!$A$5:$K$102,2,FALSE)="","",VLOOKUP(F104,Scores!$A$4:$K$102,2,FALSE)),"")</f>
        <v/>
      </c>
      <c r="N104" s="54" t="str">
        <f>IFERROR(IF(VLOOKUP(F104,Scores!$A$5:$K$102,3,FALSE)="","",VLOOKUP(F104,Scores!$A$5:$K$102,3,FALSE)),"")</f>
        <v/>
      </c>
      <c r="O104" s="54" t="str">
        <f>IFERROR(IF(VLOOKUP(F104,Scores!$A$5:$K$102,4,FALSE)="","",VLOOKUP(F104,Scores!$A$5:$K$102,4,FALSE)),"")</f>
        <v/>
      </c>
      <c r="P104" s="54" t="str">
        <f>IFERROR(IF(VLOOKUP(F104,Scores!$A$5:$K$102,5,FALSE)="","",VLOOKUP(F104,Scores!$A$5:$K$102,5,FALSE)),"")</f>
        <v/>
      </c>
      <c r="Q104" s="54" t="str">
        <f>IFERROR(IF(VLOOKUP(F104,Scores!$A$5:$K$102,6,FALSE)="","",VLOOKUP(F104,Scores!$A$5:$K$102,6,FALSE)),"")</f>
        <v/>
      </c>
      <c r="R104" s="54" t="str">
        <f>IFERROR(IF(VLOOKUP(F104,Scores!$A$5:$K$102,7,FALSE)="","",VLOOKUP(F104,Scores!$A$5:$K$102,7,FALSE)),"")</f>
        <v/>
      </c>
      <c r="S104" s="54" t="str">
        <f>IFERROR(IF(VLOOKUP(F104,Scores!$A$5:$K$102,8,FALSE)="","",VLOOKUP(F104,Scores!$A$5:$K$102,8,FALSE)),"")</f>
        <v/>
      </c>
      <c r="T104" s="55" t="str">
        <f>IFERROR(IF(VLOOKUP(F104,Scores!$A$5:$K$102,9,FALSE)="","",VLOOKUP(F104,Scores!$A$5:$K$102,9,FALSE)),"")</f>
        <v/>
      </c>
      <c r="U104" s="56" t="str">
        <f t="shared" si="188"/>
        <v/>
      </c>
      <c r="V104" s="57" t="str">
        <f t="shared" si="189"/>
        <v/>
      </c>
      <c r="W104" s="57" t="str">
        <f t="shared" si="190"/>
        <v/>
      </c>
      <c r="X104" s="57" t="str">
        <f t="shared" si="191"/>
        <v/>
      </c>
      <c r="Y104" s="57" t="str">
        <f t="shared" si="192"/>
        <v/>
      </c>
      <c r="Z104" s="57" t="str">
        <f t="shared" si="193"/>
        <v/>
      </c>
      <c r="AA104" s="57" t="str">
        <f t="shared" si="194"/>
        <v/>
      </c>
      <c r="AB104" s="58" t="str">
        <f t="shared" si="195"/>
        <v/>
      </c>
      <c r="AC104" s="53" t="str">
        <f t="shared" si="196"/>
        <v/>
      </c>
      <c r="AD104" s="57" t="str">
        <f t="shared" si="197"/>
        <v/>
      </c>
      <c r="AE104" s="57" t="str" cm="1">
        <f t="array" ref="AE104">IFERROR(IF(AC104&gt;Lookups!$I$6-1,AVERAGE(LARGE(U104:AB104,_xlfn.SEQUENCE(Lookups!$I$6))),AVERAGE(LARGE(U104:AB104,_xlfn.SEQUENCE(AC104)))),"")</f>
        <v/>
      </c>
      <c r="AF104" s="55" t="str">
        <f t="shared" si="198"/>
        <v/>
      </c>
      <c r="AG104" s="59" t="str">
        <f>IF(AC104=Lookups!$I$6+1,LARGE(U104:AB104,5),"")</f>
        <v/>
      </c>
      <c r="AH104" s="59" t="str">
        <f>IF(AC104=Lookups!$I$6+2,LARGE(U104:AB104,6),"")</f>
        <v/>
      </c>
      <c r="AI104" s="59"/>
      <c r="AJ104" s="59"/>
      <c r="AK104" s="62" t="str">
        <f t="shared" si="175"/>
        <v/>
      </c>
      <c r="AL104" s="63" t="str">
        <f>IF(OR(AC104=0,AC104=""),"",IF(COUNTIFS($AQ$94:$AQ$104,"&gt;"&amp;AQ104)+COUNTIFS(AQ$94:AQ114,"="&amp;AQ104)=0,"",COUNTIFS($AQ$94:$AQ$104,"&gt;"&amp;AQ104)+COUNTIFS(AQ$94:AQ114,"="&amp;AQ104)))</f>
        <v/>
      </c>
      <c r="AM104" s="63" t="str">
        <f>IFERROR(IF(OR(AC104=0,AC104=""),"",IF(COUNTIFS($AR$94:$AR$104,"&gt;"&amp;AR104)+COUNTIFS(AR$94:AR114,"="&amp;AR104)=0,"",COUNTIFS($AR$94:$AR$104,"&gt;"&amp;AR104)+COUNTIFS(AR$94:AR114,"="&amp;AR104)+$AL$93)),"")</f>
        <v/>
      </c>
      <c r="AN104" s="63" t="str">
        <f>IFERROR(IF(OR(AC104=0,AC104=""),"",IF(COUNTIFS($AS$94:$AS$104,"&gt;"&amp;AS104)+COUNTIFS(AS$94:AS114,"="&amp;AS104)=0,"",COUNTIFS($AS$94:$AS$104,"&gt;"&amp;AS104)+COUNTIFS(AS$94:AS114,"="&amp;AS104)+$AM$93)),"")</f>
        <v/>
      </c>
      <c r="AO104" s="63" t="str">
        <f>IFERROR(IF(OR(AC104=0,AC104=""),"",IF(COUNTIFS($AT$94:$AT$104,"&gt;"&amp;AT104)+COUNTIFS(AT$94:AT114,"="&amp;AT104)=0,"",COUNTIFS($AT$94:$AT$104,"&gt;"&amp;AT104)+COUNTIFS(AT$94:AT114,"="&amp;AT104)+$AN$93)),"")</f>
        <v/>
      </c>
      <c r="AP104" s="63" t="str">
        <f>IFERROR(IF(OR(AC104=0,AC104=""),"",IF(COUNTIFS($AU$94:$AU$104,"&gt;"&amp;AU104)+COUNTIFS(AU$94:AU114,"="&amp;AU104)=0,"",COUNTIFS($AU$94:$AU$104,"&gt;"&amp;AU104)+COUNTIFS(AU$94:AU114,"="&amp;AU104)+$AO$5)),"")</f>
        <v/>
      </c>
      <c r="AQ104" s="64" t="str">
        <f t="shared" si="176"/>
        <v/>
      </c>
      <c r="AR104" s="64" t="str">
        <f t="shared" si="177"/>
        <v/>
      </c>
      <c r="AS104" s="64" t="str">
        <f t="shared" si="178"/>
        <v/>
      </c>
      <c r="AT104" s="64" t="str">
        <f t="shared" si="179"/>
        <v/>
      </c>
      <c r="AU104" s="64" t="str">
        <f t="shared" si="180"/>
        <v/>
      </c>
      <c r="AW104" s="60" t="str">
        <f t="shared" si="181"/>
        <v/>
      </c>
      <c r="AX104" s="34" t="str">
        <f>IF(OR(BC104=0,BC104=""),"",IF(COUNTIFS($BC$11:$BC$158,"&gt;"&amp;BC104)+COUNTIFS(BC$11:BC104,"="&amp;BC104)=0,"",COUNTIFS($BC$11:$BC$158,"&gt;"&amp;BC104)+COUNTIFS(BC$11:BC104,"="&amp;BC104)))</f>
        <v/>
      </c>
      <c r="AY104" s="34" t="str">
        <f>IFERROR(IF(OR(BD104=0,BD104=""),"",IF(COUNTIFS($BD$11:$BD$158,"&gt;"&amp;BD104)+COUNTIFS(BD$11:BD104,"="&amp;BD104)=0,"",COUNTIFS($BD$11:$BD$158,"&gt;"&amp;BD104)+COUNTIFS(BD$11:BD104,"="&amp;BD104)+$AX$10)),"")</f>
        <v/>
      </c>
      <c r="AZ104" s="34" t="str">
        <f>IFERROR(IF(OR(BE104=0,BE104=""),"",IF(COUNTIFS($BE$11:$BE$158,"&gt;"&amp;BE104)+COUNTIFS(BE$11:BE104,"="&amp;BE104)=0,"",COUNTIFS($BE$11:$BE$158,"&gt;"&amp;BE104)+COUNTIFS(BE$11:BE104,"="&amp;BE104)+$AY$10)),"")</f>
        <v/>
      </c>
      <c r="BA104" s="34" t="str">
        <f>IFERROR(IF(OR(BF104=0,BF104=""),"",IF(COUNTIFS($BF$11:$BF$158,"&gt;"&amp;BF104)+COUNTIFS(BF$11:BF104,"="&amp;BF104)=0,"",COUNTIFS($BF$11:$BF$158,"&gt;"&amp;BF104)+COUNTIFS(BF$11:BF104,"="&amp;BF104)+$AZ$10)),"")</f>
        <v/>
      </c>
      <c r="BB104" s="34" t="str">
        <f>IFERROR(IF(OR(BG104=0,BG104=""),"",IF(COUNTIFS($BG$11:$BG$158,"&gt;"&amp;BG104)+COUNTIFS(BG$11:BG104,"="&amp;BG104)=0,"",COUNTIFS($BG$11:$BG$158,"&gt;"&amp;BG104)+COUNTIFS(BG$11:BG104,"="&amp;BG104)+$BA$10)),"")</f>
        <v/>
      </c>
      <c r="BC104" s="59" t="str">
        <f t="shared" si="182"/>
        <v/>
      </c>
      <c r="BD104" s="59" t="str">
        <f t="shared" si="183"/>
        <v/>
      </c>
      <c r="BE104" s="59" t="str">
        <f t="shared" si="184"/>
        <v/>
      </c>
      <c r="BF104" s="59" t="str">
        <f t="shared" si="185"/>
        <v/>
      </c>
      <c r="BG104" s="59" t="str">
        <f t="shared" si="186"/>
        <v/>
      </c>
    </row>
    <row r="105" spans="1:59" ht="29.4" thickBot="1" x14ac:dyDescent="0.35">
      <c r="A105" s="65"/>
      <c r="B105" s="66"/>
      <c r="C105" s="66"/>
      <c r="D105" s="66"/>
      <c r="E105" s="67"/>
      <c r="F105" s="104"/>
      <c r="G105" s="95"/>
      <c r="H105" s="95"/>
      <c r="I105" s="95"/>
      <c r="J105" s="105"/>
      <c r="K105" s="105"/>
      <c r="L105" s="106"/>
      <c r="M105" s="72"/>
      <c r="N105" s="73"/>
      <c r="O105" s="73"/>
      <c r="P105" s="73"/>
      <c r="Q105" s="73"/>
      <c r="R105" s="73"/>
      <c r="S105" s="73"/>
      <c r="T105" s="74"/>
      <c r="U105" s="75"/>
      <c r="V105" s="76"/>
      <c r="W105" s="76"/>
      <c r="X105" s="76"/>
      <c r="Y105" s="76"/>
      <c r="Z105" s="76"/>
      <c r="AA105" s="76"/>
      <c r="AB105" s="77"/>
      <c r="AC105" s="72"/>
      <c r="AD105" s="76"/>
      <c r="AE105" s="76"/>
      <c r="AF105" s="74"/>
      <c r="AG105" s="59" t="str">
        <f>IF(AC105=Lookups!$I$6+1,LARGE(U105:AB105,5),"")</f>
        <v/>
      </c>
      <c r="AH105" s="59" t="str">
        <f>IF(AC105=Lookups!$I$6+2,LARGE(U105:AB105,6),"")</f>
        <v/>
      </c>
      <c r="AI105" s="78"/>
      <c r="AJ105" s="78"/>
      <c r="AK105" s="37" t="s">
        <v>178</v>
      </c>
      <c r="AL105" s="37">
        <f>MAX(AL106:AL135)</f>
        <v>0</v>
      </c>
      <c r="AM105" s="37">
        <f>IF(MAX(AM106:AM135)=0,AL105,MAX(AM106:AM135))</f>
        <v>0</v>
      </c>
      <c r="AN105" s="37">
        <f>IF(MAX(AN106:AN135)=0,AM105,MAX(AN106:AN135))</f>
        <v>1</v>
      </c>
      <c r="AO105" s="37">
        <f>IF(MAX(AO106:AO135)=0,AN105,MAX(AO106:AO135))</f>
        <v>5</v>
      </c>
      <c r="AP105" s="37"/>
      <c r="AQ105" s="37">
        <f>Lookups!$I$6</f>
        <v>4</v>
      </c>
      <c r="AR105" s="37">
        <f>Lookups!$I$6-1</f>
        <v>3</v>
      </c>
      <c r="AS105" s="37">
        <f>Lookups!$I$6-2</f>
        <v>2</v>
      </c>
      <c r="AT105" s="37">
        <f>Lookups!$I$6-3</f>
        <v>1</v>
      </c>
      <c r="AU105" s="37">
        <f>Lookups!$I$6-4</f>
        <v>0</v>
      </c>
      <c r="AV105" s="66"/>
      <c r="AW105" s="79"/>
      <c r="AX105" s="80"/>
      <c r="AY105" s="80"/>
      <c r="AZ105" s="80"/>
      <c r="BA105" s="80"/>
      <c r="BB105" s="80"/>
      <c r="BC105" s="78"/>
      <c r="BD105" s="78"/>
      <c r="BE105" s="78"/>
      <c r="BF105" s="78"/>
      <c r="BG105" s="81"/>
    </row>
    <row r="106" spans="1:59" ht="15" x14ac:dyDescent="0.3">
      <c r="A106">
        <f>AK106</f>
        <v>5</v>
      </c>
      <c r="B106">
        <f>IF(OR(AC106=0,AC106=""),"",IF(COUNTIFS($AE$11:$AE$158,"&gt;"&amp;AE106)+COUNTIFS(AE$11:AE106,"="&amp;AE106)=0,"",COUNTIFS($AE$11:$AE$158,"&gt;"&amp;AE106)+COUNTIFS(AE$11:AE106,"="&amp;AE106)))</f>
        <v>34</v>
      </c>
      <c r="C106">
        <f t="shared" ref="C106:C135" si="199">AW106</f>
        <v>39</v>
      </c>
      <c r="D106">
        <f>IF(OR(AC106=0,AC106=""),"",IF(COUNTIFS($AF$11:$AF$135,"&gt;"&amp;AF106)+COUNTIFS(AF$11:AF106,"="&amp;AF106)=0,"",COUNTIFS($AF$11:$AF$135,"&gt;"&amp;AF106)+COUNTIFS(AF$11:AF106,"="&amp;AF106)))</f>
        <v>33</v>
      </c>
      <c r="E106">
        <f>IF(AC106="","",COUNTIFS($H$11:$H$158,H106,$AE$11:$AE$158,"&gt;"&amp;AE106)+COUNTIFS(H106:$H$158,H106,AE106:$AE$158,AE106))</f>
        <v>5</v>
      </c>
      <c r="F106" s="19" t="s">
        <v>10</v>
      </c>
      <c r="G106" s="107">
        <f>IFERROR(IF(VLOOKUP(F106,Lookups!$A$2:$F$118,2,FALSE)="","",VLOOKUP(F106,Lookups!$A$2:$F$118,2,FALSE)),"")</f>
        <v>1294</v>
      </c>
      <c r="H106" s="107" t="str">
        <f>IFERROR(IF(VLOOKUP(F106,Lookups!$A$2:$F$118,3,FALSE)="","",VLOOKUP(F106,Lookups!$A$2:$F$118,3,FALSE)),"")</f>
        <v>U/G</v>
      </c>
      <c r="I106" s="107" t="str">
        <f>IFERROR(IF(AE106=0,"",VLOOKUP(AD106,Lookups!$K$3:$L$7,2,TRUE)),"")</f>
        <v>C</v>
      </c>
      <c r="J106" s="107" t="str">
        <f>IFERROR(IF(VLOOKUP(F106,Lookups!$A$2:$F$118,4,FALSE)="","",VLOOKUP(F106,Lookups!$A$2:$F$118,4,FALSE)),"")</f>
        <v>PCP</v>
      </c>
      <c r="K106" s="107" t="str">
        <f>IFERROR(IF(VLOOKUP(F106,Lookups!$A$2:$F$118,5,FALSE)="","",VLOOKUP(F106,Lookups!$A$2:$F$118,5,FALSE)),"")</f>
        <v>Frobury</v>
      </c>
      <c r="L106" s="108" t="str">
        <f>IFERROR(IF(VLOOKUP(F106,Lookups!$A$2:$F$118,6,FALSE)="","",VLOOKUP(F106,Lookups!$A$2:$F$118,6,FALSE)),"")</f>
        <v/>
      </c>
      <c r="M106" s="53" t="str">
        <f>IFERROR(IF(VLOOKUP(F106,Scores!$A$5:$K$102,2,FALSE)="","",VLOOKUP(F106,Scores!$A$4:$K$102,2,FALSE)),"")</f>
        <v/>
      </c>
      <c r="N106" s="54">
        <f>IFERROR(IF(VLOOKUP(F106,Scores!$A$5:$K$102,3,FALSE)="","",VLOOKUP(F106,Scores!$A$5:$K$102,3,FALSE)),"")</f>
        <v>19</v>
      </c>
      <c r="O106" s="54" t="str">
        <f>IFERROR(IF(VLOOKUP(F106,Scores!$A$5:$K$102,4,FALSE)="","",VLOOKUP(F106,Scores!$A$5:$K$102,4,FALSE)),"")</f>
        <v/>
      </c>
      <c r="P106" s="54" t="str">
        <f>IFERROR(IF(VLOOKUP(F106,Scores!$A$5:$K$102,5,FALSE)="","",VLOOKUP(F106,Scores!$A$5:$K$102,5,FALSE)),"")</f>
        <v/>
      </c>
      <c r="Q106" s="54" t="str">
        <f>IFERROR(IF(VLOOKUP(F106,Scores!$A$5:$K$102,6,FALSE)="","",VLOOKUP(F106,Scores!$A$5:$K$102,6,FALSE)),"")</f>
        <v/>
      </c>
      <c r="R106" s="54" t="str">
        <f>IFERROR(IF(VLOOKUP(F106,Scores!$A$5:$K$102,7,FALSE)="","",VLOOKUP(F106,Scores!$A$5:$K$102,7,FALSE)),"")</f>
        <v/>
      </c>
      <c r="S106" s="54" t="str">
        <f>IFERROR(IF(VLOOKUP(F106,Scores!$A$5:$K$102,8,FALSE)="","",VLOOKUP(F106,Scores!$A$5:$K$102,8,FALSE)),"")</f>
        <v/>
      </c>
      <c r="T106" s="55" t="str">
        <f>IFERROR(IF(VLOOKUP(F106,Scores!$A$5:$K$102,9,FALSE)="","",VLOOKUP(F106,Scores!$A$5:$K$102,9,FALSE)),"")</f>
        <v/>
      </c>
      <c r="U106" s="56" t="str">
        <f t="shared" ref="U106" si="200">IFERROR(IF(F106="","",M106/$M$8),"")</f>
        <v/>
      </c>
      <c r="V106" s="57">
        <f t="shared" ref="V106" si="201">IFERROR(IF(F106="","",N106/$N$8),"")</f>
        <v>0.59375</v>
      </c>
      <c r="W106" s="57" t="str">
        <f t="shared" ref="W106" si="202">IFERROR(IF(F106="","",O106/$O$8),"")</f>
        <v/>
      </c>
      <c r="X106" s="57" t="str">
        <f t="shared" ref="X106" si="203">IFERROR(IF(F106="","",P106/$P$8),"")</f>
        <v/>
      </c>
      <c r="Y106" s="57" t="str">
        <f t="shared" ref="Y106" si="204">IFERROR(IF(F106="","",Q106/$Q$8),"")</f>
        <v/>
      </c>
      <c r="Z106" s="57" t="str">
        <f t="shared" ref="Z106" si="205">IFERROR(IF(F106="","",R106/$R$8),"")</f>
        <v/>
      </c>
      <c r="AA106" s="57" t="str">
        <f t="shared" ref="AA106" si="206">IFERROR(IF(F106="","",S106/$S$8),"")</f>
        <v/>
      </c>
      <c r="AB106" s="58" t="str">
        <f t="shared" ref="AB106" si="207">IFERROR(IF(F106="","",T106/$T$8),"")</f>
        <v/>
      </c>
      <c r="AC106" s="53">
        <f t="shared" ref="AC106" si="208">IF(COUNT(M106:T106)=0,"",COUNT(M106:T106))</f>
        <v>1</v>
      </c>
      <c r="AD106" s="57">
        <f t="shared" ref="AD106" si="209">IFERROR(AVERAGE(U106:AB106),"")</f>
        <v>0.59375</v>
      </c>
      <c r="AE106" s="57" cm="1">
        <f t="array" ref="AE106">IFERROR(IF(AC106&gt;Lookups!$I$6-1,AVERAGE(LARGE(U106:AB106,_xlfn.SEQUENCE(Lookups!$I$6))),AVERAGE(LARGE(U106:AB106,_xlfn.SEQUENCE(AC106)))),"")</f>
        <v>0.59375</v>
      </c>
      <c r="AF106" s="55">
        <f t="shared" ref="AF106" si="210">IF(SUM(M106:T106)=0,"",SUM(M106:T106))</f>
        <v>19</v>
      </c>
      <c r="AG106" s="59" t="str">
        <f>IF(AC106=Lookups!$I$6+1,LARGE(U106:AB106,5),"")</f>
        <v/>
      </c>
      <c r="AH106" s="59" t="str">
        <f>IF(AC106=Lookups!$I$6+2,LARGE(U106:AB106,6),"")</f>
        <v/>
      </c>
      <c r="AI106" s="59"/>
      <c r="AJ106" s="59"/>
      <c r="AK106" s="60">
        <f t="shared" ref="AK106:AK135" si="211">IF(SUM(AL106:AO106)=0,"",SUM(AL106:AO106))</f>
        <v>5</v>
      </c>
      <c r="AL106" s="34" t="str">
        <f>IF(OR(AC106=0,AC106=""),"",IF(COUNTIFS($AQ$106:$AQ$135,"&gt;"&amp;AQ106)+COUNTIFS(AQ$106:AQ106,"="&amp;AQ106)=0,"",COUNTIFS($AQ$106:$AQ$135,"&gt;"&amp;AQ106)+COUNTIFS(AQ$106:AQ106,"="&amp;AQ106)))</f>
        <v/>
      </c>
      <c r="AM106" s="34" t="str">
        <f>IFERROR(IF(OR(AC106=0,AC106=""),"",IF(COUNTIFS($AR$106:$AR$135,"&gt;"&amp;AR106)+COUNTIFS(AR$106:AR106,"="&amp;AR106)=0,"",COUNTIFS($AR$106:$AR$135,"&gt;"&amp;AR106)+COUNTIFS(AR$106:AR106,"="&amp;AR106)+$AL$105)),"")</f>
        <v/>
      </c>
      <c r="AN106" s="34" t="str">
        <f>IFERROR(IF(OR(AC106=0,AC106=""),"",IF(COUNTIFS($AS$106:$AS$135,"&gt;"&amp;AS106)+COUNTIFS(AS$106:AS106,"="&amp;AS106)=0,"",COUNTIFS($AS$106:$AS$135,"&gt;"&amp;AS106)+COUNTIFS(AS$106:AS106,"="&amp;AS106)+$AM$105)),"")</f>
        <v/>
      </c>
      <c r="AO106" s="34">
        <f>IFERROR(IF(OR(AC106=0,AC106=""),"",IF(COUNTIFS($AT$106:$AT$135,"&gt;"&amp;AT106)+COUNTIFS(AT$106:AT106,"="&amp;AT106)=0,"",COUNTIFS($AT$106:$AT$135,"&gt;"&amp;AT106)+COUNTIFS(AT$106:AT106,"="&amp;AT106)+$AN$105)),"")</f>
        <v>5</v>
      </c>
      <c r="AP106" s="34" t="str">
        <f>IFERROR(IF(OR(AC106=0,AC106=""),"",IF(COUNTIFS($AU$106:$AU$135,"&gt;"&amp;AU106)+COUNTIFS(AU$106:AU106,"="&amp;AU106)=0,"",COUNTIFS($AU$106:$AU$135,"&gt;"&amp;AU106)+COUNTIFS(AU$106:AU106,"="&amp;AU106)+$AO$6)),"")</f>
        <v/>
      </c>
      <c r="AQ106" s="59" t="str">
        <f t="shared" ref="AQ106:AQ135" si="212">IF(AC106&gt;=$AQ$10,AE106,"")</f>
        <v/>
      </c>
      <c r="AR106" s="59" t="str">
        <f t="shared" ref="AR106:AR135" si="213">IF(AC106=$AR$10,AE106,"")</f>
        <v/>
      </c>
      <c r="AS106" s="59" t="str">
        <f t="shared" ref="AS106:AS135" si="214">IF(AC106=$AS$10,AE106,"")</f>
        <v/>
      </c>
      <c r="AT106" s="59">
        <f t="shared" ref="AT106:AT135" si="215">IF(AC106=$AT$10,AE106,"")</f>
        <v>0.59375</v>
      </c>
      <c r="AU106" s="59" t="str">
        <f t="shared" ref="AU106:AU135" si="216">IF(AC106=$AU$10,AE106,"")</f>
        <v/>
      </c>
      <c r="AW106" s="60">
        <f t="shared" ref="AW106:AW135" si="217">IF(SUM(AX106:BB106)=0,"",SUM(AX106:BB106))</f>
        <v>39</v>
      </c>
      <c r="AX106" s="34" t="str">
        <f>IF(OR(BC106=0,BC106=""),"",IF(COUNTIFS($BC$11:$BC$158,"&gt;"&amp;BC106)+COUNTIFS(BC$11:BC106,"="&amp;BC106)=0,"",COUNTIFS($BC$11:$BC$158,"&gt;"&amp;BC106)+COUNTIFS(BC$11:BC106,"="&amp;BC106)))</f>
        <v/>
      </c>
      <c r="AY106" s="34" t="str">
        <f>IFERROR(IF(OR(BD106=0,BD106=""),"",IF(COUNTIFS($BD$11:$BD$158,"&gt;"&amp;BD106)+COUNTIFS(BD$11:BD106,"="&amp;BD106)=0,"",COUNTIFS($BD$11:$BD$158,"&gt;"&amp;BD106)+COUNTIFS(BD$11:BD106,"="&amp;BD106)+$AX$10)),"")</f>
        <v/>
      </c>
      <c r="AZ106" s="34" t="str">
        <f>IFERROR(IF(OR(BE106=0,BE106=""),"",IF(COUNTIFS($BE$11:$BE$158,"&gt;"&amp;BE106)+COUNTIFS(BE$11:BE106,"="&amp;BE106)=0,"",COUNTIFS($BE$11:$BE$158,"&gt;"&amp;BE106)+COUNTIFS(BE$11:BE106,"="&amp;BE106)+$AY$10)),"")</f>
        <v/>
      </c>
      <c r="BA106" s="34">
        <f>IFERROR(IF(OR(BF106=0,BF106=""),"",IF(COUNTIFS($BF$11:$BF$158,"&gt;"&amp;BF106)+COUNTIFS(BF$11:BF106,"="&amp;BF106)=0,"",COUNTIFS($BF$11:$BF$158,"&gt;"&amp;BF106)+COUNTIFS(BF$11:BF106,"="&amp;BF106)+$AZ$10)),"")</f>
        <v>39</v>
      </c>
      <c r="BB106" s="34" t="str">
        <f>IFERROR(IF(OR(BG106=0,BG106=""),"",IF(COUNTIFS($BG$11:$BG$158,"&gt;"&amp;BG106)+COUNTIFS(BG$11:BG106,"="&amp;BG106)=0,"",COUNTIFS($BG$11:$BG$158,"&gt;"&amp;BG106)+COUNTIFS(BG$11:BG106,"="&amp;BG106)+$BA$10)),"")</f>
        <v/>
      </c>
      <c r="BC106" s="59" t="str">
        <f t="shared" ref="BC106:BC135" si="218">IF(AC106&gt;=$BC$10,AE106,"")</f>
        <v/>
      </c>
      <c r="BD106" s="59" t="str">
        <f t="shared" ref="BD106:BD135" si="219">IF(AC106=$BD$10,AE106,"")</f>
        <v/>
      </c>
      <c r="BE106" s="59" t="str">
        <f t="shared" ref="BE106:BE135" si="220">IF(AC106=$BE$10,AE106,"")</f>
        <v/>
      </c>
      <c r="BF106" s="59">
        <f t="shared" ref="BF106:BF135" si="221">IF(AC106=$BF$10,AE106,"")</f>
        <v>0.59375</v>
      </c>
      <c r="BG106" s="59" t="str">
        <f t="shared" ref="BG106:BG135" si="222">IF(AC106=$BG$10,AE106,"")</f>
        <v/>
      </c>
    </row>
    <row r="107" spans="1:59" ht="15" x14ac:dyDescent="0.3">
      <c r="A107" t="str">
        <f t="shared" ref="A107:A135" si="223">AK107</f>
        <v/>
      </c>
      <c r="B107" t="str">
        <f>IF(OR(AC107=0,AC107=""),"",IF(COUNTIFS($AE$11:$AE$158,"&gt;"&amp;AE107)+COUNTIFS(AE$11:AE107,"="&amp;AE107)=0,"",COUNTIFS($AE$11:$AE$158,"&gt;"&amp;AE107)+COUNTIFS(AE$11:AE107,"="&amp;AE107)))</f>
        <v/>
      </c>
      <c r="C107" t="str">
        <f t="shared" si="199"/>
        <v/>
      </c>
      <c r="D107" t="str">
        <f>IF(OR(AC107=0,AC107=""),"",IF(COUNTIFS($AF$11:$AF$135,"&gt;"&amp;AF107)+COUNTIFS(AF$11:AF107,"="&amp;AF107)=0,"",COUNTIFS($AF$11:$AF$135,"&gt;"&amp;AF107)+COUNTIFS(AF$11:AF107,"="&amp;AF107)))</f>
        <v/>
      </c>
      <c r="E107" t="str">
        <f>IF(AC107="","",COUNTIFS($H$11:$H$158,H107,$AE$11:$AE$158,"&gt;"&amp;AE107)+COUNTIFS(H107:$H$158,H107,AE107:$AE$158,AE107))</f>
        <v/>
      </c>
      <c r="F107" s="6" t="s">
        <v>122</v>
      </c>
      <c r="G107" s="107">
        <f>IFERROR(IF(VLOOKUP(F107,Lookups!$A$2:$F$118,2,FALSE)="","",VLOOKUP(F107,Lookups!$A$2:$F$118,2,FALSE)),"")</f>
        <v>60633</v>
      </c>
      <c r="H107" s="107" t="str">
        <f>IFERROR(IF(VLOOKUP(F107,Lookups!$A$2:$F$118,3,FALSE)="","",VLOOKUP(F107,Lookups!$A$2:$F$118,3,FALSE)),"")</f>
        <v>U/G</v>
      </c>
      <c r="I107" s="107" t="str">
        <f>IFERROR(IF(AE107=0,"",VLOOKUP(AD107,Lookups!$K$3:$L$7,2,TRUE)),"")</f>
        <v/>
      </c>
      <c r="J107" s="107" t="str">
        <f>IFERROR(IF(VLOOKUP(F107,Lookups!$A$2:$F$118,4,FALSE)="","",VLOOKUP(F107,Lookups!$A$2:$F$118,4,FALSE)),"")</f>
        <v>PCP</v>
      </c>
      <c r="K107" s="107" t="str">
        <f>IFERROR(IF(VLOOKUP(F107,Lookups!$A$2:$F$118,5,FALSE)="","",VLOOKUP(F107,Lookups!$A$2:$F$118,5,FALSE)),"")</f>
        <v>Frobury</v>
      </c>
      <c r="L107" s="108" t="str">
        <f>IFERROR(IF(VLOOKUP(F107,Lookups!$A$2:$F$118,6,FALSE)="","",VLOOKUP(F107,Lookups!$A$2:$F$118,6,FALSE)),"")</f>
        <v/>
      </c>
      <c r="M107" s="53" t="str">
        <f>IFERROR(IF(VLOOKUP(F107,Scores!$A$5:$K$102,2,FALSE)="","",VLOOKUP(F107,Scores!$A$4:$K$102,2,FALSE)),"")</f>
        <v/>
      </c>
      <c r="N107" s="54" t="str">
        <f>IFERROR(IF(VLOOKUP(F107,Scores!$A$5:$K$102,3,FALSE)="","",VLOOKUP(F107,Scores!$A$5:$K$102,3,FALSE)),"")</f>
        <v/>
      </c>
      <c r="O107" s="54" t="str">
        <f>IFERROR(IF(VLOOKUP(F107,Scores!$A$5:$K$102,4,FALSE)="","",VLOOKUP(F107,Scores!$A$5:$K$102,4,FALSE)),"")</f>
        <v/>
      </c>
      <c r="P107" s="54" t="str">
        <f>IFERROR(IF(VLOOKUP(F107,Scores!$A$5:$K$102,5,FALSE)="","",VLOOKUP(F107,Scores!$A$5:$K$102,5,FALSE)),"")</f>
        <v/>
      </c>
      <c r="Q107" s="54" t="str">
        <f>IFERROR(IF(VLOOKUP(F107,Scores!$A$5:$K$102,6,FALSE)="","",VLOOKUP(F107,Scores!$A$5:$K$102,6,FALSE)),"")</f>
        <v/>
      </c>
      <c r="R107" s="54" t="str">
        <f>IFERROR(IF(VLOOKUP(F107,Scores!$A$5:$K$102,7,FALSE)="","",VLOOKUP(F107,Scores!$A$5:$K$102,7,FALSE)),"")</f>
        <v/>
      </c>
      <c r="S107" s="54" t="str">
        <f>IFERROR(IF(VLOOKUP(F107,Scores!$A$5:$K$102,8,FALSE)="","",VLOOKUP(F107,Scores!$A$5:$K$102,8,FALSE)),"")</f>
        <v/>
      </c>
      <c r="T107" s="55" t="str">
        <f>IFERROR(IF(VLOOKUP(F107,Scores!$A$5:$K$102,9,FALSE)="","",VLOOKUP(F107,Scores!$A$5:$K$102,9,FALSE)),"")</f>
        <v/>
      </c>
      <c r="U107" s="56" t="str">
        <f t="shared" ref="U107:U135" si="224">IFERROR(IF(F107="","",M107/$M$8),"")</f>
        <v/>
      </c>
      <c r="V107" s="57" t="str">
        <f t="shared" ref="V107:V135" si="225">IFERROR(IF(F107="","",N107/$N$8),"")</f>
        <v/>
      </c>
      <c r="W107" s="57" t="str">
        <f t="shared" ref="W107:W135" si="226">IFERROR(IF(F107="","",O107/$O$8),"")</f>
        <v/>
      </c>
      <c r="X107" s="57" t="str">
        <f t="shared" ref="X107:X135" si="227">IFERROR(IF(F107="","",P107/$P$8),"")</f>
        <v/>
      </c>
      <c r="Y107" s="57" t="str">
        <f t="shared" ref="Y107:Y135" si="228">IFERROR(IF(F107="","",Q107/$Q$8),"")</f>
        <v/>
      </c>
      <c r="Z107" s="57" t="str">
        <f t="shared" ref="Z107:Z135" si="229">IFERROR(IF(F107="","",R107/$R$8),"")</f>
        <v/>
      </c>
      <c r="AA107" s="57" t="str">
        <f t="shared" ref="AA107:AA135" si="230">IFERROR(IF(F107="","",S107/$S$8),"")</f>
        <v/>
      </c>
      <c r="AB107" s="58" t="str">
        <f t="shared" ref="AB107:AB135" si="231">IFERROR(IF(F107="","",T107/$T$8),"")</f>
        <v/>
      </c>
      <c r="AC107" s="53" t="str">
        <f t="shared" ref="AC107:AC135" si="232">IF(COUNT(M107:T107)=0,"",COUNT(M107:T107))</f>
        <v/>
      </c>
      <c r="AD107" s="57" t="str">
        <f t="shared" ref="AD107:AD135" si="233">IFERROR(AVERAGE(U107:AB107),"")</f>
        <v/>
      </c>
      <c r="AE107" s="57" t="str" cm="1">
        <f t="array" ref="AE107">IFERROR(IF(AC107&gt;Lookups!$I$6-1,AVERAGE(LARGE(U107:AB107,_xlfn.SEQUENCE(Lookups!$I$6))),AVERAGE(LARGE(U107:AB107,_xlfn.SEQUENCE(AC107)))),"")</f>
        <v/>
      </c>
      <c r="AF107" s="55" t="str">
        <f t="shared" ref="AF107:AF135" si="234">IF(SUM(M107:T107)=0,"",SUM(M107:T107))</f>
        <v/>
      </c>
      <c r="AG107" s="59" t="str">
        <f>IF(AC107=Lookups!$I$6+1,LARGE(U107:AB107,5),"")</f>
        <v/>
      </c>
      <c r="AH107" s="59" t="str">
        <f>IF(AC107=Lookups!$I$6+2,LARGE(U107:AB107,6),"")</f>
        <v/>
      </c>
      <c r="AI107" s="59"/>
      <c r="AJ107" s="59"/>
      <c r="AK107" s="60" t="str">
        <f t="shared" si="211"/>
        <v/>
      </c>
      <c r="AL107" s="34" t="str">
        <f>IF(OR(AC107=0,AC107=""),"",IF(COUNTIFS($AQ$106:$AQ$135,"&gt;"&amp;AQ107)+COUNTIFS(AQ$106:AQ107,"="&amp;AQ107)=0,"",COUNTIFS($AQ$106:$AQ$135,"&gt;"&amp;AQ107)+COUNTIFS(AQ$106:AQ107,"="&amp;AQ107)))</f>
        <v/>
      </c>
      <c r="AM107" s="34" t="str">
        <f>IFERROR(IF(OR(AC107=0,AC107=""),"",IF(COUNTIFS($AR$106:$AR$135,"&gt;"&amp;AR107)+COUNTIFS(AR$106:AR107,"="&amp;AR107)=0,"",COUNTIFS($AR$106:$AR$135,"&gt;"&amp;AR107)+COUNTIFS(AR$106:AR107,"="&amp;AR107)+$AL$105)),"")</f>
        <v/>
      </c>
      <c r="AN107" s="34" t="str">
        <f>IFERROR(IF(OR(AC107=0,AC107=""),"",IF(COUNTIFS($AS$106:$AS$135,"&gt;"&amp;AS107)+COUNTIFS(AS$106:AS107,"="&amp;AS107)=0,"",COUNTIFS($AS$106:$AS$135,"&gt;"&amp;AS107)+COUNTIFS(AS$106:AS107,"="&amp;AS107)+$AM$105)),"")</f>
        <v/>
      </c>
      <c r="AO107" s="34" t="str">
        <f>IFERROR(IF(OR(AC107=0,AC107=""),"",IF(COUNTIFS($AT$106:$AT$135,"&gt;"&amp;AT107)+COUNTIFS(AT$106:AT107,"="&amp;AT107)=0,"",COUNTIFS($AT$106:$AT$135,"&gt;"&amp;AT107)+COUNTIFS(AT$106:AT107,"="&amp;AT107)+$AN$105)),"")</f>
        <v/>
      </c>
      <c r="AP107" s="34" t="str">
        <f>IFERROR(IF(OR(AC107=0,AC107=""),"",IF(COUNTIFS($AU$106:$AU$135,"&gt;"&amp;AU107)+COUNTIFS(AU$106:AU107,"="&amp;AU107)=0,"",COUNTIFS($AU$106:$AU$135,"&gt;"&amp;AU107)+COUNTIFS(AU$106:AU107,"="&amp;AU107)+$AO$6)),"")</f>
        <v/>
      </c>
      <c r="AQ107" s="59" t="str">
        <f t="shared" si="212"/>
        <v/>
      </c>
      <c r="AR107" s="59" t="str">
        <f t="shared" si="213"/>
        <v/>
      </c>
      <c r="AS107" s="59" t="str">
        <f t="shared" si="214"/>
        <v/>
      </c>
      <c r="AT107" s="59" t="str">
        <f t="shared" si="215"/>
        <v/>
      </c>
      <c r="AU107" s="59" t="str">
        <f t="shared" si="216"/>
        <v/>
      </c>
      <c r="AW107" s="60" t="str">
        <f t="shared" si="217"/>
        <v/>
      </c>
      <c r="AX107" s="34" t="str">
        <f>IF(OR(BC107=0,BC107=""),"",IF(COUNTIFS($BC$11:$BC$158,"&gt;"&amp;BC107)+COUNTIFS(BC$11:BC107,"="&amp;BC107)=0,"",COUNTIFS($BC$11:$BC$158,"&gt;"&amp;BC107)+COUNTIFS(BC$11:BC107,"="&amp;BC107)))</f>
        <v/>
      </c>
      <c r="AY107" s="34" t="str">
        <f>IFERROR(IF(OR(BD107=0,BD107=""),"",IF(COUNTIFS($BD$11:$BD$158,"&gt;"&amp;BD107)+COUNTIFS(BD$11:BD107,"="&amp;BD107)=0,"",COUNTIFS($BD$11:$BD$158,"&gt;"&amp;BD107)+COUNTIFS(BD$11:BD107,"="&amp;BD107)+$AX$10)),"")</f>
        <v/>
      </c>
      <c r="AZ107" s="34" t="str">
        <f>IFERROR(IF(OR(BE107=0,BE107=""),"",IF(COUNTIFS($BE$11:$BE$158,"&gt;"&amp;BE107)+COUNTIFS(BE$11:BE107,"="&amp;BE107)=0,"",COUNTIFS($BE$11:$BE$158,"&gt;"&amp;BE107)+COUNTIFS(BE$11:BE107,"="&amp;BE107)+$AY$10)),"")</f>
        <v/>
      </c>
      <c r="BA107" s="34" t="str">
        <f>IFERROR(IF(OR(BF107=0,BF107=""),"",IF(COUNTIFS($BF$11:$BF$158,"&gt;"&amp;BF107)+COUNTIFS(BF$11:BF107,"="&amp;BF107)=0,"",COUNTIFS($BF$11:$BF$158,"&gt;"&amp;BF107)+COUNTIFS(BF$11:BF107,"="&amp;BF107)+$AZ$10)),"")</f>
        <v/>
      </c>
      <c r="BB107" s="34" t="str">
        <f>IFERROR(IF(OR(BG107=0,BG107=""),"",IF(COUNTIFS($BG$11:$BG$158,"&gt;"&amp;BG107)+COUNTIFS(BG$11:BG107,"="&amp;BG107)=0,"",COUNTIFS($BG$11:$BG$158,"&gt;"&amp;BG107)+COUNTIFS(BG$11:BG107,"="&amp;BG107)+$BA$10)),"")</f>
        <v/>
      </c>
      <c r="BC107" s="59" t="str">
        <f t="shared" si="218"/>
        <v/>
      </c>
      <c r="BD107" s="59" t="str">
        <f t="shared" si="219"/>
        <v/>
      </c>
      <c r="BE107" s="59" t="str">
        <f t="shared" si="220"/>
        <v/>
      </c>
      <c r="BF107" s="59" t="str">
        <f t="shared" si="221"/>
        <v/>
      </c>
      <c r="BG107" s="59" t="str">
        <f t="shared" si="222"/>
        <v/>
      </c>
    </row>
    <row r="108" spans="1:59" ht="15" x14ac:dyDescent="0.3">
      <c r="A108" t="str">
        <f t="shared" si="223"/>
        <v/>
      </c>
      <c r="B108" t="str">
        <f>IF(OR(AC108=0,AC108=""),"",IF(COUNTIFS($AE$11:$AE$158,"&gt;"&amp;AE108)+COUNTIFS(AE$11:AE108,"="&amp;AE108)=0,"",COUNTIFS($AE$11:$AE$158,"&gt;"&amp;AE108)+COUNTIFS(AE$11:AE108,"="&amp;AE108)))</f>
        <v/>
      </c>
      <c r="C108" t="str">
        <f t="shared" si="199"/>
        <v/>
      </c>
      <c r="D108" t="str">
        <f>IF(OR(AC108=0,AC108=""),"",IF(COUNTIFS($AF$11:$AF$135,"&gt;"&amp;AF108)+COUNTIFS(AF$11:AF108,"="&amp;AF108)=0,"",COUNTIFS($AF$11:$AF$135,"&gt;"&amp;AF108)+COUNTIFS(AF$11:AF108,"="&amp;AF108)))</f>
        <v/>
      </c>
      <c r="E108" t="str">
        <f>IF(AC108="","",COUNTIFS($H$11:$H$158,H108,$AE$11:$AE$158,"&gt;"&amp;AE108)+COUNTIFS(H108:$H$158,H108,AE108:$AE$158,AE108))</f>
        <v/>
      </c>
      <c r="F108" s="6" t="s">
        <v>123</v>
      </c>
      <c r="G108" s="107">
        <f>IFERROR(IF(VLOOKUP(F108,Lookups!$A$2:$F$118,2,FALSE)="","",VLOOKUP(F108,Lookups!$A$2:$F$118,2,FALSE)),"")</f>
        <v>60627</v>
      </c>
      <c r="H108" s="107" t="str">
        <f>IFERROR(IF(VLOOKUP(F108,Lookups!$A$2:$F$118,3,FALSE)="","",VLOOKUP(F108,Lookups!$A$2:$F$118,3,FALSE)),"")</f>
        <v>U/G</v>
      </c>
      <c r="I108" s="107" t="str">
        <f>IFERROR(IF(AE108=0,"",VLOOKUP(AD108,Lookups!$K$3:$L$7,2,TRUE)),"")</f>
        <v/>
      </c>
      <c r="J108" s="107" t="str">
        <f>IFERROR(IF(VLOOKUP(F108,Lookups!$A$2:$F$118,4,FALSE)="","",VLOOKUP(F108,Lookups!$A$2:$F$118,4,FALSE)),"")</f>
        <v>PCP</v>
      </c>
      <c r="K108" s="107" t="str">
        <f>IFERROR(IF(VLOOKUP(F108,Lookups!$A$2:$F$118,5,FALSE)="","",VLOOKUP(F108,Lookups!$A$2:$F$118,5,FALSE)),"")</f>
        <v>Frobury</v>
      </c>
      <c r="L108" s="108" t="str">
        <f>IFERROR(IF(VLOOKUP(F108,Lookups!$A$2:$F$118,6,FALSE)="","",VLOOKUP(F108,Lookups!$A$2:$F$118,6,FALSE)),"")</f>
        <v/>
      </c>
      <c r="M108" s="53" t="str">
        <f>IFERROR(IF(VLOOKUP(F108,Scores!$A$5:$K$102,2,FALSE)="","",VLOOKUP(F108,Scores!$A$4:$K$102,2,FALSE)),"")</f>
        <v/>
      </c>
      <c r="N108" s="54" t="str">
        <f>IFERROR(IF(VLOOKUP(F108,Scores!$A$5:$K$102,3,FALSE)="","",VLOOKUP(F108,Scores!$A$5:$K$102,3,FALSE)),"")</f>
        <v/>
      </c>
      <c r="O108" s="54" t="str">
        <f>IFERROR(IF(VLOOKUP(F108,Scores!$A$5:$K$102,4,FALSE)="","",VLOOKUP(F108,Scores!$A$5:$K$102,4,FALSE)),"")</f>
        <v/>
      </c>
      <c r="P108" s="54" t="str">
        <f>IFERROR(IF(VLOOKUP(F108,Scores!$A$5:$K$102,5,FALSE)="","",VLOOKUP(F108,Scores!$A$5:$K$102,5,FALSE)),"")</f>
        <v/>
      </c>
      <c r="Q108" s="54" t="str">
        <f>IFERROR(IF(VLOOKUP(F108,Scores!$A$5:$K$102,6,FALSE)="","",VLOOKUP(F108,Scores!$A$5:$K$102,6,FALSE)),"")</f>
        <v/>
      </c>
      <c r="R108" s="54" t="str">
        <f>IFERROR(IF(VLOOKUP(F108,Scores!$A$5:$K$102,7,FALSE)="","",VLOOKUP(F108,Scores!$A$5:$K$102,7,FALSE)),"")</f>
        <v/>
      </c>
      <c r="S108" s="54" t="str">
        <f>IFERROR(IF(VLOOKUP(F108,Scores!$A$5:$K$102,8,FALSE)="","",VLOOKUP(F108,Scores!$A$5:$K$102,8,FALSE)),"")</f>
        <v/>
      </c>
      <c r="T108" s="55" t="str">
        <f>IFERROR(IF(VLOOKUP(F108,Scores!$A$5:$K$102,9,FALSE)="","",VLOOKUP(F108,Scores!$A$5:$K$102,9,FALSE)),"")</f>
        <v/>
      </c>
      <c r="U108" s="56" t="str">
        <f t="shared" si="224"/>
        <v/>
      </c>
      <c r="V108" s="57" t="str">
        <f t="shared" si="225"/>
        <v/>
      </c>
      <c r="W108" s="57" t="str">
        <f t="shared" si="226"/>
        <v/>
      </c>
      <c r="X108" s="57" t="str">
        <f t="shared" si="227"/>
        <v/>
      </c>
      <c r="Y108" s="57" t="str">
        <f t="shared" si="228"/>
        <v/>
      </c>
      <c r="Z108" s="57" t="str">
        <f t="shared" si="229"/>
        <v/>
      </c>
      <c r="AA108" s="57" t="str">
        <f t="shared" si="230"/>
        <v/>
      </c>
      <c r="AB108" s="58" t="str">
        <f t="shared" si="231"/>
        <v/>
      </c>
      <c r="AC108" s="53" t="str">
        <f t="shared" si="232"/>
        <v/>
      </c>
      <c r="AD108" s="57" t="str">
        <f t="shared" si="233"/>
        <v/>
      </c>
      <c r="AE108" s="57" t="str" cm="1">
        <f t="array" ref="AE108">IFERROR(IF(AC108&gt;Lookups!$I$6-1,AVERAGE(LARGE(U108:AB108,_xlfn.SEQUENCE(Lookups!$I$6))),AVERAGE(LARGE(U108:AB108,_xlfn.SEQUENCE(AC108)))),"")</f>
        <v/>
      </c>
      <c r="AF108" s="55" t="str">
        <f t="shared" si="234"/>
        <v/>
      </c>
      <c r="AG108" s="59" t="str">
        <f>IF(AC108=Lookups!$I$6+1,LARGE(U108:AB108,5),"")</f>
        <v/>
      </c>
      <c r="AH108" s="59" t="str">
        <f>IF(AC108=Lookups!$I$6+2,LARGE(U108:AB108,6),"")</f>
        <v/>
      </c>
      <c r="AI108" s="59"/>
      <c r="AJ108" s="59"/>
      <c r="AK108" s="60" t="str">
        <f t="shared" si="211"/>
        <v/>
      </c>
      <c r="AL108" s="34" t="str">
        <f>IF(OR(AC108=0,AC108=""),"",IF(COUNTIFS($AQ$106:$AQ$135,"&gt;"&amp;AQ108)+COUNTIFS(AQ$106:AQ108,"="&amp;AQ108)=0,"",COUNTIFS($AQ$106:$AQ$135,"&gt;"&amp;AQ108)+COUNTIFS(AQ$106:AQ108,"="&amp;AQ108)))</f>
        <v/>
      </c>
      <c r="AM108" s="34" t="str">
        <f>IFERROR(IF(OR(AC108=0,AC108=""),"",IF(COUNTIFS($AR$106:$AR$135,"&gt;"&amp;AR108)+COUNTIFS(AR$106:AR108,"="&amp;AR108)=0,"",COUNTIFS($AR$106:$AR$135,"&gt;"&amp;AR108)+COUNTIFS(AR$106:AR108,"="&amp;AR108)+$AL$105)),"")</f>
        <v/>
      </c>
      <c r="AN108" s="34" t="str">
        <f>IFERROR(IF(OR(AC108=0,AC108=""),"",IF(COUNTIFS($AS$106:$AS$135,"&gt;"&amp;AS108)+COUNTIFS(AS$106:AS108,"="&amp;AS108)=0,"",COUNTIFS($AS$106:$AS$135,"&gt;"&amp;AS108)+COUNTIFS(AS$106:AS108,"="&amp;AS108)+$AM$105)),"")</f>
        <v/>
      </c>
      <c r="AO108" s="34" t="str">
        <f>IFERROR(IF(OR(AC108=0,AC108=""),"",IF(COUNTIFS($AT$106:$AT$135,"&gt;"&amp;AT108)+COUNTIFS(AT$106:AT108,"="&amp;AT108)=0,"",COUNTIFS($AT$106:$AT$135,"&gt;"&amp;AT108)+COUNTIFS(AT$106:AT108,"="&amp;AT108)+$AN$105)),"")</f>
        <v/>
      </c>
      <c r="AP108" s="34" t="str">
        <f>IFERROR(IF(OR(AC108=0,AC108=""),"",IF(COUNTIFS($AU$106:$AU$135,"&gt;"&amp;AU108)+COUNTIFS(AU$106:AU108,"="&amp;AU108)=0,"",COUNTIFS($AU$106:$AU$135,"&gt;"&amp;AU108)+COUNTIFS(AU$106:AU108,"="&amp;AU108)+$AO$6)),"")</f>
        <v/>
      </c>
      <c r="AQ108" s="59" t="str">
        <f t="shared" si="212"/>
        <v/>
      </c>
      <c r="AR108" s="59" t="str">
        <f t="shared" si="213"/>
        <v/>
      </c>
      <c r="AS108" s="59" t="str">
        <f t="shared" si="214"/>
        <v/>
      </c>
      <c r="AT108" s="59" t="str">
        <f t="shared" si="215"/>
        <v/>
      </c>
      <c r="AU108" s="59" t="str">
        <f t="shared" si="216"/>
        <v/>
      </c>
      <c r="AW108" s="60" t="str">
        <f t="shared" si="217"/>
        <v/>
      </c>
      <c r="AX108" s="34" t="str">
        <f>IF(OR(BC108=0,BC108=""),"",IF(COUNTIFS($BC$11:$BC$158,"&gt;"&amp;BC108)+COUNTIFS(BC$11:BC108,"="&amp;BC108)=0,"",COUNTIFS($BC$11:$BC$158,"&gt;"&amp;BC108)+COUNTIFS(BC$11:BC108,"="&amp;BC108)))</f>
        <v/>
      </c>
      <c r="AY108" s="34" t="str">
        <f>IFERROR(IF(OR(BD108=0,BD108=""),"",IF(COUNTIFS($BD$11:$BD$158,"&gt;"&amp;BD108)+COUNTIFS(BD$11:BD108,"="&amp;BD108)=0,"",COUNTIFS($BD$11:$BD$158,"&gt;"&amp;BD108)+COUNTIFS(BD$11:BD108,"="&amp;BD108)+$AX$10)),"")</f>
        <v/>
      </c>
      <c r="AZ108" s="34" t="str">
        <f>IFERROR(IF(OR(BE108=0,BE108=""),"",IF(COUNTIFS($BE$11:$BE$158,"&gt;"&amp;BE108)+COUNTIFS(BE$11:BE108,"="&amp;BE108)=0,"",COUNTIFS($BE$11:$BE$158,"&gt;"&amp;BE108)+COUNTIFS(BE$11:BE108,"="&amp;BE108)+$AY$10)),"")</f>
        <v/>
      </c>
      <c r="BA108" s="34" t="str">
        <f>IFERROR(IF(OR(BF108=0,BF108=""),"",IF(COUNTIFS($BF$11:$BF$158,"&gt;"&amp;BF108)+COUNTIFS(BF$11:BF108,"="&amp;BF108)=0,"",COUNTIFS($BF$11:$BF$158,"&gt;"&amp;BF108)+COUNTIFS(BF$11:BF108,"="&amp;BF108)+$AZ$10)),"")</f>
        <v/>
      </c>
      <c r="BB108" s="34" t="str">
        <f>IFERROR(IF(OR(BG108=0,BG108=""),"",IF(COUNTIFS($BG$11:$BG$158,"&gt;"&amp;BG108)+COUNTIFS(BG$11:BG108,"="&amp;BG108)=0,"",COUNTIFS($BG$11:$BG$158,"&gt;"&amp;BG108)+COUNTIFS(BG$11:BG108,"="&amp;BG108)+$BA$10)),"")</f>
        <v/>
      </c>
      <c r="BC108" s="59" t="str">
        <f t="shared" si="218"/>
        <v/>
      </c>
      <c r="BD108" s="59" t="str">
        <f t="shared" si="219"/>
        <v/>
      </c>
      <c r="BE108" s="59" t="str">
        <f t="shared" si="220"/>
        <v/>
      </c>
      <c r="BF108" s="59" t="str">
        <f t="shared" si="221"/>
        <v/>
      </c>
      <c r="BG108" s="59" t="str">
        <f t="shared" si="222"/>
        <v/>
      </c>
    </row>
    <row r="109" spans="1:59" ht="15" x14ac:dyDescent="0.3">
      <c r="A109" t="str">
        <f t="shared" si="223"/>
        <v/>
      </c>
      <c r="B109" t="str">
        <f>IF(OR(AC109=0,AC109=""),"",IF(COUNTIFS($AE$11:$AE$158,"&gt;"&amp;AE109)+COUNTIFS(AE$11:AE109,"="&amp;AE109)=0,"",COUNTIFS($AE$11:$AE$158,"&gt;"&amp;AE109)+COUNTIFS(AE$11:AE109,"="&amp;AE109)))</f>
        <v/>
      </c>
      <c r="C109" t="str">
        <f t="shared" si="199"/>
        <v/>
      </c>
      <c r="D109" t="str">
        <f>IF(OR(AC109=0,AC109=""),"",IF(COUNTIFS($AF$11:$AF$135,"&gt;"&amp;AF109)+COUNTIFS(AF$11:AF109,"="&amp;AF109)=0,"",COUNTIFS($AF$11:$AF$135,"&gt;"&amp;AF109)+COUNTIFS(AF$11:AF109,"="&amp;AF109)))</f>
        <v/>
      </c>
      <c r="E109" t="str">
        <f>IF(AC109="","",COUNTIFS($H$11:$H$158,H109,$AE$11:$AE$158,"&gt;"&amp;AE109)+COUNTIFS(H109:$H$158,H109,AE109:$AE$158,AE109))</f>
        <v/>
      </c>
      <c r="F109" s="10" t="s">
        <v>124</v>
      </c>
      <c r="G109" s="107">
        <f>IFERROR(IF(VLOOKUP(F109,Lookups!$A$2:$F$118,2,FALSE)="","",VLOOKUP(F109,Lookups!$A$2:$F$118,2,FALSE)),"")</f>
        <v>56</v>
      </c>
      <c r="H109" s="107" t="str">
        <f>IFERROR(IF(VLOOKUP(F109,Lookups!$A$2:$F$118,3,FALSE)="","",VLOOKUP(F109,Lookups!$A$2:$F$118,3,FALSE)),"")</f>
        <v>U/G</v>
      </c>
      <c r="I109" s="107" t="str">
        <f>IFERROR(IF(AE109=0,"",VLOOKUP(AD109,Lookups!$K$3:$L$7,2,TRUE)),"")</f>
        <v/>
      </c>
      <c r="J109" s="107" t="str">
        <f>IFERROR(IF(VLOOKUP(F109,Lookups!$A$2:$F$118,4,FALSE)="","",VLOOKUP(F109,Lookups!$A$2:$F$118,4,FALSE)),"")</f>
        <v>PCP</v>
      </c>
      <c r="K109" s="107" t="str">
        <f>IFERROR(IF(VLOOKUP(F109,Lookups!$A$2:$F$118,5,FALSE)="","",VLOOKUP(F109,Lookups!$A$2:$F$118,5,FALSE)),"")</f>
        <v>Buccaneers</v>
      </c>
      <c r="L109" s="108" t="str">
        <f>IFERROR(IF(VLOOKUP(F109,Lookups!$A$2:$F$118,6,FALSE)="","",VLOOKUP(F109,Lookups!$A$2:$F$118,6,FALSE)),"")</f>
        <v/>
      </c>
      <c r="M109" s="53" t="str">
        <f>IFERROR(IF(VLOOKUP(F109,Scores!$A$5:$K$102,2,FALSE)="","",VLOOKUP(F109,Scores!$A$4:$K$102,2,FALSE)),"")</f>
        <v/>
      </c>
      <c r="N109" s="54" t="str">
        <f>IFERROR(IF(VLOOKUP(F109,Scores!$A$5:$K$102,3,FALSE)="","",VLOOKUP(F109,Scores!$A$5:$K$102,3,FALSE)),"")</f>
        <v/>
      </c>
      <c r="O109" s="54" t="str">
        <f>IFERROR(IF(VLOOKUP(F109,Scores!$A$5:$K$102,4,FALSE)="","",VLOOKUP(F109,Scores!$A$5:$K$102,4,FALSE)),"")</f>
        <v/>
      </c>
      <c r="P109" s="54" t="str">
        <f>IFERROR(IF(VLOOKUP(F109,Scores!$A$5:$K$102,5,FALSE)="","",VLOOKUP(F109,Scores!$A$5:$K$102,5,FALSE)),"")</f>
        <v/>
      </c>
      <c r="Q109" s="54" t="str">
        <f>IFERROR(IF(VLOOKUP(F109,Scores!$A$5:$K$102,6,FALSE)="","",VLOOKUP(F109,Scores!$A$5:$K$102,6,FALSE)),"")</f>
        <v/>
      </c>
      <c r="R109" s="54" t="str">
        <f>IFERROR(IF(VLOOKUP(F109,Scores!$A$5:$K$102,7,FALSE)="","",VLOOKUP(F109,Scores!$A$5:$K$102,7,FALSE)),"")</f>
        <v/>
      </c>
      <c r="S109" s="54" t="str">
        <f>IFERROR(IF(VLOOKUP(F109,Scores!$A$5:$K$102,8,FALSE)="","",VLOOKUP(F109,Scores!$A$5:$K$102,8,FALSE)),"")</f>
        <v/>
      </c>
      <c r="T109" s="55" t="str">
        <f>IFERROR(IF(VLOOKUP(F109,Scores!$A$5:$K$102,9,FALSE)="","",VLOOKUP(F109,Scores!$A$5:$K$102,9,FALSE)),"")</f>
        <v/>
      </c>
      <c r="U109" s="56" t="str">
        <f t="shared" si="224"/>
        <v/>
      </c>
      <c r="V109" s="57" t="str">
        <f t="shared" si="225"/>
        <v/>
      </c>
      <c r="W109" s="57" t="str">
        <f t="shared" si="226"/>
        <v/>
      </c>
      <c r="X109" s="57" t="str">
        <f t="shared" si="227"/>
        <v/>
      </c>
      <c r="Y109" s="57" t="str">
        <f t="shared" si="228"/>
        <v/>
      </c>
      <c r="Z109" s="57" t="str">
        <f t="shared" si="229"/>
        <v/>
      </c>
      <c r="AA109" s="57" t="str">
        <f t="shared" si="230"/>
        <v/>
      </c>
      <c r="AB109" s="58" t="str">
        <f t="shared" si="231"/>
        <v/>
      </c>
      <c r="AC109" s="53" t="str">
        <f t="shared" si="232"/>
        <v/>
      </c>
      <c r="AD109" s="57" t="str">
        <f t="shared" si="233"/>
        <v/>
      </c>
      <c r="AE109" s="57" t="str" cm="1">
        <f t="array" ref="AE109">IFERROR(IF(AC109&gt;Lookups!$I$6-1,AVERAGE(LARGE(U109:AB109,_xlfn.SEQUENCE(Lookups!$I$6))),AVERAGE(LARGE(U109:AB109,_xlfn.SEQUENCE(AC109)))),"")</f>
        <v/>
      </c>
      <c r="AF109" s="55" t="str">
        <f t="shared" si="234"/>
        <v/>
      </c>
      <c r="AG109" s="59" t="str">
        <f>IF(AC109=Lookups!$I$6+1,LARGE(U109:AB109,5),"")</f>
        <v/>
      </c>
      <c r="AH109" s="59" t="str">
        <f>IF(AC109=Lookups!$I$6+2,LARGE(U109:AB109,6),"")</f>
        <v/>
      </c>
      <c r="AI109" s="59"/>
      <c r="AJ109" s="59"/>
      <c r="AK109" s="60" t="str">
        <f t="shared" si="211"/>
        <v/>
      </c>
      <c r="AL109" s="34" t="str">
        <f>IF(OR(AC109=0,AC109=""),"",IF(COUNTIFS($AQ$106:$AQ$135,"&gt;"&amp;AQ109)+COUNTIFS(AQ$106:AQ109,"="&amp;AQ109)=0,"",COUNTIFS($AQ$106:$AQ$135,"&gt;"&amp;AQ109)+COUNTIFS(AQ$106:AQ109,"="&amp;AQ109)))</f>
        <v/>
      </c>
      <c r="AM109" s="34" t="str">
        <f>IFERROR(IF(OR(AC109=0,AC109=""),"",IF(COUNTIFS($AR$106:$AR$135,"&gt;"&amp;AR109)+COUNTIFS(AR$106:AR109,"="&amp;AR109)=0,"",COUNTIFS($AR$106:$AR$135,"&gt;"&amp;AR109)+COUNTIFS(AR$106:AR109,"="&amp;AR109)+$AL$105)),"")</f>
        <v/>
      </c>
      <c r="AN109" s="34" t="str">
        <f>IFERROR(IF(OR(AC109=0,AC109=""),"",IF(COUNTIFS($AS$106:$AS$135,"&gt;"&amp;AS109)+COUNTIFS(AS$106:AS109,"="&amp;AS109)=0,"",COUNTIFS($AS$106:$AS$135,"&gt;"&amp;AS109)+COUNTIFS(AS$106:AS109,"="&amp;AS109)+$AM$105)),"")</f>
        <v/>
      </c>
      <c r="AO109" s="34" t="str">
        <f>IFERROR(IF(OR(AC109=0,AC109=""),"",IF(COUNTIFS($AT$106:$AT$135,"&gt;"&amp;AT109)+COUNTIFS(AT$106:AT109,"="&amp;AT109)=0,"",COUNTIFS($AT$106:$AT$135,"&gt;"&amp;AT109)+COUNTIFS(AT$106:AT109,"="&amp;AT109)+$AN$105)),"")</f>
        <v/>
      </c>
      <c r="AP109" s="34" t="str">
        <f>IFERROR(IF(OR(AC109=0,AC109=""),"",IF(COUNTIFS($AU$106:$AU$135,"&gt;"&amp;AU109)+COUNTIFS(AU$106:AU109,"="&amp;AU109)=0,"",COUNTIFS($AU$106:$AU$135,"&gt;"&amp;AU109)+COUNTIFS(AU$106:AU109,"="&amp;AU109)+$AO$6)),"")</f>
        <v/>
      </c>
      <c r="AQ109" s="59" t="str">
        <f t="shared" si="212"/>
        <v/>
      </c>
      <c r="AR109" s="59" t="str">
        <f t="shared" si="213"/>
        <v/>
      </c>
      <c r="AS109" s="59" t="str">
        <f t="shared" si="214"/>
        <v/>
      </c>
      <c r="AT109" s="59" t="str">
        <f t="shared" si="215"/>
        <v/>
      </c>
      <c r="AU109" s="59" t="str">
        <f t="shared" si="216"/>
        <v/>
      </c>
      <c r="AW109" s="60" t="str">
        <f t="shared" si="217"/>
        <v/>
      </c>
      <c r="AX109" s="34" t="str">
        <f>IF(OR(BC109=0,BC109=""),"",IF(COUNTIFS($BC$11:$BC$158,"&gt;"&amp;BC109)+COUNTIFS(BC$11:BC109,"="&amp;BC109)=0,"",COUNTIFS($BC$11:$BC$158,"&gt;"&amp;BC109)+COUNTIFS(BC$11:BC109,"="&amp;BC109)))</f>
        <v/>
      </c>
      <c r="AY109" s="34" t="str">
        <f>IFERROR(IF(OR(BD109=0,BD109=""),"",IF(COUNTIFS($BD$11:$BD$158,"&gt;"&amp;BD109)+COUNTIFS(BD$11:BD109,"="&amp;BD109)=0,"",COUNTIFS($BD$11:$BD$158,"&gt;"&amp;BD109)+COUNTIFS(BD$11:BD109,"="&amp;BD109)+$AX$10)),"")</f>
        <v/>
      </c>
      <c r="AZ109" s="34" t="str">
        <f>IFERROR(IF(OR(BE109=0,BE109=""),"",IF(COUNTIFS($BE$11:$BE$158,"&gt;"&amp;BE109)+COUNTIFS(BE$11:BE109,"="&amp;BE109)=0,"",COUNTIFS($BE$11:$BE$158,"&gt;"&amp;BE109)+COUNTIFS(BE$11:BE109,"="&amp;BE109)+$AY$10)),"")</f>
        <v/>
      </c>
      <c r="BA109" s="34" t="str">
        <f>IFERROR(IF(OR(BF109=0,BF109=""),"",IF(COUNTIFS($BF$11:$BF$158,"&gt;"&amp;BF109)+COUNTIFS(BF$11:BF109,"="&amp;BF109)=0,"",COUNTIFS($BF$11:$BF$158,"&gt;"&amp;BF109)+COUNTIFS(BF$11:BF109,"="&amp;BF109)+$AZ$10)),"")</f>
        <v/>
      </c>
      <c r="BB109" s="34" t="str">
        <f>IFERROR(IF(OR(BG109=0,BG109=""),"",IF(COUNTIFS($BG$11:$BG$158,"&gt;"&amp;BG109)+COUNTIFS(BG$11:BG109,"="&amp;BG109)=0,"",COUNTIFS($BG$11:$BG$158,"&gt;"&amp;BG109)+COUNTIFS(BG$11:BG109,"="&amp;BG109)+$BA$10)),"")</f>
        <v/>
      </c>
      <c r="BC109" s="59" t="str">
        <f t="shared" si="218"/>
        <v/>
      </c>
      <c r="BD109" s="59" t="str">
        <f t="shared" si="219"/>
        <v/>
      </c>
      <c r="BE109" s="59" t="str">
        <f t="shared" si="220"/>
        <v/>
      </c>
      <c r="BF109" s="59" t="str">
        <f t="shared" si="221"/>
        <v/>
      </c>
      <c r="BG109" s="59" t="str">
        <f t="shared" si="222"/>
        <v/>
      </c>
    </row>
    <row r="110" spans="1:59" ht="15.6" x14ac:dyDescent="0.3">
      <c r="A110" t="str">
        <f t="shared" si="223"/>
        <v/>
      </c>
      <c r="B110" t="str">
        <f>IF(OR(AC110=0,AC110=""),"",IF(COUNTIFS($AE$11:$AE$158,"&gt;"&amp;AE110)+COUNTIFS(AE$11:AE110,"="&amp;AE110)=0,"",COUNTIFS($AE$11:$AE$158,"&gt;"&amp;AE110)+COUNTIFS(AE$11:AE110,"="&amp;AE110)))</f>
        <v/>
      </c>
      <c r="C110" t="str">
        <f t="shared" si="199"/>
        <v/>
      </c>
      <c r="D110" t="str">
        <f>IF(OR(AC110=0,AC110=""),"",IF(COUNTIFS($AF$11:$AF$135,"&gt;"&amp;AF110)+COUNTIFS(AF$11:AF110,"="&amp;AF110)=0,"",COUNTIFS($AF$11:$AF$135,"&gt;"&amp;AF110)+COUNTIFS(AF$11:AF110,"="&amp;AF110)))</f>
        <v/>
      </c>
      <c r="E110" t="str">
        <f>IF(AC110="","",COUNTIFS($H$11:$H$158,H110,$AE$11:$AE$158,"&gt;"&amp;AE110)+COUNTIFS(H110:$H$158,H110,AE110:$AE$158,AE110))</f>
        <v/>
      </c>
      <c r="F110" s="27" t="s">
        <v>21</v>
      </c>
      <c r="G110" s="107">
        <f>IFERROR(IF(VLOOKUP(F110,Lookups!$A$2:$F$118,2,FALSE)="","",VLOOKUP(F110,Lookups!$A$2:$F$118,2,FALSE)),"")</f>
        <v>1919</v>
      </c>
      <c r="H110" s="107" t="str">
        <f>IFERROR(IF(VLOOKUP(F110,Lookups!$A$2:$F$118,3,FALSE)="","",VLOOKUP(F110,Lookups!$A$2:$F$118,3,FALSE)),"")</f>
        <v>U/G</v>
      </c>
      <c r="I110" s="107" t="str">
        <f>IFERROR(IF(AE110=0,"",VLOOKUP(AD110,Lookups!$K$3:$L$7,2,TRUE)),"")</f>
        <v/>
      </c>
      <c r="J110" s="107" t="str">
        <f>IFERROR(IF(VLOOKUP(F110,Lookups!$A$2:$F$118,4,FALSE)="","",VLOOKUP(F110,Lookups!$A$2:$F$118,4,FALSE)),"")</f>
        <v>PCP</v>
      </c>
      <c r="K110" s="107" t="str">
        <f>IFERROR(IF(VLOOKUP(F110,Lookups!$A$2:$F$118,5,FALSE)="","",VLOOKUP(F110,Lookups!$A$2:$F$118,5,FALSE)),"")</f>
        <v>Carisbrooke</v>
      </c>
      <c r="L110" s="108" t="str">
        <f>IFERROR(IF(VLOOKUP(F110,Lookups!$A$2:$F$118,6,FALSE)="","",VLOOKUP(F110,Lookups!$A$2:$F$118,6,FALSE)),"")</f>
        <v/>
      </c>
      <c r="M110" s="53" t="str">
        <f>IFERROR(IF(VLOOKUP(F110,Scores!$A$5:$K$102,2,FALSE)="","",VLOOKUP(F110,Scores!$A$4:$K$102,2,FALSE)),"")</f>
        <v/>
      </c>
      <c r="N110" s="54" t="str">
        <f>IFERROR(IF(VLOOKUP(F110,Scores!$A$5:$K$102,3,FALSE)="","",VLOOKUP(F110,Scores!$A$5:$K$102,3,FALSE)),"")</f>
        <v/>
      </c>
      <c r="O110" s="54" t="str">
        <f>IFERROR(IF(VLOOKUP(F110,Scores!$A$5:$K$102,4,FALSE)="","",VLOOKUP(F110,Scores!$A$5:$K$102,4,FALSE)),"")</f>
        <v/>
      </c>
      <c r="P110" s="54" t="str">
        <f>IFERROR(IF(VLOOKUP(F110,Scores!$A$5:$K$102,5,FALSE)="","",VLOOKUP(F110,Scores!$A$5:$K$102,5,FALSE)),"")</f>
        <v/>
      </c>
      <c r="Q110" s="54" t="str">
        <f>IFERROR(IF(VLOOKUP(F110,Scores!$A$5:$K$102,6,FALSE)="","",VLOOKUP(F110,Scores!$A$5:$K$102,6,FALSE)),"")</f>
        <v/>
      </c>
      <c r="R110" s="54" t="str">
        <f>IFERROR(IF(VLOOKUP(F110,Scores!$A$5:$K$102,7,FALSE)="","",VLOOKUP(F110,Scores!$A$5:$K$102,7,FALSE)),"")</f>
        <v/>
      </c>
      <c r="S110" s="54" t="str">
        <f>IFERROR(IF(VLOOKUP(F110,Scores!$A$5:$K$102,8,FALSE)="","",VLOOKUP(F110,Scores!$A$5:$K$102,8,FALSE)),"")</f>
        <v/>
      </c>
      <c r="T110" s="55" t="str">
        <f>IFERROR(IF(VLOOKUP(F110,Scores!$A$5:$K$102,9,FALSE)="","",VLOOKUP(F110,Scores!$A$5:$K$102,9,FALSE)),"")</f>
        <v/>
      </c>
      <c r="U110" s="56" t="str">
        <f t="shared" si="224"/>
        <v/>
      </c>
      <c r="V110" s="57" t="str">
        <f t="shared" si="225"/>
        <v/>
      </c>
      <c r="W110" s="57" t="str">
        <f t="shared" si="226"/>
        <v/>
      </c>
      <c r="X110" s="57" t="str">
        <f t="shared" si="227"/>
        <v/>
      </c>
      <c r="Y110" s="57" t="str">
        <f t="shared" si="228"/>
        <v/>
      </c>
      <c r="Z110" s="57" t="str">
        <f t="shared" si="229"/>
        <v/>
      </c>
      <c r="AA110" s="57" t="str">
        <f t="shared" si="230"/>
        <v/>
      </c>
      <c r="AB110" s="58" t="str">
        <f t="shared" si="231"/>
        <v/>
      </c>
      <c r="AC110" s="53" t="str">
        <f t="shared" si="232"/>
        <v/>
      </c>
      <c r="AD110" s="57" t="str">
        <f t="shared" si="233"/>
        <v/>
      </c>
      <c r="AE110" s="57" t="str" cm="1">
        <f t="array" ref="AE110">IFERROR(IF(AC110&gt;Lookups!$I$6-1,AVERAGE(LARGE(U110:AB110,_xlfn.SEQUENCE(Lookups!$I$6))),AVERAGE(LARGE(U110:AB110,_xlfn.SEQUENCE(AC110)))),"")</f>
        <v/>
      </c>
      <c r="AF110" s="55" t="str">
        <f t="shared" si="234"/>
        <v/>
      </c>
      <c r="AG110" s="59" t="str">
        <f>IF(AC110=Lookups!$I$6+1,LARGE(U110:AB110,5),"")</f>
        <v/>
      </c>
      <c r="AH110" s="59" t="str">
        <f>IF(AC110=Lookups!$I$6+2,LARGE(U110:AB110,6),"")</f>
        <v/>
      </c>
      <c r="AI110" s="59"/>
      <c r="AJ110" s="59"/>
      <c r="AK110" s="60" t="str">
        <f t="shared" si="211"/>
        <v/>
      </c>
      <c r="AL110" s="34" t="str">
        <f>IF(OR(AC110=0,AC110=""),"",IF(COUNTIFS($AQ$106:$AQ$135,"&gt;"&amp;AQ110)+COUNTIFS(AQ$106:AQ110,"="&amp;AQ110)=0,"",COUNTIFS($AQ$106:$AQ$135,"&gt;"&amp;AQ110)+COUNTIFS(AQ$106:AQ110,"="&amp;AQ110)))</f>
        <v/>
      </c>
      <c r="AM110" s="34" t="str">
        <f>IFERROR(IF(OR(AC110=0,AC110=""),"",IF(COUNTIFS($AR$106:$AR$135,"&gt;"&amp;AR110)+COUNTIFS(AR$106:AR110,"="&amp;AR110)=0,"",COUNTIFS($AR$106:$AR$135,"&gt;"&amp;AR110)+COUNTIFS(AR$106:AR110,"="&amp;AR110)+$AL$105)),"")</f>
        <v/>
      </c>
      <c r="AN110" s="34" t="str">
        <f>IFERROR(IF(OR(AC110=0,AC110=""),"",IF(COUNTIFS($AS$106:$AS$135,"&gt;"&amp;AS110)+COUNTIFS(AS$106:AS110,"="&amp;AS110)=0,"",COUNTIFS($AS$106:$AS$135,"&gt;"&amp;AS110)+COUNTIFS(AS$106:AS110,"="&amp;AS110)+$AM$105)),"")</f>
        <v/>
      </c>
      <c r="AO110" s="34" t="str">
        <f>IFERROR(IF(OR(AC110=0,AC110=""),"",IF(COUNTIFS($AT$106:$AT$135,"&gt;"&amp;AT110)+COUNTIFS(AT$106:AT110,"="&amp;AT110)=0,"",COUNTIFS($AT$106:$AT$135,"&gt;"&amp;AT110)+COUNTIFS(AT$106:AT110,"="&amp;AT110)+$AN$105)),"")</f>
        <v/>
      </c>
      <c r="AP110" s="34" t="str">
        <f>IFERROR(IF(OR(AC110=0,AC110=""),"",IF(COUNTIFS($AU$106:$AU$135,"&gt;"&amp;AU110)+COUNTIFS(AU$106:AU110,"="&amp;AU110)=0,"",COUNTIFS($AU$106:$AU$135,"&gt;"&amp;AU110)+COUNTIFS(AU$106:AU110,"="&amp;AU110)+$AO$6)),"")</f>
        <v/>
      </c>
      <c r="AQ110" s="59" t="str">
        <f t="shared" si="212"/>
        <v/>
      </c>
      <c r="AR110" s="59" t="str">
        <f t="shared" si="213"/>
        <v/>
      </c>
      <c r="AS110" s="59" t="str">
        <f t="shared" si="214"/>
        <v/>
      </c>
      <c r="AT110" s="59" t="str">
        <f t="shared" si="215"/>
        <v/>
      </c>
      <c r="AU110" s="59" t="str">
        <f t="shared" si="216"/>
        <v/>
      </c>
      <c r="AW110" s="60" t="str">
        <f t="shared" si="217"/>
        <v/>
      </c>
      <c r="AX110" s="34" t="str">
        <f>IF(OR(BC110=0,BC110=""),"",IF(COUNTIFS($BC$11:$BC$158,"&gt;"&amp;BC110)+COUNTIFS(BC$11:BC110,"="&amp;BC110)=0,"",COUNTIFS($BC$11:$BC$158,"&gt;"&amp;BC110)+COUNTIFS(BC$11:BC110,"="&amp;BC110)))</f>
        <v/>
      </c>
      <c r="AY110" s="34" t="str">
        <f>IFERROR(IF(OR(BD110=0,BD110=""),"",IF(COUNTIFS($BD$11:$BD$158,"&gt;"&amp;BD110)+COUNTIFS(BD$11:BD110,"="&amp;BD110)=0,"",COUNTIFS($BD$11:$BD$158,"&gt;"&amp;BD110)+COUNTIFS(BD$11:BD110,"="&amp;BD110)+$AX$10)),"")</f>
        <v/>
      </c>
      <c r="AZ110" s="34" t="str">
        <f>IFERROR(IF(OR(BE110=0,BE110=""),"",IF(COUNTIFS($BE$11:$BE$158,"&gt;"&amp;BE110)+COUNTIFS(BE$11:BE110,"="&amp;BE110)=0,"",COUNTIFS($BE$11:$BE$158,"&gt;"&amp;BE110)+COUNTIFS(BE$11:BE110,"="&amp;BE110)+$AY$10)),"")</f>
        <v/>
      </c>
      <c r="BA110" s="34" t="str">
        <f>IFERROR(IF(OR(BF110=0,BF110=""),"",IF(COUNTIFS($BF$11:$BF$158,"&gt;"&amp;BF110)+COUNTIFS(BF$11:BF110,"="&amp;BF110)=0,"",COUNTIFS($BF$11:$BF$158,"&gt;"&amp;BF110)+COUNTIFS(BF$11:BF110,"="&amp;BF110)+$AZ$10)),"")</f>
        <v/>
      </c>
      <c r="BB110" s="34" t="str">
        <f>IFERROR(IF(OR(BG110=0,BG110=""),"",IF(COUNTIFS($BG$11:$BG$158,"&gt;"&amp;BG110)+COUNTIFS(BG$11:BG110,"="&amp;BG110)=0,"",COUNTIFS($BG$11:$BG$158,"&gt;"&amp;BG110)+COUNTIFS(BG$11:BG110,"="&amp;BG110)+$BA$10)),"")</f>
        <v/>
      </c>
      <c r="BC110" s="59" t="str">
        <f t="shared" si="218"/>
        <v/>
      </c>
      <c r="BD110" s="59" t="str">
        <f t="shared" si="219"/>
        <v/>
      </c>
      <c r="BE110" s="59" t="str">
        <f t="shared" si="220"/>
        <v/>
      </c>
      <c r="BF110" s="59" t="str">
        <f t="shared" si="221"/>
        <v/>
      </c>
      <c r="BG110" s="59" t="str">
        <f t="shared" si="222"/>
        <v/>
      </c>
    </row>
    <row r="111" spans="1:59" ht="15" x14ac:dyDescent="0.3">
      <c r="A111" t="str">
        <f t="shared" si="223"/>
        <v/>
      </c>
      <c r="B111" t="str">
        <f>IF(OR(AC111=0,AC111=""),"",IF(COUNTIFS($AE$11:$AE$158,"&gt;"&amp;AE111)+COUNTIFS(AE$11:AE111,"="&amp;AE111)=0,"",COUNTIFS($AE$11:$AE$158,"&gt;"&amp;AE111)+COUNTIFS(AE$11:AE111,"="&amp;AE111)))</f>
        <v/>
      </c>
      <c r="C111" t="str">
        <f t="shared" si="199"/>
        <v/>
      </c>
      <c r="D111" t="str">
        <f>IF(OR(AC111=0,AC111=""),"",IF(COUNTIFS($AF$11:$AF$135,"&gt;"&amp;AF111)+COUNTIFS(AF$11:AF111,"="&amp;AF111)=0,"",COUNTIFS($AF$11:$AF$135,"&gt;"&amp;AF111)+COUNTIFS(AF$11:AF111,"="&amp;AF111)))</f>
        <v/>
      </c>
      <c r="E111" t="str">
        <f>IF(AC111="","",COUNTIFS($H$11:$H$158,H111,$AE$11:$AE$158,"&gt;"&amp;AE111)+COUNTIFS(H111:$H$158,H111,AE111:$AE$158,AE111))</f>
        <v/>
      </c>
      <c r="F111" s="6" t="s">
        <v>24</v>
      </c>
      <c r="G111" s="107">
        <f>IFERROR(IF(VLOOKUP(F111,Lookups!$A$2:$F$118,2,FALSE)="","",VLOOKUP(F111,Lookups!$A$2:$F$118,2,FALSE)),"")</f>
        <v>1884</v>
      </c>
      <c r="H111" s="107" t="str">
        <f>IFERROR(IF(VLOOKUP(F111,Lookups!$A$2:$F$118,3,FALSE)="","",VLOOKUP(F111,Lookups!$A$2:$F$118,3,FALSE)),"")</f>
        <v>U/G</v>
      </c>
      <c r="I111" s="107" t="str">
        <f>IFERROR(IF(AE111=0,"",VLOOKUP(AD111,Lookups!$K$3:$L$7,2,TRUE)),"")</f>
        <v/>
      </c>
      <c r="J111" s="107" t="str">
        <f>IFERROR(IF(VLOOKUP(F111,Lookups!$A$2:$F$118,4,FALSE)="","",VLOOKUP(F111,Lookups!$A$2:$F$118,4,FALSE)),"")</f>
        <v>PCP</v>
      </c>
      <c r="K111" s="107" t="str">
        <f>IFERROR(IF(VLOOKUP(F111,Lookups!$A$2:$F$118,5,FALSE)="","",VLOOKUP(F111,Lookups!$A$2:$F$118,5,FALSE)),"")</f>
        <v>Meon</v>
      </c>
      <c r="L111" s="108" t="str">
        <f>IFERROR(IF(VLOOKUP(F111,Lookups!$A$2:$F$118,6,FALSE)="","",VLOOKUP(F111,Lookups!$A$2:$F$118,6,FALSE)),"")</f>
        <v/>
      </c>
      <c r="M111" s="53" t="str">
        <f>IFERROR(IF(VLOOKUP(F111,Scores!$A$5:$K$102,2,FALSE)="","",VLOOKUP(F111,Scores!$A$4:$K$102,2,FALSE)),"")</f>
        <v/>
      </c>
      <c r="N111" s="54" t="str">
        <f>IFERROR(IF(VLOOKUP(F111,Scores!$A$5:$K$102,3,FALSE)="","",VLOOKUP(F111,Scores!$A$5:$K$102,3,FALSE)),"")</f>
        <v/>
      </c>
      <c r="O111" s="54" t="str">
        <f>IFERROR(IF(VLOOKUP(F111,Scores!$A$5:$K$102,4,FALSE)="","",VLOOKUP(F111,Scores!$A$5:$K$102,4,FALSE)),"")</f>
        <v/>
      </c>
      <c r="P111" s="54" t="str">
        <f>IFERROR(IF(VLOOKUP(F111,Scores!$A$5:$K$102,5,FALSE)="","",VLOOKUP(F111,Scores!$A$5:$K$102,5,FALSE)),"")</f>
        <v/>
      </c>
      <c r="Q111" s="54" t="str">
        <f>IFERROR(IF(VLOOKUP(F111,Scores!$A$5:$K$102,6,FALSE)="","",VLOOKUP(F111,Scores!$A$5:$K$102,6,FALSE)),"")</f>
        <v/>
      </c>
      <c r="R111" s="54" t="str">
        <f>IFERROR(IF(VLOOKUP(F111,Scores!$A$5:$K$102,7,FALSE)="","",VLOOKUP(F111,Scores!$A$5:$K$102,7,FALSE)),"")</f>
        <v/>
      </c>
      <c r="S111" s="54" t="str">
        <f>IFERROR(IF(VLOOKUP(F111,Scores!$A$5:$K$102,8,FALSE)="","",VLOOKUP(F111,Scores!$A$5:$K$102,8,FALSE)),"")</f>
        <v/>
      </c>
      <c r="T111" s="55" t="str">
        <f>IFERROR(IF(VLOOKUP(F111,Scores!$A$5:$K$102,9,FALSE)="","",VLOOKUP(F111,Scores!$A$5:$K$102,9,FALSE)),"")</f>
        <v/>
      </c>
      <c r="U111" s="56" t="str">
        <f t="shared" si="224"/>
        <v/>
      </c>
      <c r="V111" s="57" t="str">
        <f t="shared" si="225"/>
        <v/>
      </c>
      <c r="W111" s="57" t="str">
        <f t="shared" si="226"/>
        <v/>
      </c>
      <c r="X111" s="57" t="str">
        <f t="shared" si="227"/>
        <v/>
      </c>
      <c r="Y111" s="57" t="str">
        <f t="shared" si="228"/>
        <v/>
      </c>
      <c r="Z111" s="57" t="str">
        <f t="shared" si="229"/>
        <v/>
      </c>
      <c r="AA111" s="57" t="str">
        <f t="shared" si="230"/>
        <v/>
      </c>
      <c r="AB111" s="58" t="str">
        <f t="shared" si="231"/>
        <v/>
      </c>
      <c r="AC111" s="53" t="str">
        <f t="shared" si="232"/>
        <v/>
      </c>
      <c r="AD111" s="57" t="str">
        <f t="shared" si="233"/>
        <v/>
      </c>
      <c r="AE111" s="57" t="str" cm="1">
        <f t="array" ref="AE111">IFERROR(IF(AC111&gt;Lookups!$I$6-1,AVERAGE(LARGE(U111:AB111,_xlfn.SEQUENCE(Lookups!$I$6))),AVERAGE(LARGE(U111:AB111,_xlfn.SEQUENCE(AC111)))),"")</f>
        <v/>
      </c>
      <c r="AF111" s="55" t="str">
        <f t="shared" si="234"/>
        <v/>
      </c>
      <c r="AG111" s="59" t="str">
        <f>IF(AC111=Lookups!$I$6+1,LARGE(U111:AB111,5),"")</f>
        <v/>
      </c>
      <c r="AH111" s="59" t="str">
        <f>IF(AC111=Lookups!$I$6+2,LARGE(U111:AB111,6),"")</f>
        <v/>
      </c>
      <c r="AI111" s="59"/>
      <c r="AJ111" s="59"/>
      <c r="AK111" s="60" t="str">
        <f t="shared" si="211"/>
        <v/>
      </c>
      <c r="AL111" s="34" t="str">
        <f>IF(OR(AC111=0,AC111=""),"",IF(COUNTIFS($AQ$106:$AQ$135,"&gt;"&amp;AQ111)+COUNTIFS(AQ$106:AQ111,"="&amp;AQ111)=0,"",COUNTIFS($AQ$106:$AQ$135,"&gt;"&amp;AQ111)+COUNTIFS(AQ$106:AQ111,"="&amp;AQ111)))</f>
        <v/>
      </c>
      <c r="AM111" s="34" t="str">
        <f>IFERROR(IF(OR(AC111=0,AC111=""),"",IF(COUNTIFS($AR$106:$AR$135,"&gt;"&amp;AR111)+COUNTIFS(AR$106:AR111,"="&amp;AR111)=0,"",COUNTIFS($AR$106:$AR$135,"&gt;"&amp;AR111)+COUNTIFS(AR$106:AR111,"="&amp;AR111)+$AL$105)),"")</f>
        <v/>
      </c>
      <c r="AN111" s="34" t="str">
        <f>IFERROR(IF(OR(AC111=0,AC111=""),"",IF(COUNTIFS($AS$106:$AS$135,"&gt;"&amp;AS111)+COUNTIFS(AS$106:AS111,"="&amp;AS111)=0,"",COUNTIFS($AS$106:$AS$135,"&gt;"&amp;AS111)+COUNTIFS(AS$106:AS111,"="&amp;AS111)+$AM$105)),"")</f>
        <v/>
      </c>
      <c r="AO111" s="34" t="str">
        <f>IFERROR(IF(OR(AC111=0,AC111=""),"",IF(COUNTIFS($AT$106:$AT$135,"&gt;"&amp;AT111)+COUNTIFS(AT$106:AT111,"="&amp;AT111)=0,"",COUNTIFS($AT$106:$AT$135,"&gt;"&amp;AT111)+COUNTIFS(AT$106:AT111,"="&amp;AT111)+$AN$105)),"")</f>
        <v/>
      </c>
      <c r="AP111" s="34" t="str">
        <f>IFERROR(IF(OR(AC111=0,AC111=""),"",IF(COUNTIFS($AU$106:$AU$135,"&gt;"&amp;AU111)+COUNTIFS(AU$106:AU111,"="&amp;AU111)=0,"",COUNTIFS($AU$106:$AU$135,"&gt;"&amp;AU111)+COUNTIFS(AU$106:AU111,"="&amp;AU111)+$AO$6)),"")</f>
        <v/>
      </c>
      <c r="AQ111" s="59" t="str">
        <f t="shared" si="212"/>
        <v/>
      </c>
      <c r="AR111" s="59" t="str">
        <f t="shared" si="213"/>
        <v/>
      </c>
      <c r="AS111" s="59" t="str">
        <f t="shared" si="214"/>
        <v/>
      </c>
      <c r="AT111" s="59" t="str">
        <f t="shared" si="215"/>
        <v/>
      </c>
      <c r="AU111" s="59" t="str">
        <f t="shared" si="216"/>
        <v/>
      </c>
      <c r="AW111" s="60" t="str">
        <f t="shared" si="217"/>
        <v/>
      </c>
      <c r="AX111" s="34" t="str">
        <f>IF(OR(BC111=0,BC111=""),"",IF(COUNTIFS($BC$11:$BC$158,"&gt;"&amp;BC111)+COUNTIFS(BC$11:BC111,"="&amp;BC111)=0,"",COUNTIFS($BC$11:$BC$158,"&gt;"&amp;BC111)+COUNTIFS(BC$11:BC111,"="&amp;BC111)))</f>
        <v/>
      </c>
      <c r="AY111" s="34" t="str">
        <f>IFERROR(IF(OR(BD111=0,BD111=""),"",IF(COUNTIFS($BD$11:$BD$158,"&gt;"&amp;BD111)+COUNTIFS(BD$11:BD111,"="&amp;BD111)=0,"",COUNTIFS($BD$11:$BD$158,"&gt;"&amp;BD111)+COUNTIFS(BD$11:BD111,"="&amp;BD111)+$AX$10)),"")</f>
        <v/>
      </c>
      <c r="AZ111" s="34" t="str">
        <f>IFERROR(IF(OR(BE111=0,BE111=""),"",IF(COUNTIFS($BE$11:$BE$158,"&gt;"&amp;BE111)+COUNTIFS(BE$11:BE111,"="&amp;BE111)=0,"",COUNTIFS($BE$11:$BE$158,"&gt;"&amp;BE111)+COUNTIFS(BE$11:BE111,"="&amp;BE111)+$AY$10)),"")</f>
        <v/>
      </c>
      <c r="BA111" s="34" t="str">
        <f>IFERROR(IF(OR(BF111=0,BF111=""),"",IF(COUNTIFS($BF$11:$BF$158,"&gt;"&amp;BF111)+COUNTIFS(BF$11:BF111,"="&amp;BF111)=0,"",COUNTIFS($BF$11:$BF$158,"&gt;"&amp;BF111)+COUNTIFS(BF$11:BF111,"="&amp;BF111)+$AZ$10)),"")</f>
        <v/>
      </c>
      <c r="BB111" s="34" t="str">
        <f>IFERROR(IF(OR(BG111=0,BG111=""),"",IF(COUNTIFS($BG$11:$BG$158,"&gt;"&amp;BG111)+COUNTIFS(BG$11:BG111,"="&amp;BG111)=0,"",COUNTIFS($BG$11:$BG$158,"&gt;"&amp;BG111)+COUNTIFS(BG$11:BG111,"="&amp;BG111)+$BA$10)),"")</f>
        <v/>
      </c>
      <c r="BC111" s="59" t="str">
        <f t="shared" si="218"/>
        <v/>
      </c>
      <c r="BD111" s="59" t="str">
        <f t="shared" si="219"/>
        <v/>
      </c>
      <c r="BE111" s="59" t="str">
        <f t="shared" si="220"/>
        <v/>
      </c>
      <c r="BF111" s="59" t="str">
        <f t="shared" si="221"/>
        <v/>
      </c>
      <c r="BG111" s="59" t="str">
        <f t="shared" si="222"/>
        <v/>
      </c>
    </row>
    <row r="112" spans="1:59" ht="15" x14ac:dyDescent="0.3">
      <c r="A112" t="str">
        <f t="shared" si="223"/>
        <v/>
      </c>
      <c r="B112" t="str">
        <f>IF(OR(AC112=0,AC112=""),"",IF(COUNTIFS($AE$11:$AE$158,"&gt;"&amp;AE112)+COUNTIFS(AE$11:AE112,"="&amp;AE112)=0,"",COUNTIFS($AE$11:$AE$158,"&gt;"&amp;AE112)+COUNTIFS(AE$11:AE112,"="&amp;AE112)))</f>
        <v/>
      </c>
      <c r="C112" t="str">
        <f t="shared" si="199"/>
        <v/>
      </c>
      <c r="D112" t="str">
        <f>IF(OR(AC112=0,AC112=""),"",IF(COUNTIFS($AF$11:$AF$135,"&gt;"&amp;AF112)+COUNTIFS(AF$11:AF112,"="&amp;AF112)=0,"",COUNTIFS($AF$11:$AF$135,"&gt;"&amp;AF112)+COUNTIFS(AF$11:AF112,"="&amp;AF112)))</f>
        <v/>
      </c>
      <c r="E112" t="str">
        <f>IF(AC112="","",COUNTIFS($H$11:$H$158,H112,$AE$11:$AE$158,"&gt;"&amp;AE112)+COUNTIFS(H112:$H$158,H112,AE112:$AE$158,AE112))</f>
        <v/>
      </c>
      <c r="F112" s="6" t="s">
        <v>125</v>
      </c>
      <c r="G112" s="107" t="str">
        <f>IFERROR(IF(VLOOKUP(F112,Lookups!$A$2:$F$118,2,FALSE)="","",VLOOKUP(F112,Lookups!$A$2:$F$118,2,FALSE)),"")</f>
        <v/>
      </c>
      <c r="H112" s="107" t="str">
        <f>IFERROR(IF(VLOOKUP(F112,Lookups!$A$2:$F$118,3,FALSE)="","",VLOOKUP(F112,Lookups!$A$2:$F$118,3,FALSE)),"")</f>
        <v>U/G</v>
      </c>
      <c r="I112" s="107" t="str">
        <f>IFERROR(IF(AE112=0,"",VLOOKUP(AD112,Lookups!$K$3:$L$7,2,TRUE)),"")</f>
        <v/>
      </c>
      <c r="J112" s="107" t="str">
        <f>IFERROR(IF(VLOOKUP(F112,Lookups!$A$2:$F$118,4,FALSE)="","",VLOOKUP(F112,Lookups!$A$2:$F$118,4,FALSE)),"")</f>
        <v>PCP</v>
      </c>
      <c r="K112" s="107" t="str">
        <f>IFERROR(IF(VLOOKUP(F112,Lookups!$A$2:$F$118,5,FALSE)="","",VLOOKUP(F112,Lookups!$A$2:$F$118,5,FALSE)),"")</f>
        <v>Frobury</v>
      </c>
      <c r="L112" s="108" t="str">
        <f>IFERROR(IF(VLOOKUP(F112,Lookups!$A$2:$F$118,6,FALSE)="","",VLOOKUP(F112,Lookups!$A$2:$F$118,6,FALSE)),"")</f>
        <v/>
      </c>
      <c r="M112" s="53" t="str">
        <f>IFERROR(IF(VLOOKUP(F112,Scores!$A$5:$K$102,2,FALSE)="","",VLOOKUP(F112,Scores!$A$4:$K$102,2,FALSE)),"")</f>
        <v/>
      </c>
      <c r="N112" s="54" t="str">
        <f>IFERROR(IF(VLOOKUP(F112,Scores!$A$5:$K$102,3,FALSE)="","",VLOOKUP(F112,Scores!$A$5:$K$102,3,FALSE)),"")</f>
        <v/>
      </c>
      <c r="O112" s="54" t="str">
        <f>IFERROR(IF(VLOOKUP(F112,Scores!$A$5:$K$102,4,FALSE)="","",VLOOKUP(F112,Scores!$A$5:$K$102,4,FALSE)),"")</f>
        <v/>
      </c>
      <c r="P112" s="54" t="str">
        <f>IFERROR(IF(VLOOKUP(F112,Scores!$A$5:$K$102,5,FALSE)="","",VLOOKUP(F112,Scores!$A$5:$K$102,5,FALSE)),"")</f>
        <v/>
      </c>
      <c r="Q112" s="54" t="str">
        <f>IFERROR(IF(VLOOKUP(F112,Scores!$A$5:$K$102,6,FALSE)="","",VLOOKUP(F112,Scores!$A$5:$K$102,6,FALSE)),"")</f>
        <v/>
      </c>
      <c r="R112" s="54" t="str">
        <f>IFERROR(IF(VLOOKUP(F112,Scores!$A$5:$K$102,7,FALSE)="","",VLOOKUP(F112,Scores!$A$5:$K$102,7,FALSE)),"")</f>
        <v/>
      </c>
      <c r="S112" s="54" t="str">
        <f>IFERROR(IF(VLOOKUP(F112,Scores!$A$5:$K$102,8,FALSE)="","",VLOOKUP(F112,Scores!$A$5:$K$102,8,FALSE)),"")</f>
        <v/>
      </c>
      <c r="T112" s="55" t="str">
        <f>IFERROR(IF(VLOOKUP(F112,Scores!$A$5:$K$102,9,FALSE)="","",VLOOKUP(F112,Scores!$A$5:$K$102,9,FALSE)),"")</f>
        <v/>
      </c>
      <c r="U112" s="56" t="str">
        <f t="shared" si="224"/>
        <v/>
      </c>
      <c r="V112" s="57" t="str">
        <f t="shared" si="225"/>
        <v/>
      </c>
      <c r="W112" s="57" t="str">
        <f t="shared" si="226"/>
        <v/>
      </c>
      <c r="X112" s="57" t="str">
        <f t="shared" si="227"/>
        <v/>
      </c>
      <c r="Y112" s="57" t="str">
        <f t="shared" si="228"/>
        <v/>
      </c>
      <c r="Z112" s="57" t="str">
        <f t="shared" si="229"/>
        <v/>
      </c>
      <c r="AA112" s="57" t="str">
        <f t="shared" si="230"/>
        <v/>
      </c>
      <c r="AB112" s="58" t="str">
        <f t="shared" si="231"/>
        <v/>
      </c>
      <c r="AC112" s="53" t="str">
        <f t="shared" si="232"/>
        <v/>
      </c>
      <c r="AD112" s="57" t="str">
        <f t="shared" si="233"/>
        <v/>
      </c>
      <c r="AE112" s="57" t="str" cm="1">
        <f t="array" ref="AE112">IFERROR(IF(AC112&gt;Lookups!$I$6-1,AVERAGE(LARGE(U112:AB112,_xlfn.SEQUENCE(Lookups!$I$6))),AVERAGE(LARGE(U112:AB112,_xlfn.SEQUENCE(AC112)))),"")</f>
        <v/>
      </c>
      <c r="AF112" s="55" t="str">
        <f t="shared" si="234"/>
        <v/>
      </c>
      <c r="AG112" s="59" t="str">
        <f>IF(AC112=Lookups!$I$6+1,LARGE(U112:AB112,5),"")</f>
        <v/>
      </c>
      <c r="AH112" s="59" t="str">
        <f>IF(AC112=Lookups!$I$6+2,LARGE(U112:AB112,6),"")</f>
        <v/>
      </c>
      <c r="AI112" s="59"/>
      <c r="AJ112" s="59"/>
      <c r="AK112" s="60" t="str">
        <f t="shared" si="211"/>
        <v/>
      </c>
      <c r="AL112" s="34" t="str">
        <f>IF(OR(AC112=0,AC112=""),"",IF(COUNTIFS($AQ$106:$AQ$135,"&gt;"&amp;AQ112)+COUNTIFS(AQ$106:AQ112,"="&amp;AQ112)=0,"",COUNTIFS($AQ$106:$AQ$135,"&gt;"&amp;AQ112)+COUNTIFS(AQ$106:AQ112,"="&amp;AQ112)))</f>
        <v/>
      </c>
      <c r="AM112" s="34" t="str">
        <f>IFERROR(IF(OR(AC112=0,AC112=""),"",IF(COUNTIFS($AR$106:$AR$135,"&gt;"&amp;AR112)+COUNTIFS(AR$106:AR112,"="&amp;AR112)=0,"",COUNTIFS($AR$106:$AR$135,"&gt;"&amp;AR112)+COUNTIFS(AR$106:AR112,"="&amp;AR112)+$AL$105)),"")</f>
        <v/>
      </c>
      <c r="AN112" s="34" t="str">
        <f>IFERROR(IF(OR(AC112=0,AC112=""),"",IF(COUNTIFS($AS$106:$AS$135,"&gt;"&amp;AS112)+COUNTIFS(AS$106:AS112,"="&amp;AS112)=0,"",COUNTIFS($AS$106:$AS$135,"&gt;"&amp;AS112)+COUNTIFS(AS$106:AS112,"="&amp;AS112)+$AM$105)),"")</f>
        <v/>
      </c>
      <c r="AO112" s="34" t="str">
        <f>IFERROR(IF(OR(AC112=0,AC112=""),"",IF(COUNTIFS($AT$106:$AT$135,"&gt;"&amp;AT112)+COUNTIFS(AT$106:AT112,"="&amp;AT112)=0,"",COUNTIFS($AT$106:$AT$135,"&gt;"&amp;AT112)+COUNTIFS(AT$106:AT112,"="&amp;AT112)+$AN$105)),"")</f>
        <v/>
      </c>
      <c r="AP112" s="34" t="str">
        <f>IFERROR(IF(OR(AC112=0,AC112=""),"",IF(COUNTIFS($AU$106:$AU$135,"&gt;"&amp;AU112)+COUNTIFS(AU$106:AU112,"="&amp;AU112)=0,"",COUNTIFS($AU$106:$AU$135,"&gt;"&amp;AU112)+COUNTIFS(AU$106:AU112,"="&amp;AU112)+$AO$6)),"")</f>
        <v/>
      </c>
      <c r="AQ112" s="59" t="str">
        <f t="shared" si="212"/>
        <v/>
      </c>
      <c r="AR112" s="59" t="str">
        <f t="shared" si="213"/>
        <v/>
      </c>
      <c r="AS112" s="59" t="str">
        <f t="shared" si="214"/>
        <v/>
      </c>
      <c r="AT112" s="59" t="str">
        <f t="shared" si="215"/>
        <v/>
      </c>
      <c r="AU112" s="59" t="str">
        <f t="shared" si="216"/>
        <v/>
      </c>
      <c r="AW112" s="60" t="str">
        <f t="shared" si="217"/>
        <v/>
      </c>
      <c r="AX112" s="34" t="str">
        <f>IF(OR(BC112=0,BC112=""),"",IF(COUNTIFS($BC$11:$BC$158,"&gt;"&amp;BC112)+COUNTIFS(BC$11:BC112,"="&amp;BC112)=0,"",COUNTIFS($BC$11:$BC$158,"&gt;"&amp;BC112)+COUNTIFS(BC$11:BC112,"="&amp;BC112)))</f>
        <v/>
      </c>
      <c r="AY112" s="34" t="str">
        <f>IFERROR(IF(OR(BD112=0,BD112=""),"",IF(COUNTIFS($BD$11:$BD$158,"&gt;"&amp;BD112)+COUNTIFS(BD$11:BD112,"="&amp;BD112)=0,"",COUNTIFS($BD$11:$BD$158,"&gt;"&amp;BD112)+COUNTIFS(BD$11:BD112,"="&amp;BD112)+$AX$10)),"")</f>
        <v/>
      </c>
      <c r="AZ112" s="34" t="str">
        <f>IFERROR(IF(OR(BE112=0,BE112=""),"",IF(COUNTIFS($BE$11:$BE$158,"&gt;"&amp;BE112)+COUNTIFS(BE$11:BE112,"="&amp;BE112)=0,"",COUNTIFS($BE$11:$BE$158,"&gt;"&amp;BE112)+COUNTIFS(BE$11:BE112,"="&amp;BE112)+$AY$10)),"")</f>
        <v/>
      </c>
      <c r="BA112" s="34" t="str">
        <f>IFERROR(IF(OR(BF112=0,BF112=""),"",IF(COUNTIFS($BF$11:$BF$158,"&gt;"&amp;BF112)+COUNTIFS(BF$11:BF112,"="&amp;BF112)=0,"",COUNTIFS($BF$11:$BF$158,"&gt;"&amp;BF112)+COUNTIFS(BF$11:BF112,"="&amp;BF112)+$AZ$10)),"")</f>
        <v/>
      </c>
      <c r="BB112" s="34" t="str">
        <f>IFERROR(IF(OR(BG112=0,BG112=""),"",IF(COUNTIFS($BG$11:$BG$158,"&gt;"&amp;BG112)+COUNTIFS(BG$11:BG112,"="&amp;BG112)=0,"",COUNTIFS($BG$11:$BG$158,"&gt;"&amp;BG112)+COUNTIFS(BG$11:BG112,"="&amp;BG112)+$BA$10)),"")</f>
        <v/>
      </c>
      <c r="BC112" s="59" t="str">
        <f t="shared" si="218"/>
        <v/>
      </c>
      <c r="BD112" s="59" t="str">
        <f t="shared" si="219"/>
        <v/>
      </c>
      <c r="BE112" s="59" t="str">
        <f t="shared" si="220"/>
        <v/>
      </c>
      <c r="BF112" s="59" t="str">
        <f t="shared" si="221"/>
        <v/>
      </c>
      <c r="BG112" s="59" t="str">
        <f t="shared" si="222"/>
        <v/>
      </c>
    </row>
    <row r="113" spans="1:59" ht="15" x14ac:dyDescent="0.3">
      <c r="A113" t="str">
        <f t="shared" si="223"/>
        <v/>
      </c>
      <c r="B113" t="str">
        <f>IF(OR(AC113=0,AC113=""),"",IF(COUNTIFS($AE$11:$AE$158,"&gt;"&amp;AE113)+COUNTIFS(AE$11:AE113,"="&amp;AE113)=0,"",COUNTIFS($AE$11:$AE$158,"&gt;"&amp;AE113)+COUNTIFS(AE$11:AE113,"="&amp;AE113)))</f>
        <v/>
      </c>
      <c r="C113" t="str">
        <f t="shared" si="199"/>
        <v/>
      </c>
      <c r="D113" t="str">
        <f>IF(OR(AC113=0,AC113=""),"",IF(COUNTIFS($AF$11:$AF$135,"&gt;"&amp;AF113)+COUNTIFS(AF$11:AF113,"="&amp;AF113)=0,"",COUNTIFS($AF$11:$AF$135,"&gt;"&amp;AF113)+COUNTIFS(AF$11:AF113,"="&amp;AF113)))</f>
        <v/>
      </c>
      <c r="E113" t="str">
        <f>IF(AC113="","",COUNTIFS($H$11:$H$158,H113,$AE$11:$AE$158,"&gt;"&amp;AE113)+COUNTIFS(H113:$H$158,H113,AE113:$AE$158,AE113))</f>
        <v/>
      </c>
      <c r="F113" s="11" t="s">
        <v>126</v>
      </c>
      <c r="G113" s="107">
        <f>IFERROR(IF(VLOOKUP(F113,Lookups!$A$2:$F$118,2,FALSE)="","",VLOOKUP(F113,Lookups!$A$2:$F$118,2,FALSE)),"")</f>
        <v>1889</v>
      </c>
      <c r="H113" s="107" t="str">
        <f>IFERROR(IF(VLOOKUP(F113,Lookups!$A$2:$F$118,3,FALSE)="","",VLOOKUP(F113,Lookups!$A$2:$F$118,3,FALSE)),"")</f>
        <v>U/G</v>
      </c>
      <c r="I113" s="107" t="str">
        <f>IFERROR(IF(AE113=0,"",VLOOKUP(AD113,Lookups!$K$3:$L$7,2,TRUE)),"")</f>
        <v/>
      </c>
      <c r="J113" s="107" t="str">
        <f>IFERROR(IF(VLOOKUP(F113,Lookups!$A$2:$F$118,4,FALSE)="","",VLOOKUP(F113,Lookups!$A$2:$F$118,4,FALSE)),"")</f>
        <v>PCP</v>
      </c>
      <c r="K113" s="107" t="str">
        <f>IFERROR(IF(VLOOKUP(F113,Lookups!$A$2:$F$118,5,FALSE)="","",VLOOKUP(F113,Lookups!$A$2:$F$118,5,FALSE)),"")</f>
        <v>Bisley</v>
      </c>
      <c r="L113" s="108" t="str">
        <f>IFERROR(IF(VLOOKUP(F113,Lookups!$A$2:$F$118,6,FALSE)="","",VLOOKUP(F113,Lookups!$A$2:$F$118,6,FALSE)),"")</f>
        <v/>
      </c>
      <c r="M113" s="53" t="str">
        <f>IFERROR(IF(VLOOKUP(F113,Scores!$A$5:$K$102,2,FALSE)="","",VLOOKUP(F113,Scores!$A$4:$K$102,2,FALSE)),"")</f>
        <v/>
      </c>
      <c r="N113" s="54" t="str">
        <f>IFERROR(IF(VLOOKUP(F113,Scores!$A$5:$K$102,3,FALSE)="","",VLOOKUP(F113,Scores!$A$5:$K$102,3,FALSE)),"")</f>
        <v/>
      </c>
      <c r="O113" s="54" t="str">
        <f>IFERROR(IF(VLOOKUP(F113,Scores!$A$5:$K$102,4,FALSE)="","",VLOOKUP(F113,Scores!$A$5:$K$102,4,FALSE)),"")</f>
        <v/>
      </c>
      <c r="P113" s="54" t="str">
        <f>IFERROR(IF(VLOOKUP(F113,Scores!$A$5:$K$102,5,FALSE)="","",VLOOKUP(F113,Scores!$A$5:$K$102,5,FALSE)),"")</f>
        <v/>
      </c>
      <c r="Q113" s="54" t="str">
        <f>IFERROR(IF(VLOOKUP(F113,Scores!$A$5:$K$102,6,FALSE)="","",VLOOKUP(F113,Scores!$A$5:$K$102,6,FALSE)),"")</f>
        <v/>
      </c>
      <c r="R113" s="54" t="str">
        <f>IFERROR(IF(VLOOKUP(F113,Scores!$A$5:$K$102,7,FALSE)="","",VLOOKUP(F113,Scores!$A$5:$K$102,7,FALSE)),"")</f>
        <v/>
      </c>
      <c r="S113" s="54" t="str">
        <f>IFERROR(IF(VLOOKUP(F113,Scores!$A$5:$K$102,8,FALSE)="","",VLOOKUP(F113,Scores!$A$5:$K$102,8,FALSE)),"")</f>
        <v/>
      </c>
      <c r="T113" s="55" t="str">
        <f>IFERROR(IF(VLOOKUP(F113,Scores!$A$5:$K$102,9,FALSE)="","",VLOOKUP(F113,Scores!$A$5:$K$102,9,FALSE)),"")</f>
        <v/>
      </c>
      <c r="U113" s="56" t="str">
        <f t="shared" si="224"/>
        <v/>
      </c>
      <c r="V113" s="57" t="str">
        <f t="shared" si="225"/>
        <v/>
      </c>
      <c r="W113" s="57" t="str">
        <f t="shared" si="226"/>
        <v/>
      </c>
      <c r="X113" s="57" t="str">
        <f t="shared" si="227"/>
        <v/>
      </c>
      <c r="Y113" s="57" t="str">
        <f t="shared" si="228"/>
        <v/>
      </c>
      <c r="Z113" s="57" t="str">
        <f t="shared" si="229"/>
        <v/>
      </c>
      <c r="AA113" s="57" t="str">
        <f t="shared" si="230"/>
        <v/>
      </c>
      <c r="AB113" s="58" t="str">
        <f t="shared" si="231"/>
        <v/>
      </c>
      <c r="AC113" s="53" t="str">
        <f t="shared" si="232"/>
        <v/>
      </c>
      <c r="AD113" s="57" t="str">
        <f t="shared" si="233"/>
        <v/>
      </c>
      <c r="AE113" s="57" t="str" cm="1">
        <f t="array" ref="AE113">IFERROR(IF(AC113&gt;Lookups!$I$6-1,AVERAGE(LARGE(U113:AB113,_xlfn.SEQUENCE(Lookups!$I$6))),AVERAGE(LARGE(U113:AB113,_xlfn.SEQUENCE(AC113)))),"")</f>
        <v/>
      </c>
      <c r="AF113" s="55" t="str">
        <f t="shared" si="234"/>
        <v/>
      </c>
      <c r="AG113" s="59" t="str">
        <f>IF(AC113=Lookups!$I$6+1,LARGE(U113:AB113,5),"")</f>
        <v/>
      </c>
      <c r="AH113" s="59" t="str">
        <f>IF(AC113=Lookups!$I$6+2,LARGE(U113:AB113,6),"")</f>
        <v/>
      </c>
      <c r="AI113" s="59"/>
      <c r="AJ113" s="59"/>
      <c r="AK113" s="60" t="str">
        <f t="shared" si="211"/>
        <v/>
      </c>
      <c r="AL113" s="34" t="str">
        <f>IF(OR(AC113=0,AC113=""),"",IF(COUNTIFS($AQ$106:$AQ$135,"&gt;"&amp;AQ113)+COUNTIFS(AQ$106:AQ113,"="&amp;AQ113)=0,"",COUNTIFS($AQ$106:$AQ$135,"&gt;"&amp;AQ113)+COUNTIFS(AQ$106:AQ113,"="&amp;AQ113)))</f>
        <v/>
      </c>
      <c r="AM113" s="34" t="str">
        <f>IFERROR(IF(OR(AC113=0,AC113=""),"",IF(COUNTIFS($AR$106:$AR$135,"&gt;"&amp;AR113)+COUNTIFS(AR$106:AR113,"="&amp;AR113)=0,"",COUNTIFS($AR$106:$AR$135,"&gt;"&amp;AR113)+COUNTIFS(AR$106:AR113,"="&amp;AR113)+$AL$105)),"")</f>
        <v/>
      </c>
      <c r="AN113" s="34" t="str">
        <f>IFERROR(IF(OR(AC113=0,AC113=""),"",IF(COUNTIFS($AS$106:$AS$135,"&gt;"&amp;AS113)+COUNTIFS(AS$106:AS113,"="&amp;AS113)=0,"",COUNTIFS($AS$106:$AS$135,"&gt;"&amp;AS113)+COUNTIFS(AS$106:AS113,"="&amp;AS113)+$AM$105)),"")</f>
        <v/>
      </c>
      <c r="AO113" s="34" t="str">
        <f>IFERROR(IF(OR(AC113=0,AC113=""),"",IF(COUNTIFS($AT$106:$AT$135,"&gt;"&amp;AT113)+COUNTIFS(AT$106:AT113,"="&amp;AT113)=0,"",COUNTIFS($AT$106:$AT$135,"&gt;"&amp;AT113)+COUNTIFS(AT$106:AT113,"="&amp;AT113)+$AN$105)),"")</f>
        <v/>
      </c>
      <c r="AP113" s="34" t="str">
        <f>IFERROR(IF(OR(AC113=0,AC113=""),"",IF(COUNTIFS($AU$106:$AU$135,"&gt;"&amp;AU113)+COUNTIFS(AU$106:AU113,"="&amp;AU113)=0,"",COUNTIFS($AU$106:$AU$135,"&gt;"&amp;AU113)+COUNTIFS(AU$106:AU113,"="&amp;AU113)+$AO$6)),"")</f>
        <v/>
      </c>
      <c r="AQ113" s="59" t="str">
        <f t="shared" si="212"/>
        <v/>
      </c>
      <c r="AR113" s="59" t="str">
        <f t="shared" si="213"/>
        <v/>
      </c>
      <c r="AS113" s="59" t="str">
        <f t="shared" si="214"/>
        <v/>
      </c>
      <c r="AT113" s="59" t="str">
        <f t="shared" si="215"/>
        <v/>
      </c>
      <c r="AU113" s="59" t="str">
        <f t="shared" si="216"/>
        <v/>
      </c>
      <c r="AW113" s="60" t="str">
        <f t="shared" si="217"/>
        <v/>
      </c>
      <c r="AX113" s="34" t="str">
        <f>IF(OR(BC113=0,BC113=""),"",IF(COUNTIFS($BC$11:$BC$158,"&gt;"&amp;BC113)+COUNTIFS(BC$11:BC113,"="&amp;BC113)=0,"",COUNTIFS($BC$11:$BC$158,"&gt;"&amp;BC113)+COUNTIFS(BC$11:BC113,"="&amp;BC113)))</f>
        <v/>
      </c>
      <c r="AY113" s="34" t="str">
        <f>IFERROR(IF(OR(BD113=0,BD113=""),"",IF(COUNTIFS($BD$11:$BD$158,"&gt;"&amp;BD113)+COUNTIFS(BD$11:BD113,"="&amp;BD113)=0,"",COUNTIFS($BD$11:$BD$158,"&gt;"&amp;BD113)+COUNTIFS(BD$11:BD113,"="&amp;BD113)+$AX$10)),"")</f>
        <v/>
      </c>
      <c r="AZ113" s="34" t="str">
        <f>IFERROR(IF(OR(BE113=0,BE113=""),"",IF(COUNTIFS($BE$11:$BE$158,"&gt;"&amp;BE113)+COUNTIFS(BE$11:BE113,"="&amp;BE113)=0,"",COUNTIFS($BE$11:$BE$158,"&gt;"&amp;BE113)+COUNTIFS(BE$11:BE113,"="&amp;BE113)+$AY$10)),"")</f>
        <v/>
      </c>
      <c r="BA113" s="34" t="str">
        <f>IFERROR(IF(OR(BF113=0,BF113=""),"",IF(COUNTIFS($BF$11:$BF$158,"&gt;"&amp;BF113)+COUNTIFS(BF$11:BF113,"="&amp;BF113)=0,"",COUNTIFS($BF$11:$BF$158,"&gt;"&amp;BF113)+COUNTIFS(BF$11:BF113,"="&amp;BF113)+$AZ$10)),"")</f>
        <v/>
      </c>
      <c r="BB113" s="34" t="str">
        <f>IFERROR(IF(OR(BG113=0,BG113=""),"",IF(COUNTIFS($BG$11:$BG$158,"&gt;"&amp;BG113)+COUNTIFS(BG$11:BG113,"="&amp;BG113)=0,"",COUNTIFS($BG$11:$BG$158,"&gt;"&amp;BG113)+COUNTIFS(BG$11:BG113,"="&amp;BG113)+$BA$10)),"")</f>
        <v/>
      </c>
      <c r="BC113" s="59" t="str">
        <f t="shared" si="218"/>
        <v/>
      </c>
      <c r="BD113" s="59" t="str">
        <f t="shared" si="219"/>
        <v/>
      </c>
      <c r="BE113" s="59" t="str">
        <f t="shared" si="220"/>
        <v/>
      </c>
      <c r="BF113" s="59" t="str">
        <f t="shared" si="221"/>
        <v/>
      </c>
      <c r="BG113" s="59" t="str">
        <f t="shared" si="222"/>
        <v/>
      </c>
    </row>
    <row r="114" spans="1:59" ht="15.6" x14ac:dyDescent="0.3">
      <c r="A114" t="str">
        <f t="shared" si="223"/>
        <v/>
      </c>
      <c r="B114" t="str">
        <f>IF(OR(AC114=0,AC114=""),"",IF(COUNTIFS($AE$11:$AE$158,"&gt;"&amp;AE114)+COUNTIFS(AE$11:AE114,"="&amp;AE114)=0,"",COUNTIFS($AE$11:$AE$158,"&gt;"&amp;AE114)+COUNTIFS(AE$11:AE114,"="&amp;AE114)))</f>
        <v/>
      </c>
      <c r="C114" t="str">
        <f t="shared" si="199"/>
        <v/>
      </c>
      <c r="D114" t="str">
        <f>IF(OR(AC114=0,AC114=""),"",IF(COUNTIFS($AF$11:$AF$135,"&gt;"&amp;AF114)+COUNTIFS(AF$11:AF114,"="&amp;AF114)=0,"",COUNTIFS($AF$11:$AF$135,"&gt;"&amp;AF114)+COUNTIFS(AF$11:AF114,"="&amp;AF114)))</f>
        <v/>
      </c>
      <c r="E114" t="str">
        <f>IF(AC114="","",COUNTIFS($H$11:$H$158,H114,$AE$11:$AE$158,"&gt;"&amp;AE114)+COUNTIFS(H114:$H$158,H114,AE114:$AE$158,AE114))</f>
        <v/>
      </c>
      <c r="F114" s="27" t="s">
        <v>127</v>
      </c>
      <c r="G114" s="107" t="str">
        <f>IFERROR(IF(VLOOKUP(F114,Lookups!$A$2:$F$118,2,FALSE)="","",VLOOKUP(F114,Lookups!$A$2:$F$118,2,FALSE)),"")</f>
        <v/>
      </c>
      <c r="H114" s="107" t="str">
        <f>IFERROR(IF(VLOOKUP(F114,Lookups!$A$2:$F$118,3,FALSE)="","",VLOOKUP(F114,Lookups!$A$2:$F$118,3,FALSE)),"")</f>
        <v>U/G</v>
      </c>
      <c r="I114" s="107" t="str">
        <f>IFERROR(IF(AE114=0,"",VLOOKUP(AD114,Lookups!$K$3:$L$7,2,TRUE)),"")</f>
        <v/>
      </c>
      <c r="J114" s="107" t="str">
        <f>IFERROR(IF(VLOOKUP(F114,Lookups!$A$2:$F$118,4,FALSE)="","",VLOOKUP(F114,Lookups!$A$2:$F$118,4,FALSE)),"")</f>
        <v>PCP</v>
      </c>
      <c r="K114" s="107" t="str">
        <f>IFERROR(IF(VLOOKUP(F114,Lookups!$A$2:$F$118,5,FALSE)="","",VLOOKUP(F114,Lookups!$A$2:$F$118,5,FALSE)),"")</f>
        <v>Frobury</v>
      </c>
      <c r="L114" s="108" t="str">
        <f>IFERROR(IF(VLOOKUP(F114,Lookups!$A$2:$F$118,6,FALSE)="","",VLOOKUP(F114,Lookups!$A$2:$F$118,6,FALSE)),"")</f>
        <v/>
      </c>
      <c r="M114" s="53" t="str">
        <f>IFERROR(IF(VLOOKUP(F114,Scores!$A$5:$K$102,2,FALSE)="","",VLOOKUP(F114,Scores!$A$4:$K$102,2,FALSE)),"")</f>
        <v/>
      </c>
      <c r="N114" s="54" t="str">
        <f>IFERROR(IF(VLOOKUP(F114,Scores!$A$5:$K$102,3,FALSE)="","",VLOOKUP(F114,Scores!$A$5:$K$102,3,FALSE)),"")</f>
        <v/>
      </c>
      <c r="O114" s="54" t="str">
        <f>IFERROR(IF(VLOOKUP(F114,Scores!$A$5:$K$102,4,FALSE)="","",VLOOKUP(F114,Scores!$A$5:$K$102,4,FALSE)),"")</f>
        <v/>
      </c>
      <c r="P114" s="54" t="str">
        <f>IFERROR(IF(VLOOKUP(F114,Scores!$A$5:$K$102,5,FALSE)="","",VLOOKUP(F114,Scores!$A$5:$K$102,5,FALSE)),"")</f>
        <v/>
      </c>
      <c r="Q114" s="54" t="str">
        <f>IFERROR(IF(VLOOKUP(F114,Scores!$A$5:$K$102,6,FALSE)="","",VLOOKUP(F114,Scores!$A$5:$K$102,6,FALSE)),"")</f>
        <v/>
      </c>
      <c r="R114" s="54" t="str">
        <f>IFERROR(IF(VLOOKUP(F114,Scores!$A$5:$K$102,7,FALSE)="","",VLOOKUP(F114,Scores!$A$5:$K$102,7,FALSE)),"")</f>
        <v/>
      </c>
      <c r="S114" s="54" t="str">
        <f>IFERROR(IF(VLOOKUP(F114,Scores!$A$5:$K$102,8,FALSE)="","",VLOOKUP(F114,Scores!$A$5:$K$102,8,FALSE)),"")</f>
        <v/>
      </c>
      <c r="T114" s="55" t="str">
        <f>IFERROR(IF(VLOOKUP(F114,Scores!$A$5:$K$102,9,FALSE)="","",VLOOKUP(F114,Scores!$A$5:$K$102,9,FALSE)),"")</f>
        <v/>
      </c>
      <c r="U114" s="56" t="str">
        <f t="shared" si="224"/>
        <v/>
      </c>
      <c r="V114" s="57" t="str">
        <f t="shared" si="225"/>
        <v/>
      </c>
      <c r="W114" s="57" t="str">
        <f t="shared" si="226"/>
        <v/>
      </c>
      <c r="X114" s="57" t="str">
        <f t="shared" si="227"/>
        <v/>
      </c>
      <c r="Y114" s="57" t="str">
        <f t="shared" si="228"/>
        <v/>
      </c>
      <c r="Z114" s="57" t="str">
        <f t="shared" si="229"/>
        <v/>
      </c>
      <c r="AA114" s="57" t="str">
        <f t="shared" si="230"/>
        <v/>
      </c>
      <c r="AB114" s="58" t="str">
        <f t="shared" si="231"/>
        <v/>
      </c>
      <c r="AC114" s="53" t="str">
        <f t="shared" si="232"/>
        <v/>
      </c>
      <c r="AD114" s="57" t="str">
        <f t="shared" si="233"/>
        <v/>
      </c>
      <c r="AE114" s="57" t="str" cm="1">
        <f t="array" ref="AE114">IFERROR(IF(AC114&gt;Lookups!$I$6-1,AVERAGE(LARGE(U114:AB114,_xlfn.SEQUENCE(Lookups!$I$6))),AVERAGE(LARGE(U114:AB114,_xlfn.SEQUENCE(AC114)))),"")</f>
        <v/>
      </c>
      <c r="AF114" s="55" t="str">
        <f t="shared" si="234"/>
        <v/>
      </c>
      <c r="AG114" s="59" t="str">
        <f>IF(AC114=Lookups!$I$6+1,LARGE(U114:AB114,5),"")</f>
        <v/>
      </c>
      <c r="AH114" s="59" t="str">
        <f>IF(AC114=Lookups!$I$6+2,LARGE(U114:AB114,6),"")</f>
        <v/>
      </c>
      <c r="AI114" s="59"/>
      <c r="AJ114" s="59"/>
      <c r="AK114" s="60" t="str">
        <f t="shared" si="211"/>
        <v/>
      </c>
      <c r="AL114" s="34" t="str">
        <f>IF(OR(AC114=0,AC114=""),"",IF(COUNTIFS($AQ$106:$AQ$135,"&gt;"&amp;AQ114)+COUNTIFS(AQ$106:AQ114,"="&amp;AQ114)=0,"",COUNTIFS($AQ$106:$AQ$135,"&gt;"&amp;AQ114)+COUNTIFS(AQ$106:AQ114,"="&amp;AQ114)))</f>
        <v/>
      </c>
      <c r="AM114" s="34" t="str">
        <f>IFERROR(IF(OR(AC114=0,AC114=""),"",IF(COUNTIFS($AR$106:$AR$135,"&gt;"&amp;AR114)+COUNTIFS(AR$106:AR114,"="&amp;AR114)=0,"",COUNTIFS($AR$106:$AR$135,"&gt;"&amp;AR114)+COUNTIFS(AR$106:AR114,"="&amp;AR114)+$AL$105)),"")</f>
        <v/>
      </c>
      <c r="AN114" s="34" t="str">
        <f>IFERROR(IF(OR(AC114=0,AC114=""),"",IF(COUNTIFS($AS$106:$AS$135,"&gt;"&amp;AS114)+COUNTIFS(AS$106:AS114,"="&amp;AS114)=0,"",COUNTIFS($AS$106:$AS$135,"&gt;"&amp;AS114)+COUNTIFS(AS$106:AS114,"="&amp;AS114)+$AM$105)),"")</f>
        <v/>
      </c>
      <c r="AO114" s="34" t="str">
        <f>IFERROR(IF(OR(AC114=0,AC114=""),"",IF(COUNTIFS($AT$106:$AT$135,"&gt;"&amp;AT114)+COUNTIFS(AT$106:AT114,"="&amp;AT114)=0,"",COUNTIFS($AT$106:$AT$135,"&gt;"&amp;AT114)+COUNTIFS(AT$106:AT114,"="&amp;AT114)+$AN$105)),"")</f>
        <v/>
      </c>
      <c r="AP114" s="34" t="str">
        <f>IFERROR(IF(OR(AC114=0,AC114=""),"",IF(COUNTIFS($AU$106:$AU$135,"&gt;"&amp;AU114)+COUNTIFS(AU$106:AU114,"="&amp;AU114)=0,"",COUNTIFS($AU$106:$AU$135,"&gt;"&amp;AU114)+COUNTIFS(AU$106:AU114,"="&amp;AU114)+$AO$6)),"")</f>
        <v/>
      </c>
      <c r="AQ114" s="59" t="str">
        <f t="shared" si="212"/>
        <v/>
      </c>
      <c r="AR114" s="59" t="str">
        <f t="shared" si="213"/>
        <v/>
      </c>
      <c r="AS114" s="59" t="str">
        <f t="shared" si="214"/>
        <v/>
      </c>
      <c r="AT114" s="59" t="str">
        <f t="shared" si="215"/>
        <v/>
      </c>
      <c r="AU114" s="59" t="str">
        <f t="shared" si="216"/>
        <v/>
      </c>
      <c r="AW114" s="60" t="str">
        <f t="shared" si="217"/>
        <v/>
      </c>
      <c r="AX114" s="34" t="str">
        <f>IF(OR(BC114=0,BC114=""),"",IF(COUNTIFS($BC$11:$BC$158,"&gt;"&amp;BC114)+COUNTIFS(BC$11:BC114,"="&amp;BC114)=0,"",COUNTIFS($BC$11:$BC$158,"&gt;"&amp;BC114)+COUNTIFS(BC$11:BC114,"="&amp;BC114)))</f>
        <v/>
      </c>
      <c r="AY114" s="34" t="str">
        <f>IFERROR(IF(OR(BD114=0,BD114=""),"",IF(COUNTIFS($BD$11:$BD$158,"&gt;"&amp;BD114)+COUNTIFS(BD$11:BD114,"="&amp;BD114)=0,"",COUNTIFS($BD$11:$BD$158,"&gt;"&amp;BD114)+COUNTIFS(BD$11:BD114,"="&amp;BD114)+$AX$10)),"")</f>
        <v/>
      </c>
      <c r="AZ114" s="34" t="str">
        <f>IFERROR(IF(OR(BE114=0,BE114=""),"",IF(COUNTIFS($BE$11:$BE$158,"&gt;"&amp;BE114)+COUNTIFS(BE$11:BE114,"="&amp;BE114)=0,"",COUNTIFS($BE$11:$BE$158,"&gt;"&amp;BE114)+COUNTIFS(BE$11:BE114,"="&amp;BE114)+$AY$10)),"")</f>
        <v/>
      </c>
      <c r="BA114" s="34" t="str">
        <f>IFERROR(IF(OR(BF114=0,BF114=""),"",IF(COUNTIFS($BF$11:$BF$158,"&gt;"&amp;BF114)+COUNTIFS(BF$11:BF114,"="&amp;BF114)=0,"",COUNTIFS($BF$11:$BF$158,"&gt;"&amp;BF114)+COUNTIFS(BF$11:BF114,"="&amp;BF114)+$AZ$10)),"")</f>
        <v/>
      </c>
      <c r="BB114" s="34" t="str">
        <f>IFERROR(IF(OR(BG114=0,BG114=""),"",IF(COUNTIFS($BG$11:$BG$158,"&gt;"&amp;BG114)+COUNTIFS(BG$11:BG114,"="&amp;BG114)=0,"",COUNTIFS($BG$11:$BG$158,"&gt;"&amp;BG114)+COUNTIFS(BG$11:BG114,"="&amp;BG114)+$BA$10)),"")</f>
        <v/>
      </c>
      <c r="BC114" s="59" t="str">
        <f t="shared" si="218"/>
        <v/>
      </c>
      <c r="BD114" s="59" t="str">
        <f t="shared" si="219"/>
        <v/>
      </c>
      <c r="BE114" s="59" t="str">
        <f t="shared" si="220"/>
        <v/>
      </c>
      <c r="BF114" s="59" t="str">
        <f t="shared" si="221"/>
        <v/>
      </c>
      <c r="BG114" s="59" t="str">
        <f t="shared" si="222"/>
        <v/>
      </c>
    </row>
    <row r="115" spans="1:59" ht="15.6" x14ac:dyDescent="0.3">
      <c r="A115" t="str">
        <f t="shared" si="223"/>
        <v/>
      </c>
      <c r="B115" t="str">
        <f>IF(OR(AC115=0,AC115=""),"",IF(COUNTIFS($AE$11:$AE$158,"&gt;"&amp;AE115)+COUNTIFS(AE$11:AE115,"="&amp;AE115)=0,"",COUNTIFS($AE$11:$AE$158,"&gt;"&amp;AE115)+COUNTIFS(AE$11:AE115,"="&amp;AE115)))</f>
        <v/>
      </c>
      <c r="C115" t="str">
        <f t="shared" si="199"/>
        <v/>
      </c>
      <c r="D115" t="str">
        <f>IF(OR(AC115=0,AC115=""),"",IF(COUNTIFS($AF$11:$AF$135,"&gt;"&amp;AF115)+COUNTIFS(AF$11:AF115,"="&amp;AF115)=0,"",COUNTIFS($AF$11:$AF$135,"&gt;"&amp;AF115)+COUNTIFS(AF$11:AF115,"="&amp;AF115)))</f>
        <v/>
      </c>
      <c r="E115" t="str">
        <f>IF(AC115="","",COUNTIFS($H$11:$H$158,H115,$AE$11:$AE$158,"&gt;"&amp;AE115)+COUNTIFS(H115:$H$158,H115,AE115:$AE$158,AE115))</f>
        <v/>
      </c>
      <c r="F115" s="27" t="s">
        <v>128</v>
      </c>
      <c r="G115" s="107">
        <f>IFERROR(IF(VLOOKUP(F115,Lookups!$A$2:$F$118,2,FALSE)="","",VLOOKUP(F115,Lookups!$A$2:$F$118,2,FALSE)),"")</f>
        <v>1402</v>
      </c>
      <c r="H115" s="107" t="str">
        <f>IFERROR(IF(VLOOKUP(F115,Lookups!$A$2:$F$118,3,FALSE)="","",VLOOKUP(F115,Lookups!$A$2:$F$118,3,FALSE)),"")</f>
        <v>U/G</v>
      </c>
      <c r="I115" s="107" t="str">
        <f>IFERROR(IF(AE115=0,"",VLOOKUP(AD115,Lookups!$K$3:$L$7,2,TRUE)),"")</f>
        <v/>
      </c>
      <c r="J115" s="107" t="str">
        <f>IFERROR(IF(VLOOKUP(F115,Lookups!$A$2:$F$118,4,FALSE)="","",VLOOKUP(F115,Lookups!$A$2:$F$118,4,FALSE)),"")</f>
        <v>PCP</v>
      </c>
      <c r="K115" s="107" t="str">
        <f>IFERROR(IF(VLOOKUP(F115,Lookups!$A$2:$F$118,5,FALSE)="","",VLOOKUP(F115,Lookups!$A$2:$F$118,5,FALSE)),"")</f>
        <v>Buccaneers</v>
      </c>
      <c r="L115" s="108" t="str">
        <f>IFERROR(IF(VLOOKUP(F115,Lookups!$A$2:$F$118,6,FALSE)="","",VLOOKUP(F115,Lookups!$A$2:$F$118,6,FALSE)),"")</f>
        <v/>
      </c>
      <c r="M115" s="53" t="str">
        <f>IFERROR(IF(VLOOKUP(F115,Scores!$A$5:$K$102,2,FALSE)="","",VLOOKUP(F115,Scores!$A$4:$K$102,2,FALSE)),"")</f>
        <v/>
      </c>
      <c r="N115" s="54" t="str">
        <f>IFERROR(IF(VLOOKUP(F115,Scores!$A$5:$K$102,3,FALSE)="","",VLOOKUP(F115,Scores!$A$5:$K$102,3,FALSE)),"")</f>
        <v/>
      </c>
      <c r="O115" s="54" t="str">
        <f>IFERROR(IF(VLOOKUP(F115,Scores!$A$5:$K$102,4,FALSE)="","",VLOOKUP(F115,Scores!$A$5:$K$102,4,FALSE)),"")</f>
        <v/>
      </c>
      <c r="P115" s="54" t="str">
        <f>IFERROR(IF(VLOOKUP(F115,Scores!$A$5:$K$102,5,FALSE)="","",VLOOKUP(F115,Scores!$A$5:$K$102,5,FALSE)),"")</f>
        <v/>
      </c>
      <c r="Q115" s="54" t="str">
        <f>IFERROR(IF(VLOOKUP(F115,Scores!$A$5:$K$102,6,FALSE)="","",VLOOKUP(F115,Scores!$A$5:$K$102,6,FALSE)),"")</f>
        <v/>
      </c>
      <c r="R115" s="54" t="str">
        <f>IFERROR(IF(VLOOKUP(F115,Scores!$A$5:$K$102,7,FALSE)="","",VLOOKUP(F115,Scores!$A$5:$K$102,7,FALSE)),"")</f>
        <v/>
      </c>
      <c r="S115" s="54" t="str">
        <f>IFERROR(IF(VLOOKUP(F115,Scores!$A$5:$K$102,8,FALSE)="","",VLOOKUP(F115,Scores!$A$5:$K$102,8,FALSE)),"")</f>
        <v/>
      </c>
      <c r="T115" s="55" t="str">
        <f>IFERROR(IF(VLOOKUP(F115,Scores!$A$5:$K$102,9,FALSE)="","",VLOOKUP(F115,Scores!$A$5:$K$102,9,FALSE)),"")</f>
        <v/>
      </c>
      <c r="U115" s="56" t="str">
        <f t="shared" si="224"/>
        <v/>
      </c>
      <c r="V115" s="57" t="str">
        <f t="shared" si="225"/>
        <v/>
      </c>
      <c r="W115" s="57" t="str">
        <f t="shared" si="226"/>
        <v/>
      </c>
      <c r="X115" s="57" t="str">
        <f t="shared" si="227"/>
        <v/>
      </c>
      <c r="Y115" s="57" t="str">
        <f t="shared" si="228"/>
        <v/>
      </c>
      <c r="Z115" s="57" t="str">
        <f t="shared" si="229"/>
        <v/>
      </c>
      <c r="AA115" s="57" t="str">
        <f t="shared" si="230"/>
        <v/>
      </c>
      <c r="AB115" s="58" t="str">
        <f t="shared" si="231"/>
        <v/>
      </c>
      <c r="AC115" s="53" t="str">
        <f t="shared" si="232"/>
        <v/>
      </c>
      <c r="AD115" s="57" t="str">
        <f t="shared" si="233"/>
        <v/>
      </c>
      <c r="AE115" s="57" t="str" cm="1">
        <f t="array" ref="AE115">IFERROR(IF(AC115&gt;Lookups!$I$6-1,AVERAGE(LARGE(U115:AB115,_xlfn.SEQUENCE(Lookups!$I$6))),AVERAGE(LARGE(U115:AB115,_xlfn.SEQUENCE(AC115)))),"")</f>
        <v/>
      </c>
      <c r="AF115" s="55" t="str">
        <f t="shared" si="234"/>
        <v/>
      </c>
      <c r="AG115" s="59" t="str">
        <f>IF(AC115=Lookups!$I$6+1,LARGE(U115:AB115,5),"")</f>
        <v/>
      </c>
      <c r="AH115" s="59" t="str">
        <f>IF(AC115=Lookups!$I$6+2,LARGE(U115:AB115,6),"")</f>
        <v/>
      </c>
      <c r="AI115" s="59"/>
      <c r="AJ115" s="59"/>
      <c r="AK115" s="60" t="str">
        <f t="shared" si="211"/>
        <v/>
      </c>
      <c r="AL115" s="34" t="str">
        <f>IF(OR(AC115=0,AC115=""),"",IF(COUNTIFS($AQ$106:$AQ$135,"&gt;"&amp;AQ115)+COUNTIFS(AQ$106:AQ115,"="&amp;AQ115)=0,"",COUNTIFS($AQ$106:$AQ$135,"&gt;"&amp;AQ115)+COUNTIFS(AQ$106:AQ115,"="&amp;AQ115)))</f>
        <v/>
      </c>
      <c r="AM115" s="34" t="str">
        <f>IFERROR(IF(OR(AC115=0,AC115=""),"",IF(COUNTIFS($AR$106:$AR$135,"&gt;"&amp;AR115)+COUNTIFS(AR$106:AR115,"="&amp;AR115)=0,"",COUNTIFS($AR$106:$AR$135,"&gt;"&amp;AR115)+COUNTIFS(AR$106:AR115,"="&amp;AR115)+$AL$105)),"")</f>
        <v/>
      </c>
      <c r="AN115" s="34" t="str">
        <f>IFERROR(IF(OR(AC115=0,AC115=""),"",IF(COUNTIFS($AS$106:$AS$135,"&gt;"&amp;AS115)+COUNTIFS(AS$106:AS115,"="&amp;AS115)=0,"",COUNTIFS($AS$106:$AS$135,"&gt;"&amp;AS115)+COUNTIFS(AS$106:AS115,"="&amp;AS115)+$AM$105)),"")</f>
        <v/>
      </c>
      <c r="AO115" s="34" t="str">
        <f>IFERROR(IF(OR(AC115=0,AC115=""),"",IF(COUNTIFS($AT$106:$AT$135,"&gt;"&amp;AT115)+COUNTIFS(AT$106:AT115,"="&amp;AT115)=0,"",COUNTIFS($AT$106:$AT$135,"&gt;"&amp;AT115)+COUNTIFS(AT$106:AT115,"="&amp;AT115)+$AN$105)),"")</f>
        <v/>
      </c>
      <c r="AP115" s="34" t="str">
        <f>IFERROR(IF(OR(AC115=0,AC115=""),"",IF(COUNTIFS($AU$106:$AU$135,"&gt;"&amp;AU115)+COUNTIFS(AU$106:AU115,"="&amp;AU115)=0,"",COUNTIFS($AU$106:$AU$135,"&gt;"&amp;AU115)+COUNTIFS(AU$106:AU115,"="&amp;AU115)+$AO$6)),"")</f>
        <v/>
      </c>
      <c r="AQ115" s="59" t="str">
        <f t="shared" si="212"/>
        <v/>
      </c>
      <c r="AR115" s="59" t="str">
        <f t="shared" si="213"/>
        <v/>
      </c>
      <c r="AS115" s="59" t="str">
        <f t="shared" si="214"/>
        <v/>
      </c>
      <c r="AT115" s="59" t="str">
        <f t="shared" si="215"/>
        <v/>
      </c>
      <c r="AU115" s="59" t="str">
        <f t="shared" si="216"/>
        <v/>
      </c>
      <c r="AW115" s="60" t="str">
        <f t="shared" si="217"/>
        <v/>
      </c>
      <c r="AX115" s="34" t="str">
        <f>IF(OR(BC115=0,BC115=""),"",IF(COUNTIFS($BC$11:$BC$158,"&gt;"&amp;BC115)+COUNTIFS(BC$11:BC115,"="&amp;BC115)=0,"",COUNTIFS($BC$11:$BC$158,"&gt;"&amp;BC115)+COUNTIFS(BC$11:BC115,"="&amp;BC115)))</f>
        <v/>
      </c>
      <c r="AY115" s="34" t="str">
        <f>IFERROR(IF(OR(BD115=0,BD115=""),"",IF(COUNTIFS($BD$11:$BD$158,"&gt;"&amp;BD115)+COUNTIFS(BD$11:BD115,"="&amp;BD115)=0,"",COUNTIFS($BD$11:$BD$158,"&gt;"&amp;BD115)+COUNTIFS(BD$11:BD115,"="&amp;BD115)+$AX$10)),"")</f>
        <v/>
      </c>
      <c r="AZ115" s="34" t="str">
        <f>IFERROR(IF(OR(BE115=0,BE115=""),"",IF(COUNTIFS($BE$11:$BE$158,"&gt;"&amp;BE115)+COUNTIFS(BE$11:BE115,"="&amp;BE115)=0,"",COUNTIFS($BE$11:$BE$158,"&gt;"&amp;BE115)+COUNTIFS(BE$11:BE115,"="&amp;BE115)+$AY$10)),"")</f>
        <v/>
      </c>
      <c r="BA115" s="34" t="str">
        <f>IFERROR(IF(OR(BF115=0,BF115=""),"",IF(COUNTIFS($BF$11:$BF$158,"&gt;"&amp;BF115)+COUNTIFS(BF$11:BF115,"="&amp;BF115)=0,"",COUNTIFS($BF$11:$BF$158,"&gt;"&amp;BF115)+COUNTIFS(BF$11:BF115,"="&amp;BF115)+$AZ$10)),"")</f>
        <v/>
      </c>
      <c r="BB115" s="34" t="str">
        <f>IFERROR(IF(OR(BG115=0,BG115=""),"",IF(COUNTIFS($BG$11:$BG$158,"&gt;"&amp;BG115)+COUNTIFS(BG$11:BG115,"="&amp;BG115)=0,"",COUNTIFS($BG$11:$BG$158,"&gt;"&amp;BG115)+COUNTIFS(BG$11:BG115,"="&amp;BG115)+$BA$10)),"")</f>
        <v/>
      </c>
      <c r="BC115" s="59" t="str">
        <f t="shared" si="218"/>
        <v/>
      </c>
      <c r="BD115" s="59" t="str">
        <f t="shared" si="219"/>
        <v/>
      </c>
      <c r="BE115" s="59" t="str">
        <f t="shared" si="220"/>
        <v/>
      </c>
      <c r="BF115" s="59" t="str">
        <f t="shared" si="221"/>
        <v/>
      </c>
      <c r="BG115" s="59" t="str">
        <f t="shared" si="222"/>
        <v/>
      </c>
    </row>
    <row r="116" spans="1:59" ht="15" x14ac:dyDescent="0.3">
      <c r="A116">
        <f t="shared" si="223"/>
        <v>3</v>
      </c>
      <c r="B116">
        <f>IF(OR(AC116=0,AC116=""),"",IF(COUNTIFS($AE$11:$AE$158,"&gt;"&amp;AE116)+COUNTIFS(AE$11:AE116,"="&amp;AE116)=0,"",COUNTIFS($AE$11:$AE$158,"&gt;"&amp;AE116)+COUNTIFS(AE$11:AE116,"="&amp;AE116)))</f>
        <v>29</v>
      </c>
      <c r="C116">
        <f t="shared" si="199"/>
        <v>37</v>
      </c>
      <c r="D116">
        <f>IF(OR(AC116=0,AC116=""),"",IF(COUNTIFS($AF$11:$AF$135,"&gt;"&amp;AF116)+COUNTIFS(AF$11:AF116,"="&amp;AF116)=0,"",COUNTIFS($AF$11:$AF$135,"&gt;"&amp;AF116)+COUNTIFS(AF$11:AF116,"="&amp;AF116)))</f>
        <v>27</v>
      </c>
      <c r="E116">
        <f>IF(AC116="","",COUNTIFS($H$11:$H$158,H116,$AE$11:$AE$158,"&gt;"&amp;AE116)+COUNTIFS(H116:$H$158,H116,AE116:$AE$158,AE116))</f>
        <v>3</v>
      </c>
      <c r="F116" s="6" t="s">
        <v>61</v>
      </c>
      <c r="G116" s="107" t="str">
        <f>IFERROR(IF(VLOOKUP(F116,Lookups!$A$2:$F$118,2,FALSE)="","",VLOOKUP(F116,Lookups!$A$2:$F$118,2,FALSE)),"")</f>
        <v/>
      </c>
      <c r="H116" s="107" t="str">
        <f>IFERROR(IF(VLOOKUP(F116,Lookups!$A$2:$F$118,3,FALSE)="","",VLOOKUP(F116,Lookups!$A$2:$F$118,3,FALSE)),"")</f>
        <v>U/G</v>
      </c>
      <c r="I116" s="107" t="str">
        <f>IFERROR(IF(AE116=0,"",VLOOKUP(AD116,Lookups!$K$3:$L$7,2,TRUE)),"")</f>
        <v>B</v>
      </c>
      <c r="J116" s="107" t="str">
        <f>IFERROR(IF(VLOOKUP(F116,Lookups!$A$2:$F$118,4,FALSE)="","",VLOOKUP(F116,Lookups!$A$2:$F$118,4,FALSE)),"")</f>
        <v>PCP</v>
      </c>
      <c r="K116" s="107" t="str">
        <f>IFERROR(IF(VLOOKUP(F116,Lookups!$A$2:$F$118,5,FALSE)="","",VLOOKUP(F116,Lookups!$A$2:$F$118,5,FALSE)),"")</f>
        <v>Carisbrooke</v>
      </c>
      <c r="L116" s="108" t="str">
        <f>IFERROR(IF(VLOOKUP(F116,Lookups!$A$2:$F$118,6,FALSE)="","",VLOOKUP(F116,Lookups!$A$2:$F$118,6,FALSE)),"")</f>
        <v>Carisbrooke B</v>
      </c>
      <c r="M116" s="53">
        <f>IFERROR(IF(VLOOKUP(F116,Scores!$A$5:$K$102,2,FALSE)="","",VLOOKUP(F116,Scores!$A$4:$K$102,2,FALSE)),"")</f>
        <v>25</v>
      </c>
      <c r="N116" s="54" t="str">
        <f>IFERROR(IF(VLOOKUP(F116,Scores!$A$5:$K$102,3,FALSE)="","",VLOOKUP(F116,Scores!$A$5:$K$102,3,FALSE)),"")</f>
        <v/>
      </c>
      <c r="O116" s="54" t="str">
        <f>IFERROR(IF(VLOOKUP(F116,Scores!$A$5:$K$102,4,FALSE)="","",VLOOKUP(F116,Scores!$A$5:$K$102,4,FALSE)),"")</f>
        <v/>
      </c>
      <c r="P116" s="54" t="str">
        <f>IFERROR(IF(VLOOKUP(F116,Scores!$A$5:$K$102,5,FALSE)="","",VLOOKUP(F116,Scores!$A$5:$K$102,5,FALSE)),"")</f>
        <v/>
      </c>
      <c r="Q116" s="54" t="str">
        <f>IFERROR(IF(VLOOKUP(F116,Scores!$A$5:$K$102,6,FALSE)="","",VLOOKUP(F116,Scores!$A$5:$K$102,6,FALSE)),"")</f>
        <v/>
      </c>
      <c r="R116" s="54" t="str">
        <f>IFERROR(IF(VLOOKUP(F116,Scores!$A$5:$K$102,7,FALSE)="","",VLOOKUP(F116,Scores!$A$5:$K$102,7,FALSE)),"")</f>
        <v/>
      </c>
      <c r="S116" s="54" t="str">
        <f>IFERROR(IF(VLOOKUP(F116,Scores!$A$5:$K$102,8,FALSE)="","",VLOOKUP(F116,Scores!$A$5:$K$102,8,FALSE)),"")</f>
        <v/>
      </c>
      <c r="T116" s="55" t="str">
        <f>IFERROR(IF(VLOOKUP(F116,Scores!$A$5:$K$102,9,FALSE)="","",VLOOKUP(F116,Scores!$A$5:$K$102,9,FALSE)),"")</f>
        <v/>
      </c>
      <c r="U116" s="56">
        <f t="shared" si="224"/>
        <v>0.64102564102564108</v>
      </c>
      <c r="V116" s="57" t="str">
        <f t="shared" si="225"/>
        <v/>
      </c>
      <c r="W116" s="57" t="str">
        <f t="shared" si="226"/>
        <v/>
      </c>
      <c r="X116" s="57" t="str">
        <f t="shared" si="227"/>
        <v/>
      </c>
      <c r="Y116" s="57" t="str">
        <f t="shared" si="228"/>
        <v/>
      </c>
      <c r="Z116" s="57" t="str">
        <f t="shared" si="229"/>
        <v/>
      </c>
      <c r="AA116" s="57" t="str">
        <f t="shared" si="230"/>
        <v/>
      </c>
      <c r="AB116" s="58" t="str">
        <f t="shared" si="231"/>
        <v/>
      </c>
      <c r="AC116" s="53">
        <f t="shared" si="232"/>
        <v>1</v>
      </c>
      <c r="AD116" s="57">
        <f t="shared" si="233"/>
        <v>0.64102564102564108</v>
      </c>
      <c r="AE116" s="57" cm="1">
        <f t="array" ref="AE116">IFERROR(IF(AC116&gt;Lookups!$I$6-1,AVERAGE(LARGE(U116:AB116,_xlfn.SEQUENCE(Lookups!$I$6))),AVERAGE(LARGE(U116:AB116,_xlfn.SEQUENCE(AC116)))),"")</f>
        <v>0.64102564102564108</v>
      </c>
      <c r="AF116" s="55">
        <f t="shared" si="234"/>
        <v>25</v>
      </c>
      <c r="AG116" s="59" t="str">
        <f>IF(AC116=Lookups!$I$6+1,LARGE(U116:AB116,5),"")</f>
        <v/>
      </c>
      <c r="AH116" s="59" t="str">
        <f>IF(AC116=Lookups!$I$6+2,LARGE(U116:AB116,6),"")</f>
        <v/>
      </c>
      <c r="AI116" s="59"/>
      <c r="AJ116" s="59"/>
      <c r="AK116" s="60">
        <f t="shared" si="211"/>
        <v>3</v>
      </c>
      <c r="AL116" s="34" t="str">
        <f>IF(OR(AC116=0,AC116=""),"",IF(COUNTIFS($AQ$106:$AQ$135,"&gt;"&amp;AQ116)+COUNTIFS(AQ$106:AQ116,"="&amp;AQ116)=0,"",COUNTIFS($AQ$106:$AQ$135,"&gt;"&amp;AQ116)+COUNTIFS(AQ$106:AQ116,"="&amp;AQ116)))</f>
        <v/>
      </c>
      <c r="AM116" s="34" t="str">
        <f>IFERROR(IF(OR(AC116=0,AC116=""),"",IF(COUNTIFS($AR$106:$AR$135,"&gt;"&amp;AR116)+COUNTIFS(AR$106:AR116,"="&amp;AR116)=0,"",COUNTIFS($AR$106:$AR$135,"&gt;"&amp;AR116)+COUNTIFS(AR$106:AR116,"="&amp;AR116)+$AL$105)),"")</f>
        <v/>
      </c>
      <c r="AN116" s="34" t="str">
        <f>IFERROR(IF(OR(AC116=0,AC116=""),"",IF(COUNTIFS($AS$106:$AS$135,"&gt;"&amp;AS116)+COUNTIFS(AS$106:AS116,"="&amp;AS116)=0,"",COUNTIFS($AS$106:$AS$135,"&gt;"&amp;AS116)+COUNTIFS(AS$106:AS116,"="&amp;AS116)+$AM$105)),"")</f>
        <v/>
      </c>
      <c r="AO116" s="34">
        <f>IFERROR(IF(OR(AC116=0,AC116=""),"",IF(COUNTIFS($AT$106:$AT$135,"&gt;"&amp;AT116)+COUNTIFS(AT$106:AT116,"="&amp;AT116)=0,"",COUNTIFS($AT$106:$AT$135,"&gt;"&amp;AT116)+COUNTIFS(AT$106:AT116,"="&amp;AT116)+$AN$105)),"")</f>
        <v>3</v>
      </c>
      <c r="AP116" s="34" t="str">
        <f>IFERROR(IF(OR(AC116=0,AC116=""),"",IF(COUNTIFS($AU$106:$AU$135,"&gt;"&amp;AU116)+COUNTIFS(AU$106:AU116,"="&amp;AU116)=0,"",COUNTIFS($AU$106:$AU$135,"&gt;"&amp;AU116)+COUNTIFS(AU$106:AU116,"="&amp;AU116)+$AO$6)),"")</f>
        <v/>
      </c>
      <c r="AQ116" s="59" t="str">
        <f t="shared" si="212"/>
        <v/>
      </c>
      <c r="AR116" s="59" t="str">
        <f t="shared" si="213"/>
        <v/>
      </c>
      <c r="AS116" s="59" t="str">
        <f t="shared" si="214"/>
        <v/>
      </c>
      <c r="AT116" s="59">
        <f t="shared" si="215"/>
        <v>0.64102564102564108</v>
      </c>
      <c r="AU116" s="59" t="str">
        <f t="shared" si="216"/>
        <v/>
      </c>
      <c r="AW116" s="60">
        <f t="shared" si="217"/>
        <v>37</v>
      </c>
      <c r="AX116" s="34" t="str">
        <f>IF(OR(BC116=0,BC116=""),"",IF(COUNTIFS($BC$11:$BC$158,"&gt;"&amp;BC116)+COUNTIFS(BC$11:BC116,"="&amp;BC116)=0,"",COUNTIFS($BC$11:$BC$158,"&gt;"&amp;BC116)+COUNTIFS(BC$11:BC116,"="&amp;BC116)))</f>
        <v/>
      </c>
      <c r="AY116" s="34" t="str">
        <f>IFERROR(IF(OR(BD116=0,BD116=""),"",IF(COUNTIFS($BD$11:$BD$158,"&gt;"&amp;BD116)+COUNTIFS(BD$11:BD116,"="&amp;BD116)=0,"",COUNTIFS($BD$11:$BD$158,"&gt;"&amp;BD116)+COUNTIFS(BD$11:BD116,"="&amp;BD116)+$AX$10)),"")</f>
        <v/>
      </c>
      <c r="AZ116" s="34" t="str">
        <f>IFERROR(IF(OR(BE116=0,BE116=""),"",IF(COUNTIFS($BE$11:$BE$158,"&gt;"&amp;BE116)+COUNTIFS(BE$11:BE116,"="&amp;BE116)=0,"",COUNTIFS($BE$11:$BE$158,"&gt;"&amp;BE116)+COUNTIFS(BE$11:BE116,"="&amp;BE116)+$AY$10)),"")</f>
        <v/>
      </c>
      <c r="BA116" s="34">
        <f>IFERROR(IF(OR(BF116=0,BF116=""),"",IF(COUNTIFS($BF$11:$BF$158,"&gt;"&amp;BF116)+COUNTIFS(BF$11:BF116,"="&amp;BF116)=0,"",COUNTIFS($BF$11:$BF$158,"&gt;"&amp;BF116)+COUNTIFS(BF$11:BF116,"="&amp;BF116)+$AZ$10)),"")</f>
        <v>37</v>
      </c>
      <c r="BB116" s="34" t="str">
        <f>IFERROR(IF(OR(BG116=0,BG116=""),"",IF(COUNTIFS($BG$11:$BG$158,"&gt;"&amp;BG116)+COUNTIFS(BG$11:BG116,"="&amp;BG116)=0,"",COUNTIFS($BG$11:$BG$158,"&gt;"&amp;BG116)+COUNTIFS(BG$11:BG116,"="&amp;BG116)+$BA$10)),"")</f>
        <v/>
      </c>
      <c r="BC116" s="59" t="str">
        <f t="shared" si="218"/>
        <v/>
      </c>
      <c r="BD116" s="59" t="str">
        <f t="shared" si="219"/>
        <v/>
      </c>
      <c r="BE116" s="59" t="str">
        <f t="shared" si="220"/>
        <v/>
      </c>
      <c r="BF116" s="59">
        <f t="shared" si="221"/>
        <v>0.64102564102564108</v>
      </c>
      <c r="BG116" s="59" t="str">
        <f t="shared" si="222"/>
        <v/>
      </c>
    </row>
    <row r="117" spans="1:59" ht="15" x14ac:dyDescent="0.3">
      <c r="A117">
        <f t="shared" si="223"/>
        <v>4</v>
      </c>
      <c r="B117">
        <f>IF(OR(AC117=0,AC117=""),"",IF(COUNTIFS($AE$11:$AE$158,"&gt;"&amp;AE117)+COUNTIFS(AE$11:AE117,"="&amp;AE117)=0,"",COUNTIFS($AE$11:$AE$158,"&gt;"&amp;AE117)+COUNTIFS(AE$11:AE117,"="&amp;AE117)))</f>
        <v>32</v>
      </c>
      <c r="C117">
        <f t="shared" si="199"/>
        <v>38</v>
      </c>
      <c r="D117">
        <f>IF(OR(AC117=0,AC117=""),"",IF(COUNTIFS($AF$11:$AF$135,"&gt;"&amp;AF117)+COUNTIFS(AF$11:AF117,"="&amp;AF117)=0,"",COUNTIFS($AF$11:$AF$135,"&gt;"&amp;AF117)+COUNTIFS(AF$11:AF117,"="&amp;AF117)))</f>
        <v>28</v>
      </c>
      <c r="E117">
        <f>IF(AC117="","",COUNTIFS($H$11:$H$158,H117,$AE$11:$AE$158,"&gt;"&amp;AE117)+COUNTIFS(H117:$H$158,H117,AE117:$AE$158,AE117))</f>
        <v>4</v>
      </c>
      <c r="F117" s="10" t="s">
        <v>60</v>
      </c>
      <c r="G117" s="107" t="str">
        <f>IFERROR(IF(VLOOKUP(F117,Lookups!$A$2:$F$118,2,FALSE)="","",VLOOKUP(F117,Lookups!$A$2:$F$118,2,FALSE)),"")</f>
        <v/>
      </c>
      <c r="H117" s="107" t="str">
        <f>IFERROR(IF(VLOOKUP(F117,Lookups!$A$2:$F$118,3,FALSE)="","",VLOOKUP(F117,Lookups!$A$2:$F$118,3,FALSE)),"")</f>
        <v>U/G</v>
      </c>
      <c r="I117" s="107" t="str">
        <f>IFERROR(IF(AE117=0,"",VLOOKUP(AD117,Lookups!$K$3:$L$7,2,TRUE)),"")</f>
        <v>B</v>
      </c>
      <c r="J117" s="107" t="str">
        <f>IFERROR(IF(VLOOKUP(F117,Lookups!$A$2:$F$118,4,FALSE)="","",VLOOKUP(F117,Lookups!$A$2:$F$118,4,FALSE)),"")</f>
        <v>PCP</v>
      </c>
      <c r="K117" s="107" t="str">
        <f>IFERROR(IF(VLOOKUP(F117,Lookups!$A$2:$F$118,5,FALSE)="","",VLOOKUP(F117,Lookups!$A$2:$F$118,5,FALSE)),"")</f>
        <v>Carisbrooke</v>
      </c>
      <c r="L117" s="108" t="str">
        <f>IFERROR(IF(VLOOKUP(F117,Lookups!$A$2:$F$118,6,FALSE)="","",VLOOKUP(F117,Lookups!$A$2:$F$118,6,FALSE)),"")</f>
        <v>Carisbrooke B</v>
      </c>
      <c r="M117" s="53">
        <f>IFERROR(IF(VLOOKUP(F117,Scores!$A$5:$K$102,2,FALSE)="","",VLOOKUP(F117,Scores!$A$4:$K$102,2,FALSE)),"")</f>
        <v>24</v>
      </c>
      <c r="N117" s="54" t="str">
        <f>IFERROR(IF(VLOOKUP(F117,Scores!$A$5:$K$102,3,FALSE)="","",VLOOKUP(F117,Scores!$A$5:$K$102,3,FALSE)),"")</f>
        <v/>
      </c>
      <c r="O117" s="54" t="str">
        <f>IFERROR(IF(VLOOKUP(F117,Scores!$A$5:$K$102,4,FALSE)="","",VLOOKUP(F117,Scores!$A$5:$K$102,4,FALSE)),"")</f>
        <v/>
      </c>
      <c r="P117" s="54" t="str">
        <f>IFERROR(IF(VLOOKUP(F117,Scores!$A$5:$K$102,5,FALSE)="","",VLOOKUP(F117,Scores!$A$5:$K$102,5,FALSE)),"")</f>
        <v/>
      </c>
      <c r="Q117" s="54" t="str">
        <f>IFERROR(IF(VLOOKUP(F117,Scores!$A$5:$K$102,6,FALSE)="","",VLOOKUP(F117,Scores!$A$5:$K$102,6,FALSE)),"")</f>
        <v/>
      </c>
      <c r="R117" s="54" t="str">
        <f>IFERROR(IF(VLOOKUP(F117,Scores!$A$5:$K$102,7,FALSE)="","",VLOOKUP(F117,Scores!$A$5:$K$102,7,FALSE)),"")</f>
        <v/>
      </c>
      <c r="S117" s="54" t="str">
        <f>IFERROR(IF(VLOOKUP(F117,Scores!$A$5:$K$102,8,FALSE)="","",VLOOKUP(F117,Scores!$A$5:$K$102,8,FALSE)),"")</f>
        <v/>
      </c>
      <c r="T117" s="55" t="str">
        <f>IFERROR(IF(VLOOKUP(F117,Scores!$A$5:$K$102,9,FALSE)="","",VLOOKUP(F117,Scores!$A$5:$K$102,9,FALSE)),"")</f>
        <v/>
      </c>
      <c r="U117" s="56">
        <f t="shared" si="224"/>
        <v>0.61538461538461542</v>
      </c>
      <c r="V117" s="57" t="str">
        <f t="shared" si="225"/>
        <v/>
      </c>
      <c r="W117" s="57" t="str">
        <f t="shared" si="226"/>
        <v/>
      </c>
      <c r="X117" s="57" t="str">
        <f t="shared" si="227"/>
        <v/>
      </c>
      <c r="Y117" s="57" t="str">
        <f t="shared" si="228"/>
        <v/>
      </c>
      <c r="Z117" s="57" t="str">
        <f t="shared" si="229"/>
        <v/>
      </c>
      <c r="AA117" s="57" t="str">
        <f t="shared" si="230"/>
        <v/>
      </c>
      <c r="AB117" s="58" t="str">
        <f t="shared" si="231"/>
        <v/>
      </c>
      <c r="AC117" s="53">
        <f t="shared" si="232"/>
        <v>1</v>
      </c>
      <c r="AD117" s="57">
        <f t="shared" si="233"/>
        <v>0.61538461538461542</v>
      </c>
      <c r="AE117" s="57" cm="1">
        <f t="array" ref="AE117">IFERROR(IF(AC117&gt;Lookups!$I$6-1,AVERAGE(LARGE(U117:AB117,_xlfn.SEQUENCE(Lookups!$I$6))),AVERAGE(LARGE(U117:AB117,_xlfn.SEQUENCE(AC117)))),"")</f>
        <v>0.61538461538461542</v>
      </c>
      <c r="AF117" s="55">
        <f t="shared" si="234"/>
        <v>24</v>
      </c>
      <c r="AG117" s="59" t="str">
        <f>IF(AC117=Lookups!$I$6+1,LARGE(U117:AB117,5),"")</f>
        <v/>
      </c>
      <c r="AH117" s="59" t="str">
        <f>IF(AC117=Lookups!$I$6+2,LARGE(U117:AB117,6),"")</f>
        <v/>
      </c>
      <c r="AI117" s="59"/>
      <c r="AJ117" s="59"/>
      <c r="AK117" s="60">
        <f t="shared" si="211"/>
        <v>4</v>
      </c>
      <c r="AL117" s="34" t="str">
        <f>IF(OR(AC117=0,AC117=""),"",IF(COUNTIFS($AQ$106:$AQ$135,"&gt;"&amp;AQ117)+COUNTIFS(AQ$106:AQ117,"="&amp;AQ117)=0,"",COUNTIFS($AQ$106:$AQ$135,"&gt;"&amp;AQ117)+COUNTIFS(AQ$106:AQ117,"="&amp;AQ117)))</f>
        <v/>
      </c>
      <c r="AM117" s="34" t="str">
        <f>IFERROR(IF(OR(AC117=0,AC117=""),"",IF(COUNTIFS($AR$106:$AR$135,"&gt;"&amp;AR117)+COUNTIFS(AR$106:AR117,"="&amp;AR117)=0,"",COUNTIFS($AR$106:$AR$135,"&gt;"&amp;AR117)+COUNTIFS(AR$106:AR117,"="&amp;AR117)+$AL$105)),"")</f>
        <v/>
      </c>
      <c r="AN117" s="34" t="str">
        <f>IFERROR(IF(OR(AC117=0,AC117=""),"",IF(COUNTIFS($AS$106:$AS$135,"&gt;"&amp;AS117)+COUNTIFS(AS$106:AS117,"="&amp;AS117)=0,"",COUNTIFS($AS$106:$AS$135,"&gt;"&amp;AS117)+COUNTIFS(AS$106:AS117,"="&amp;AS117)+$AM$105)),"")</f>
        <v/>
      </c>
      <c r="AO117" s="34">
        <f>IFERROR(IF(OR(AC117=0,AC117=""),"",IF(COUNTIFS($AT$106:$AT$135,"&gt;"&amp;AT117)+COUNTIFS(AT$106:AT117,"="&amp;AT117)=0,"",COUNTIFS($AT$106:$AT$135,"&gt;"&amp;AT117)+COUNTIFS(AT$106:AT117,"="&amp;AT117)+$AN$105)),"")</f>
        <v>4</v>
      </c>
      <c r="AP117" s="34" t="str">
        <f>IFERROR(IF(OR(AC117=0,AC117=""),"",IF(COUNTIFS($AU$106:$AU$135,"&gt;"&amp;AU117)+COUNTIFS(AU$106:AU117,"="&amp;AU117)=0,"",COUNTIFS($AU$106:$AU$135,"&gt;"&amp;AU117)+COUNTIFS(AU$106:AU117,"="&amp;AU117)+$AO$6)),"")</f>
        <v/>
      </c>
      <c r="AQ117" s="59" t="str">
        <f t="shared" si="212"/>
        <v/>
      </c>
      <c r="AR117" s="59" t="str">
        <f t="shared" si="213"/>
        <v/>
      </c>
      <c r="AS117" s="59" t="str">
        <f t="shared" si="214"/>
        <v/>
      </c>
      <c r="AT117" s="59">
        <f t="shared" si="215"/>
        <v>0.61538461538461542</v>
      </c>
      <c r="AU117" s="59" t="str">
        <f t="shared" si="216"/>
        <v/>
      </c>
      <c r="AW117" s="60">
        <f t="shared" si="217"/>
        <v>38</v>
      </c>
      <c r="AX117" s="34" t="str">
        <f>IF(OR(BC117=0,BC117=""),"",IF(COUNTIFS($BC$11:$BC$158,"&gt;"&amp;BC117)+COUNTIFS(BC$11:BC117,"="&amp;BC117)=0,"",COUNTIFS($BC$11:$BC$158,"&gt;"&amp;BC117)+COUNTIFS(BC$11:BC117,"="&amp;BC117)))</f>
        <v/>
      </c>
      <c r="AY117" s="34" t="str">
        <f>IFERROR(IF(OR(BD117=0,BD117=""),"",IF(COUNTIFS($BD$11:$BD$158,"&gt;"&amp;BD117)+COUNTIFS(BD$11:BD117,"="&amp;BD117)=0,"",COUNTIFS($BD$11:$BD$158,"&gt;"&amp;BD117)+COUNTIFS(BD$11:BD117,"="&amp;BD117)+$AX$10)),"")</f>
        <v/>
      </c>
      <c r="AZ117" s="34" t="str">
        <f>IFERROR(IF(OR(BE117=0,BE117=""),"",IF(COUNTIFS($BE$11:$BE$158,"&gt;"&amp;BE117)+COUNTIFS(BE$11:BE117,"="&amp;BE117)=0,"",COUNTIFS($BE$11:$BE$158,"&gt;"&amp;BE117)+COUNTIFS(BE$11:BE117,"="&amp;BE117)+$AY$10)),"")</f>
        <v/>
      </c>
      <c r="BA117" s="34">
        <f>IFERROR(IF(OR(BF117=0,BF117=""),"",IF(COUNTIFS($BF$11:$BF$158,"&gt;"&amp;BF117)+COUNTIFS(BF$11:BF117,"="&amp;BF117)=0,"",COUNTIFS($BF$11:$BF$158,"&gt;"&amp;BF117)+COUNTIFS(BF$11:BF117,"="&amp;BF117)+$AZ$10)),"")</f>
        <v>38</v>
      </c>
      <c r="BB117" s="34" t="str">
        <f>IFERROR(IF(OR(BG117=0,BG117=""),"",IF(COUNTIFS($BG$11:$BG$158,"&gt;"&amp;BG117)+COUNTIFS(BG$11:BG117,"="&amp;BG117)=0,"",COUNTIFS($BG$11:$BG$158,"&gt;"&amp;BG117)+COUNTIFS(BG$11:BG117,"="&amp;BG117)+$BA$10)),"")</f>
        <v/>
      </c>
      <c r="BC117" s="59" t="str">
        <f t="shared" si="218"/>
        <v/>
      </c>
      <c r="BD117" s="59" t="str">
        <f t="shared" si="219"/>
        <v/>
      </c>
      <c r="BE117" s="59" t="str">
        <f t="shared" si="220"/>
        <v/>
      </c>
      <c r="BF117" s="59">
        <f t="shared" si="221"/>
        <v>0.61538461538461542</v>
      </c>
      <c r="BG117" s="59" t="str">
        <f t="shared" si="222"/>
        <v/>
      </c>
    </row>
    <row r="118" spans="1:59" ht="15" x14ac:dyDescent="0.3">
      <c r="A118" t="str">
        <f t="shared" si="223"/>
        <v/>
      </c>
      <c r="B118" t="str">
        <f>IF(OR(AC118=0,AC118=""),"",IF(COUNTIFS($AE$11:$AE$158,"&gt;"&amp;AE118)+COUNTIFS(AE$11:AE118,"="&amp;AE118)=0,"",COUNTIFS($AE$11:$AE$158,"&gt;"&amp;AE118)+COUNTIFS(AE$11:AE118,"="&amp;AE118)))</f>
        <v/>
      </c>
      <c r="C118" t="str">
        <f t="shared" si="199"/>
        <v/>
      </c>
      <c r="D118" t="str">
        <f>IF(OR(AC118=0,AC118=""),"",IF(COUNTIFS($AF$11:$AF$135,"&gt;"&amp;AF118)+COUNTIFS(AF$11:AF118,"="&amp;AF118)=0,"",COUNTIFS($AF$11:$AF$135,"&gt;"&amp;AF118)+COUNTIFS(AF$11:AF118,"="&amp;AF118)))</f>
        <v/>
      </c>
      <c r="E118" t="str">
        <f>IF(AC118="","",COUNTIFS($H$11:$H$158,H118,$AE$11:$AE$158,"&gt;"&amp;AE118)+COUNTIFS(H118:$H$158,H118,AE118:$AE$158,AE118))</f>
        <v/>
      </c>
      <c r="F118" s="6" t="s">
        <v>31</v>
      </c>
      <c r="G118" s="107">
        <f>IFERROR(IF(VLOOKUP(F118,Lookups!$A$2:$F$118,2,FALSE)="","",VLOOKUP(F118,Lookups!$A$2:$F$118,2,FALSE)),"")</f>
        <v>60</v>
      </c>
      <c r="H118" s="107" t="str">
        <f>IFERROR(IF(VLOOKUP(F118,Lookups!$A$2:$F$118,3,FALSE)="","",VLOOKUP(F118,Lookups!$A$2:$F$118,3,FALSE)),"")</f>
        <v>U/G</v>
      </c>
      <c r="I118" s="107" t="str">
        <f>IFERROR(IF(AE118=0,"",VLOOKUP(AD118,Lookups!$K$3:$L$7,2,TRUE)),"")</f>
        <v/>
      </c>
      <c r="J118" s="107" t="str">
        <f>IFERROR(IF(VLOOKUP(F118,Lookups!$A$2:$F$118,4,FALSE)="","",VLOOKUP(F118,Lookups!$A$2:$F$118,4,FALSE)),"")</f>
        <v>PCP</v>
      </c>
      <c r="K118" s="107" t="str">
        <f>IFERROR(IF(VLOOKUP(F118,Lookups!$A$2:$F$118,5,FALSE)="","",VLOOKUP(F118,Lookups!$A$2:$F$118,5,FALSE)),"")</f>
        <v>Frobury</v>
      </c>
      <c r="L118" s="108" t="str">
        <f>IFERROR(IF(VLOOKUP(F118,Lookups!$A$2:$F$118,6,FALSE)="","",VLOOKUP(F118,Lookups!$A$2:$F$118,6,FALSE)),"")</f>
        <v/>
      </c>
      <c r="M118" s="53" t="str">
        <f>IFERROR(IF(VLOOKUP(F118,Scores!$A$5:$K$102,2,FALSE)="","",VLOOKUP(F118,Scores!$A$4:$K$102,2,FALSE)),"")</f>
        <v/>
      </c>
      <c r="N118" s="54" t="str">
        <f>IFERROR(IF(VLOOKUP(F118,Scores!$A$5:$K$102,3,FALSE)="","",VLOOKUP(F118,Scores!$A$5:$K$102,3,FALSE)),"")</f>
        <v/>
      </c>
      <c r="O118" s="54" t="str">
        <f>IFERROR(IF(VLOOKUP(F118,Scores!$A$5:$K$102,4,FALSE)="","",VLOOKUP(F118,Scores!$A$5:$K$102,4,FALSE)),"")</f>
        <v/>
      </c>
      <c r="P118" s="54" t="str">
        <f>IFERROR(IF(VLOOKUP(F118,Scores!$A$5:$K$102,5,FALSE)="","",VLOOKUP(F118,Scores!$A$5:$K$102,5,FALSE)),"")</f>
        <v/>
      </c>
      <c r="Q118" s="54" t="str">
        <f>IFERROR(IF(VLOOKUP(F118,Scores!$A$5:$K$102,6,FALSE)="","",VLOOKUP(F118,Scores!$A$5:$K$102,6,FALSE)),"")</f>
        <v/>
      </c>
      <c r="R118" s="54" t="str">
        <f>IFERROR(IF(VLOOKUP(F118,Scores!$A$5:$K$102,7,FALSE)="","",VLOOKUP(F118,Scores!$A$5:$K$102,7,FALSE)),"")</f>
        <v/>
      </c>
      <c r="S118" s="54" t="str">
        <f>IFERROR(IF(VLOOKUP(F118,Scores!$A$5:$K$102,8,FALSE)="","",VLOOKUP(F118,Scores!$A$5:$K$102,8,FALSE)),"")</f>
        <v/>
      </c>
      <c r="T118" s="55" t="str">
        <f>IFERROR(IF(VLOOKUP(F118,Scores!$A$5:$K$102,9,FALSE)="","",VLOOKUP(F118,Scores!$A$5:$K$102,9,FALSE)),"")</f>
        <v/>
      </c>
      <c r="U118" s="56" t="str">
        <f t="shared" si="224"/>
        <v/>
      </c>
      <c r="V118" s="57" t="str">
        <f t="shared" si="225"/>
        <v/>
      </c>
      <c r="W118" s="57" t="str">
        <f t="shared" si="226"/>
        <v/>
      </c>
      <c r="X118" s="57" t="str">
        <f t="shared" si="227"/>
        <v/>
      </c>
      <c r="Y118" s="57" t="str">
        <f t="shared" si="228"/>
        <v/>
      </c>
      <c r="Z118" s="57" t="str">
        <f t="shared" si="229"/>
        <v/>
      </c>
      <c r="AA118" s="57" t="str">
        <f t="shared" si="230"/>
        <v/>
      </c>
      <c r="AB118" s="58" t="str">
        <f t="shared" si="231"/>
        <v/>
      </c>
      <c r="AC118" s="53" t="str">
        <f t="shared" si="232"/>
        <v/>
      </c>
      <c r="AD118" s="57" t="str">
        <f t="shared" si="233"/>
        <v/>
      </c>
      <c r="AE118" s="57" t="str" cm="1">
        <f t="array" ref="AE118">IFERROR(IF(AC118&gt;Lookups!$I$6-1,AVERAGE(LARGE(U118:AB118,_xlfn.SEQUENCE(Lookups!$I$6))),AVERAGE(LARGE(U118:AB118,_xlfn.SEQUENCE(AC118)))),"")</f>
        <v/>
      </c>
      <c r="AF118" s="55" t="str">
        <f t="shared" si="234"/>
        <v/>
      </c>
      <c r="AG118" s="59" t="str">
        <f>IF(AC118=Lookups!$I$6+1,LARGE(U118:AB118,5),"")</f>
        <v/>
      </c>
      <c r="AH118" s="59" t="str">
        <f>IF(AC118=Lookups!$I$6+2,LARGE(U118:AB118,6),"")</f>
        <v/>
      </c>
      <c r="AI118" s="59"/>
      <c r="AJ118" s="59"/>
      <c r="AK118" s="60" t="str">
        <f t="shared" si="211"/>
        <v/>
      </c>
      <c r="AL118" s="34" t="str">
        <f>IF(OR(AC118=0,AC118=""),"",IF(COUNTIFS($AQ$106:$AQ$135,"&gt;"&amp;AQ118)+COUNTIFS(AQ$106:AQ118,"="&amp;AQ118)=0,"",COUNTIFS($AQ$106:$AQ$135,"&gt;"&amp;AQ118)+COUNTIFS(AQ$106:AQ118,"="&amp;AQ118)))</f>
        <v/>
      </c>
      <c r="AM118" s="34" t="str">
        <f>IFERROR(IF(OR(AC118=0,AC118=""),"",IF(COUNTIFS($AR$106:$AR$135,"&gt;"&amp;AR118)+COUNTIFS(AR$106:AR118,"="&amp;AR118)=0,"",COUNTIFS($AR$106:$AR$135,"&gt;"&amp;AR118)+COUNTIFS(AR$106:AR118,"="&amp;AR118)+$AL$105)),"")</f>
        <v/>
      </c>
      <c r="AN118" s="34" t="str">
        <f>IFERROR(IF(OR(AC118=0,AC118=""),"",IF(COUNTIFS($AS$106:$AS$135,"&gt;"&amp;AS118)+COUNTIFS(AS$106:AS118,"="&amp;AS118)=0,"",COUNTIFS($AS$106:$AS$135,"&gt;"&amp;AS118)+COUNTIFS(AS$106:AS118,"="&amp;AS118)+$AM$105)),"")</f>
        <v/>
      </c>
      <c r="AO118" s="34" t="str">
        <f>IFERROR(IF(OR(AC118=0,AC118=""),"",IF(COUNTIFS($AT$106:$AT$135,"&gt;"&amp;AT118)+COUNTIFS(AT$106:AT118,"="&amp;AT118)=0,"",COUNTIFS($AT$106:$AT$135,"&gt;"&amp;AT118)+COUNTIFS(AT$106:AT118,"="&amp;AT118)+$AN$105)),"")</f>
        <v/>
      </c>
      <c r="AP118" s="34" t="str">
        <f>IFERROR(IF(OR(AC118=0,AC118=""),"",IF(COUNTIFS($AU$106:$AU$135,"&gt;"&amp;AU118)+COUNTIFS(AU$106:AU118,"="&amp;AU118)=0,"",COUNTIFS($AU$106:$AU$135,"&gt;"&amp;AU118)+COUNTIFS(AU$106:AU118,"="&amp;AU118)+$AO$6)),"")</f>
        <v/>
      </c>
      <c r="AQ118" s="59" t="str">
        <f t="shared" si="212"/>
        <v/>
      </c>
      <c r="AR118" s="59" t="str">
        <f t="shared" si="213"/>
        <v/>
      </c>
      <c r="AS118" s="59" t="str">
        <f t="shared" si="214"/>
        <v/>
      </c>
      <c r="AT118" s="59" t="str">
        <f t="shared" si="215"/>
        <v/>
      </c>
      <c r="AU118" s="59" t="str">
        <f t="shared" si="216"/>
        <v/>
      </c>
      <c r="AW118" s="60" t="str">
        <f t="shared" si="217"/>
        <v/>
      </c>
      <c r="AX118" s="34" t="str">
        <f>IF(OR(BC118=0,BC118=""),"",IF(COUNTIFS($BC$11:$BC$158,"&gt;"&amp;BC118)+COUNTIFS(BC$11:BC118,"="&amp;BC118)=0,"",COUNTIFS($BC$11:$BC$158,"&gt;"&amp;BC118)+COUNTIFS(BC$11:BC118,"="&amp;BC118)))</f>
        <v/>
      </c>
      <c r="AY118" s="34" t="str">
        <f>IFERROR(IF(OR(BD118=0,BD118=""),"",IF(COUNTIFS($BD$11:$BD$158,"&gt;"&amp;BD118)+COUNTIFS(BD$11:BD118,"="&amp;BD118)=0,"",COUNTIFS($BD$11:$BD$158,"&gt;"&amp;BD118)+COUNTIFS(BD$11:BD118,"="&amp;BD118)+$AX$10)),"")</f>
        <v/>
      </c>
      <c r="AZ118" s="34" t="str">
        <f>IFERROR(IF(OR(BE118=0,BE118=""),"",IF(COUNTIFS($BE$11:$BE$158,"&gt;"&amp;BE118)+COUNTIFS(BE$11:BE118,"="&amp;BE118)=0,"",COUNTIFS($BE$11:$BE$158,"&gt;"&amp;BE118)+COUNTIFS(BE$11:BE118,"="&amp;BE118)+$AY$10)),"")</f>
        <v/>
      </c>
      <c r="BA118" s="34" t="str">
        <f>IFERROR(IF(OR(BF118=0,BF118=""),"",IF(COUNTIFS($BF$11:$BF$158,"&gt;"&amp;BF118)+COUNTIFS(BF$11:BF118,"="&amp;BF118)=0,"",COUNTIFS($BF$11:$BF$158,"&gt;"&amp;BF118)+COUNTIFS(BF$11:BF118,"="&amp;BF118)+$AZ$10)),"")</f>
        <v/>
      </c>
      <c r="BB118" s="34" t="str">
        <f>IFERROR(IF(OR(BG118=0,BG118=""),"",IF(COUNTIFS($BG$11:$BG$158,"&gt;"&amp;BG118)+COUNTIFS(BG$11:BG118,"="&amp;BG118)=0,"",COUNTIFS($BG$11:$BG$158,"&gt;"&amp;BG118)+COUNTIFS(BG$11:BG118,"="&amp;BG118)+$BA$10)),"")</f>
        <v/>
      </c>
      <c r="BC118" s="59" t="str">
        <f t="shared" si="218"/>
        <v/>
      </c>
      <c r="BD118" s="59" t="str">
        <f t="shared" si="219"/>
        <v/>
      </c>
      <c r="BE118" s="59" t="str">
        <f t="shared" si="220"/>
        <v/>
      </c>
      <c r="BF118" s="59" t="str">
        <f t="shared" si="221"/>
        <v/>
      </c>
      <c r="BG118" s="59" t="str">
        <f t="shared" si="222"/>
        <v/>
      </c>
    </row>
    <row r="119" spans="1:59" ht="15.6" x14ac:dyDescent="0.3">
      <c r="A119" t="str">
        <f t="shared" si="223"/>
        <v/>
      </c>
      <c r="B119" t="str">
        <f>IF(OR(AC119=0,AC119=""),"",IF(COUNTIFS($AE$11:$AE$158,"&gt;"&amp;AE119)+COUNTIFS(AE$11:AE119,"="&amp;AE119)=0,"",COUNTIFS($AE$11:$AE$158,"&gt;"&amp;AE119)+COUNTIFS(AE$11:AE119,"="&amp;AE119)))</f>
        <v/>
      </c>
      <c r="C119" t="str">
        <f t="shared" si="199"/>
        <v/>
      </c>
      <c r="D119" t="str">
        <f>IF(OR(AC119=0,AC119=""),"",IF(COUNTIFS($AF$11:$AF$135,"&gt;"&amp;AF119)+COUNTIFS(AF$11:AF119,"="&amp;AF119)=0,"",COUNTIFS($AF$11:$AF$135,"&gt;"&amp;AF119)+COUNTIFS(AF$11:AF119,"="&amp;AF119)))</f>
        <v/>
      </c>
      <c r="E119" t="str">
        <f>IF(AC119="","",COUNTIFS($H$11:$H$158,H119,$AE$11:$AE$158,"&gt;"&amp;AE119)+COUNTIFS(H119:$H$158,H119,AE119:$AE$158,AE119))</f>
        <v/>
      </c>
      <c r="F119" s="27" t="s">
        <v>129</v>
      </c>
      <c r="G119" s="107">
        <f>IFERROR(IF(VLOOKUP(F119,Lookups!$A$2:$F$118,2,FALSE)="","",VLOOKUP(F119,Lookups!$A$2:$F$118,2,FALSE)),"")</f>
        <v>1405</v>
      </c>
      <c r="H119" s="107" t="str">
        <f>IFERROR(IF(VLOOKUP(F119,Lookups!$A$2:$F$118,3,FALSE)="","",VLOOKUP(F119,Lookups!$A$2:$F$118,3,FALSE)),"")</f>
        <v>U/G</v>
      </c>
      <c r="I119" s="107" t="str">
        <f>IFERROR(IF(AE119=0,"",VLOOKUP(AD119,Lookups!$K$3:$L$7,2,TRUE)),"")</f>
        <v/>
      </c>
      <c r="J119" s="107" t="str">
        <f>IFERROR(IF(VLOOKUP(F119,Lookups!$A$2:$F$118,4,FALSE)="","",VLOOKUP(F119,Lookups!$A$2:$F$118,4,FALSE)),"")</f>
        <v>PCP</v>
      </c>
      <c r="K119" s="107" t="str">
        <f>IFERROR(IF(VLOOKUP(F119,Lookups!$A$2:$F$118,5,FALSE)="","",VLOOKUP(F119,Lookups!$A$2:$F$118,5,FALSE)),"")</f>
        <v>Buccaneers</v>
      </c>
      <c r="L119" s="108" t="str">
        <f>IFERROR(IF(VLOOKUP(F119,Lookups!$A$2:$F$118,6,FALSE)="","",VLOOKUP(F119,Lookups!$A$2:$F$118,6,FALSE)),"")</f>
        <v/>
      </c>
      <c r="M119" s="53" t="str">
        <f>IFERROR(IF(VLOOKUP(F119,Scores!$A$5:$K$102,2,FALSE)="","",VLOOKUP(F119,Scores!$A$4:$K$102,2,FALSE)),"")</f>
        <v/>
      </c>
      <c r="N119" s="54" t="str">
        <f>IFERROR(IF(VLOOKUP(F119,Scores!$A$5:$K$102,3,FALSE)="","",VLOOKUP(F119,Scores!$A$5:$K$102,3,FALSE)),"")</f>
        <v/>
      </c>
      <c r="O119" s="54" t="str">
        <f>IFERROR(IF(VLOOKUP(F119,Scores!$A$5:$K$102,4,FALSE)="","",VLOOKUP(F119,Scores!$A$5:$K$102,4,FALSE)),"")</f>
        <v/>
      </c>
      <c r="P119" s="54" t="str">
        <f>IFERROR(IF(VLOOKUP(F119,Scores!$A$5:$K$102,5,FALSE)="","",VLOOKUP(F119,Scores!$A$5:$K$102,5,FALSE)),"")</f>
        <v/>
      </c>
      <c r="Q119" s="54" t="str">
        <f>IFERROR(IF(VLOOKUP(F119,Scores!$A$5:$K$102,6,FALSE)="","",VLOOKUP(F119,Scores!$A$5:$K$102,6,FALSE)),"")</f>
        <v/>
      </c>
      <c r="R119" s="54" t="str">
        <f>IFERROR(IF(VLOOKUP(F119,Scores!$A$5:$K$102,7,FALSE)="","",VLOOKUP(F119,Scores!$A$5:$K$102,7,FALSE)),"")</f>
        <v/>
      </c>
      <c r="S119" s="54" t="str">
        <f>IFERROR(IF(VLOOKUP(F119,Scores!$A$5:$K$102,8,FALSE)="","",VLOOKUP(F119,Scores!$A$5:$K$102,8,FALSE)),"")</f>
        <v/>
      </c>
      <c r="T119" s="55" t="str">
        <f>IFERROR(IF(VLOOKUP(F119,Scores!$A$5:$K$102,9,FALSE)="","",VLOOKUP(F119,Scores!$A$5:$K$102,9,FALSE)),"")</f>
        <v/>
      </c>
      <c r="U119" s="56" t="str">
        <f t="shared" si="224"/>
        <v/>
      </c>
      <c r="V119" s="57" t="str">
        <f t="shared" si="225"/>
        <v/>
      </c>
      <c r="W119" s="57" t="str">
        <f t="shared" si="226"/>
        <v/>
      </c>
      <c r="X119" s="57" t="str">
        <f t="shared" si="227"/>
        <v/>
      </c>
      <c r="Y119" s="57" t="str">
        <f t="shared" si="228"/>
        <v/>
      </c>
      <c r="Z119" s="57" t="str">
        <f t="shared" si="229"/>
        <v/>
      </c>
      <c r="AA119" s="57" t="str">
        <f t="shared" si="230"/>
        <v/>
      </c>
      <c r="AB119" s="58" t="str">
        <f t="shared" si="231"/>
        <v/>
      </c>
      <c r="AC119" s="53" t="str">
        <f t="shared" si="232"/>
        <v/>
      </c>
      <c r="AD119" s="57" t="str">
        <f t="shared" si="233"/>
        <v/>
      </c>
      <c r="AE119" s="57" t="str" cm="1">
        <f t="array" ref="AE119">IFERROR(IF(AC119&gt;Lookups!$I$6-1,AVERAGE(LARGE(U119:AB119,_xlfn.SEQUENCE(Lookups!$I$6))),AVERAGE(LARGE(U119:AB119,_xlfn.SEQUENCE(AC119)))),"")</f>
        <v/>
      </c>
      <c r="AF119" s="55" t="str">
        <f t="shared" si="234"/>
        <v/>
      </c>
      <c r="AG119" s="59" t="str">
        <f>IF(AC119=Lookups!$I$6+1,LARGE(U119:AB119,5),"")</f>
        <v/>
      </c>
      <c r="AH119" s="59" t="str">
        <f>IF(AC119=Lookups!$I$6+2,LARGE(U119:AB119,6),"")</f>
        <v/>
      </c>
      <c r="AI119" s="59"/>
      <c r="AJ119" s="59"/>
      <c r="AK119" s="60" t="str">
        <f t="shared" si="211"/>
        <v/>
      </c>
      <c r="AL119" s="34" t="str">
        <f>IF(OR(AC119=0,AC119=""),"",IF(COUNTIFS($AQ$106:$AQ$135,"&gt;"&amp;AQ119)+COUNTIFS(AQ$106:AQ119,"="&amp;AQ119)=0,"",COUNTIFS($AQ$106:$AQ$135,"&gt;"&amp;AQ119)+COUNTIFS(AQ$106:AQ119,"="&amp;AQ119)))</f>
        <v/>
      </c>
      <c r="AM119" s="34" t="str">
        <f>IFERROR(IF(OR(AC119=0,AC119=""),"",IF(COUNTIFS($AR$106:$AR$135,"&gt;"&amp;AR119)+COUNTIFS(AR$106:AR119,"="&amp;AR119)=0,"",COUNTIFS($AR$106:$AR$135,"&gt;"&amp;AR119)+COUNTIFS(AR$106:AR119,"="&amp;AR119)+$AL$105)),"")</f>
        <v/>
      </c>
      <c r="AN119" s="34" t="str">
        <f>IFERROR(IF(OR(AC119=0,AC119=""),"",IF(COUNTIFS($AS$106:$AS$135,"&gt;"&amp;AS119)+COUNTIFS(AS$106:AS119,"="&amp;AS119)=0,"",COUNTIFS($AS$106:$AS$135,"&gt;"&amp;AS119)+COUNTIFS(AS$106:AS119,"="&amp;AS119)+$AM$105)),"")</f>
        <v/>
      </c>
      <c r="AO119" s="34" t="str">
        <f>IFERROR(IF(OR(AC119=0,AC119=""),"",IF(COUNTIFS($AT$106:$AT$135,"&gt;"&amp;AT119)+COUNTIFS(AT$106:AT119,"="&amp;AT119)=0,"",COUNTIFS($AT$106:$AT$135,"&gt;"&amp;AT119)+COUNTIFS(AT$106:AT119,"="&amp;AT119)+$AN$105)),"")</f>
        <v/>
      </c>
      <c r="AP119" s="34" t="str">
        <f>IFERROR(IF(OR(AC119=0,AC119=""),"",IF(COUNTIFS($AU$106:$AU$135,"&gt;"&amp;AU119)+COUNTIFS(AU$106:AU119,"="&amp;AU119)=0,"",COUNTIFS($AU$106:$AU$135,"&gt;"&amp;AU119)+COUNTIFS(AU$106:AU119,"="&amp;AU119)+$AO$6)),"")</f>
        <v/>
      </c>
      <c r="AQ119" s="59" t="str">
        <f t="shared" si="212"/>
        <v/>
      </c>
      <c r="AR119" s="59" t="str">
        <f t="shared" si="213"/>
        <v/>
      </c>
      <c r="AS119" s="59" t="str">
        <f t="shared" si="214"/>
        <v/>
      </c>
      <c r="AT119" s="59" t="str">
        <f t="shared" si="215"/>
        <v/>
      </c>
      <c r="AU119" s="59" t="str">
        <f t="shared" si="216"/>
        <v/>
      </c>
      <c r="AW119" s="60" t="str">
        <f t="shared" si="217"/>
        <v/>
      </c>
      <c r="AX119" s="34" t="str">
        <f>IF(OR(BC119=0,BC119=""),"",IF(COUNTIFS($BC$11:$BC$158,"&gt;"&amp;BC119)+COUNTIFS(BC$11:BC119,"="&amp;BC119)=0,"",COUNTIFS($BC$11:$BC$158,"&gt;"&amp;BC119)+COUNTIFS(BC$11:BC119,"="&amp;BC119)))</f>
        <v/>
      </c>
      <c r="AY119" s="34" t="str">
        <f>IFERROR(IF(OR(BD119=0,BD119=""),"",IF(COUNTIFS($BD$11:$BD$158,"&gt;"&amp;BD119)+COUNTIFS(BD$11:BD119,"="&amp;BD119)=0,"",COUNTIFS($BD$11:$BD$158,"&gt;"&amp;BD119)+COUNTIFS(BD$11:BD119,"="&amp;BD119)+$AX$10)),"")</f>
        <v/>
      </c>
      <c r="AZ119" s="34" t="str">
        <f>IFERROR(IF(OR(BE119=0,BE119=""),"",IF(COUNTIFS($BE$11:$BE$158,"&gt;"&amp;BE119)+COUNTIFS(BE$11:BE119,"="&amp;BE119)=0,"",COUNTIFS($BE$11:$BE$158,"&gt;"&amp;BE119)+COUNTIFS(BE$11:BE119,"="&amp;BE119)+$AY$10)),"")</f>
        <v/>
      </c>
      <c r="BA119" s="34" t="str">
        <f>IFERROR(IF(OR(BF119=0,BF119=""),"",IF(COUNTIFS($BF$11:$BF$158,"&gt;"&amp;BF119)+COUNTIFS(BF$11:BF119,"="&amp;BF119)=0,"",COUNTIFS($BF$11:$BF$158,"&gt;"&amp;BF119)+COUNTIFS(BF$11:BF119,"="&amp;BF119)+$AZ$10)),"")</f>
        <v/>
      </c>
      <c r="BB119" s="34" t="str">
        <f>IFERROR(IF(OR(BG119=0,BG119=""),"",IF(COUNTIFS($BG$11:$BG$158,"&gt;"&amp;BG119)+COUNTIFS(BG$11:BG119,"="&amp;BG119)=0,"",COUNTIFS($BG$11:$BG$158,"&gt;"&amp;BG119)+COUNTIFS(BG$11:BG119,"="&amp;BG119)+$BA$10)),"")</f>
        <v/>
      </c>
      <c r="BC119" s="59" t="str">
        <f t="shared" si="218"/>
        <v/>
      </c>
      <c r="BD119" s="59" t="str">
        <f t="shared" si="219"/>
        <v/>
      </c>
      <c r="BE119" s="59" t="str">
        <f t="shared" si="220"/>
        <v/>
      </c>
      <c r="BF119" s="59" t="str">
        <f t="shared" si="221"/>
        <v/>
      </c>
      <c r="BG119" s="59" t="str">
        <f t="shared" si="222"/>
        <v/>
      </c>
    </row>
    <row r="120" spans="1:59" ht="15" x14ac:dyDescent="0.3">
      <c r="A120" t="str">
        <f t="shared" si="223"/>
        <v/>
      </c>
      <c r="B120" t="str">
        <f>IF(OR(AC120=0,AC120=""),"",IF(COUNTIFS($AE$11:$AE$158,"&gt;"&amp;AE120)+COUNTIFS(AE$11:AE120,"="&amp;AE120)=0,"",COUNTIFS($AE$11:$AE$158,"&gt;"&amp;AE120)+COUNTIFS(AE$11:AE120,"="&amp;AE120)))</f>
        <v/>
      </c>
      <c r="C120" t="str">
        <f t="shared" si="199"/>
        <v/>
      </c>
      <c r="D120" t="str">
        <f>IF(OR(AC120=0,AC120=""),"",IF(COUNTIFS($AF$11:$AF$135,"&gt;"&amp;AF120)+COUNTIFS(AF$11:AF120,"="&amp;AF120)=0,"",COUNTIFS($AF$11:$AF$135,"&gt;"&amp;AF120)+COUNTIFS(AF$11:AF120,"="&amp;AF120)))</f>
        <v/>
      </c>
      <c r="E120" t="str">
        <f>IF(AC120="","",COUNTIFS($H$11:$H$158,H120,$AE$11:$AE$158,"&gt;"&amp;AE120)+COUNTIFS(H120:$H$158,H120,AE120:$AE$158,AE120))</f>
        <v/>
      </c>
      <c r="F120" s="10" t="s">
        <v>137</v>
      </c>
      <c r="G120" s="107" t="str">
        <f>IFERROR(IF(VLOOKUP(F120,Lookups!$A$2:$F$118,2,FALSE)="","",VLOOKUP(F120,Lookups!$A$2:$F$118,2,FALSE)),"")</f>
        <v/>
      </c>
      <c r="H120" s="107" t="str">
        <f>IFERROR(IF(VLOOKUP(F120,Lookups!$A$2:$F$118,3,FALSE)="","",VLOOKUP(F120,Lookups!$A$2:$F$118,3,FALSE)),"")</f>
        <v>U/G</v>
      </c>
      <c r="I120" s="107" t="str">
        <f>IFERROR(IF(AE120=0,"",VLOOKUP(AD120,Lookups!$K$3:$L$7,2,TRUE)),"")</f>
        <v/>
      </c>
      <c r="J120" s="107" t="str">
        <f>IFERROR(IF(VLOOKUP(F120,Lookups!$A$2:$F$118,4,FALSE)="","",VLOOKUP(F120,Lookups!$A$2:$F$118,4,FALSE)),"")</f>
        <v>PCP</v>
      </c>
      <c r="K120" s="107" t="str">
        <f>IFERROR(IF(VLOOKUP(F120,Lookups!$A$2:$F$118,5,FALSE)="","",VLOOKUP(F120,Lookups!$A$2:$F$118,5,FALSE)),"")</f>
        <v>Weston Warrior</v>
      </c>
      <c r="L120" s="108" t="str">
        <f>IFERROR(IF(VLOOKUP(F120,Lookups!$A$2:$F$118,6,FALSE)="","",VLOOKUP(F120,Lookups!$A$2:$F$118,6,FALSE)),"")</f>
        <v/>
      </c>
      <c r="M120" s="53" t="str">
        <f>IFERROR(IF(VLOOKUP(F120,Scores!$A$5:$K$102,2,FALSE)="","",VLOOKUP(F120,Scores!$A$4:$K$102,2,FALSE)),"")</f>
        <v/>
      </c>
      <c r="N120" s="54" t="str">
        <f>IFERROR(IF(VLOOKUP(F120,Scores!$A$5:$K$102,3,FALSE)="","",VLOOKUP(F120,Scores!$A$5:$K$102,3,FALSE)),"")</f>
        <v/>
      </c>
      <c r="O120" s="54" t="str">
        <f>IFERROR(IF(VLOOKUP(F120,Scores!$A$5:$K$102,4,FALSE)="","",VLOOKUP(F120,Scores!$A$5:$K$102,4,FALSE)),"")</f>
        <v/>
      </c>
      <c r="P120" s="54" t="str">
        <f>IFERROR(IF(VLOOKUP(F120,Scores!$A$5:$K$102,5,FALSE)="","",VLOOKUP(F120,Scores!$A$5:$K$102,5,FALSE)),"")</f>
        <v/>
      </c>
      <c r="Q120" s="54" t="str">
        <f>IFERROR(IF(VLOOKUP(F120,Scores!$A$5:$K$102,6,FALSE)="","",VLOOKUP(F120,Scores!$A$5:$K$102,6,FALSE)),"")</f>
        <v/>
      </c>
      <c r="R120" s="54" t="str">
        <f>IFERROR(IF(VLOOKUP(F120,Scores!$A$5:$K$102,7,FALSE)="","",VLOOKUP(F120,Scores!$A$5:$K$102,7,FALSE)),"")</f>
        <v/>
      </c>
      <c r="S120" s="54" t="str">
        <f>IFERROR(IF(VLOOKUP(F120,Scores!$A$5:$K$102,8,FALSE)="","",VLOOKUP(F120,Scores!$A$5:$K$102,8,FALSE)),"")</f>
        <v/>
      </c>
      <c r="T120" s="55" t="str">
        <f>IFERROR(IF(VLOOKUP(F120,Scores!$A$5:$K$102,9,FALSE)="","",VLOOKUP(F120,Scores!$A$5:$K$102,9,FALSE)),"")</f>
        <v/>
      </c>
      <c r="U120" s="56" t="str">
        <f t="shared" si="224"/>
        <v/>
      </c>
      <c r="V120" s="57" t="str">
        <f t="shared" si="225"/>
        <v/>
      </c>
      <c r="W120" s="57" t="str">
        <f t="shared" si="226"/>
        <v/>
      </c>
      <c r="X120" s="57" t="str">
        <f t="shared" si="227"/>
        <v/>
      </c>
      <c r="Y120" s="57" t="str">
        <f t="shared" si="228"/>
        <v/>
      </c>
      <c r="Z120" s="57" t="str">
        <f t="shared" si="229"/>
        <v/>
      </c>
      <c r="AA120" s="57" t="str">
        <f t="shared" si="230"/>
        <v/>
      </c>
      <c r="AB120" s="58" t="str">
        <f t="shared" si="231"/>
        <v/>
      </c>
      <c r="AC120" s="53" t="str">
        <f t="shared" si="232"/>
        <v/>
      </c>
      <c r="AD120" s="57" t="str">
        <f t="shared" si="233"/>
        <v/>
      </c>
      <c r="AE120" s="57" t="str" cm="1">
        <f t="array" ref="AE120">IFERROR(IF(AC120&gt;Lookups!$I$6-1,AVERAGE(LARGE(U120:AB120,_xlfn.SEQUENCE(Lookups!$I$6))),AVERAGE(LARGE(U120:AB120,_xlfn.SEQUENCE(AC120)))),"")</f>
        <v/>
      </c>
      <c r="AF120" s="55" t="str">
        <f t="shared" si="234"/>
        <v/>
      </c>
      <c r="AG120" s="59" t="str">
        <f>IF(AC120=Lookups!$I$6+1,LARGE(U120:AB120,5),"")</f>
        <v/>
      </c>
      <c r="AH120" s="59" t="str">
        <f>IF(AC120=Lookups!$I$6+2,LARGE(U120:AB120,6),"")</f>
        <v/>
      </c>
      <c r="AI120" s="59"/>
      <c r="AJ120" s="59"/>
      <c r="AK120" s="60" t="str">
        <f t="shared" si="211"/>
        <v/>
      </c>
      <c r="AL120" s="34" t="str">
        <f>IF(OR(AC120=0,AC120=""),"",IF(COUNTIFS($AQ$106:$AQ$135,"&gt;"&amp;AQ120)+COUNTIFS(AQ$106:AQ120,"="&amp;AQ120)=0,"",COUNTIFS($AQ$106:$AQ$135,"&gt;"&amp;AQ120)+COUNTIFS(AQ$106:AQ120,"="&amp;AQ120)))</f>
        <v/>
      </c>
      <c r="AM120" s="34" t="str">
        <f>IFERROR(IF(OR(AC120=0,AC120=""),"",IF(COUNTIFS($AR$106:$AR$135,"&gt;"&amp;AR120)+COUNTIFS(AR$106:AR120,"="&amp;AR120)=0,"",COUNTIFS($AR$106:$AR$135,"&gt;"&amp;AR120)+COUNTIFS(AR$106:AR120,"="&amp;AR120)+$AL$105)),"")</f>
        <v/>
      </c>
      <c r="AN120" s="34" t="str">
        <f>IFERROR(IF(OR(AC120=0,AC120=""),"",IF(COUNTIFS($AS$106:$AS$135,"&gt;"&amp;AS120)+COUNTIFS(AS$106:AS120,"="&amp;AS120)=0,"",COUNTIFS($AS$106:$AS$135,"&gt;"&amp;AS120)+COUNTIFS(AS$106:AS120,"="&amp;AS120)+$AM$105)),"")</f>
        <v/>
      </c>
      <c r="AO120" s="34" t="str">
        <f>IFERROR(IF(OR(AC120=0,AC120=""),"",IF(COUNTIFS($AT$106:$AT$135,"&gt;"&amp;AT120)+COUNTIFS(AT$106:AT120,"="&amp;AT120)=0,"",COUNTIFS($AT$106:$AT$135,"&gt;"&amp;AT120)+COUNTIFS(AT$106:AT120,"="&amp;AT120)+$AN$105)),"")</f>
        <v/>
      </c>
      <c r="AP120" s="34" t="str">
        <f>IFERROR(IF(OR(AC120=0,AC120=""),"",IF(COUNTIFS($AU$106:$AU$135,"&gt;"&amp;AU120)+COUNTIFS(AU$106:AU120,"="&amp;AU120)=0,"",COUNTIFS($AU$106:$AU$135,"&gt;"&amp;AU120)+COUNTIFS(AU$106:AU120,"="&amp;AU120)+$AO$6)),"")</f>
        <v/>
      </c>
      <c r="AQ120" s="59" t="str">
        <f t="shared" si="212"/>
        <v/>
      </c>
      <c r="AR120" s="59" t="str">
        <f t="shared" si="213"/>
        <v/>
      </c>
      <c r="AS120" s="59" t="str">
        <f t="shared" si="214"/>
        <v/>
      </c>
      <c r="AT120" s="59" t="str">
        <f t="shared" si="215"/>
        <v/>
      </c>
      <c r="AU120" s="59" t="str">
        <f t="shared" si="216"/>
        <v/>
      </c>
      <c r="AW120" s="60" t="str">
        <f t="shared" si="217"/>
        <v/>
      </c>
      <c r="AX120" s="34" t="str">
        <f>IF(OR(BC120=0,BC120=""),"",IF(COUNTIFS($BC$11:$BC$158,"&gt;"&amp;BC120)+COUNTIFS(BC$11:BC120,"="&amp;BC120)=0,"",COUNTIFS($BC$11:$BC$158,"&gt;"&amp;BC120)+COUNTIFS(BC$11:BC120,"="&amp;BC120)))</f>
        <v/>
      </c>
      <c r="AY120" s="34" t="str">
        <f>IFERROR(IF(OR(BD120=0,BD120=""),"",IF(COUNTIFS($BD$11:$BD$158,"&gt;"&amp;BD120)+COUNTIFS(BD$11:BD120,"="&amp;BD120)=0,"",COUNTIFS($BD$11:$BD$158,"&gt;"&amp;BD120)+COUNTIFS(BD$11:BD120,"="&amp;BD120)+$AX$10)),"")</f>
        <v/>
      </c>
      <c r="AZ120" s="34" t="str">
        <f>IFERROR(IF(OR(BE120=0,BE120=""),"",IF(COUNTIFS($BE$11:$BE$158,"&gt;"&amp;BE120)+COUNTIFS(BE$11:BE120,"="&amp;BE120)=0,"",COUNTIFS($BE$11:$BE$158,"&gt;"&amp;BE120)+COUNTIFS(BE$11:BE120,"="&amp;BE120)+$AY$10)),"")</f>
        <v/>
      </c>
      <c r="BA120" s="34" t="str">
        <f>IFERROR(IF(OR(BF120=0,BF120=""),"",IF(COUNTIFS($BF$11:$BF$158,"&gt;"&amp;BF120)+COUNTIFS(BF$11:BF120,"="&amp;BF120)=0,"",COUNTIFS($BF$11:$BF$158,"&gt;"&amp;BF120)+COUNTIFS(BF$11:BF120,"="&amp;BF120)+$AZ$10)),"")</f>
        <v/>
      </c>
      <c r="BB120" s="34" t="str">
        <f>IFERROR(IF(OR(BG120=0,BG120=""),"",IF(COUNTIFS($BG$11:$BG$158,"&gt;"&amp;BG120)+COUNTIFS(BG$11:BG120,"="&amp;BG120)=0,"",COUNTIFS($BG$11:$BG$158,"&gt;"&amp;BG120)+COUNTIFS(BG$11:BG120,"="&amp;BG120)+$BA$10)),"")</f>
        <v/>
      </c>
      <c r="BC120" s="59" t="str">
        <f t="shared" si="218"/>
        <v/>
      </c>
      <c r="BD120" s="59" t="str">
        <f t="shared" si="219"/>
        <v/>
      </c>
      <c r="BE120" s="59" t="str">
        <f t="shared" si="220"/>
        <v/>
      </c>
      <c r="BF120" s="59" t="str">
        <f t="shared" si="221"/>
        <v/>
      </c>
      <c r="BG120" s="59" t="str">
        <f t="shared" si="222"/>
        <v/>
      </c>
    </row>
    <row r="121" spans="1:59" ht="15.6" x14ac:dyDescent="0.3">
      <c r="A121">
        <f t="shared" si="223"/>
        <v>2</v>
      </c>
      <c r="B121">
        <f>IF(OR(AC121=0,AC121=""),"",IF(COUNTIFS($AE$11:$AE$158,"&gt;"&amp;AE121)+COUNTIFS(AE$11:AE121,"="&amp;AE121)=0,"",COUNTIFS($AE$11:$AE$158,"&gt;"&amp;AE121)+COUNTIFS(AE$11:AE121,"="&amp;AE121)))</f>
        <v>13</v>
      </c>
      <c r="C121">
        <f t="shared" si="199"/>
        <v>32</v>
      </c>
      <c r="D121">
        <f>IF(OR(AC121=0,AC121=""),"",IF(COUNTIFS($AF$11:$AF$135,"&gt;"&amp;AF121)+COUNTIFS(AF$11:AF121,"="&amp;AF121)=0,"",COUNTIFS($AF$11:$AF$135,"&gt;"&amp;AF121)+COUNTIFS(AF$11:AF121,"="&amp;AF121)))</f>
        <v>21</v>
      </c>
      <c r="E121">
        <f>IF(AC121="","",COUNTIFS($H$11:$H$158,H121,$AE$11:$AE$158,"&gt;"&amp;AE121)+COUNTIFS(H121:$H$158,H121,AE121:$AE$158,AE121))</f>
        <v>1</v>
      </c>
      <c r="F121" s="27" t="s">
        <v>34</v>
      </c>
      <c r="G121" s="107">
        <f>IFERROR(IF(VLOOKUP(F121,Lookups!$A$2:$F$118,2,FALSE)="","",VLOOKUP(F121,Lookups!$A$2:$F$118,2,FALSE)),"")</f>
        <v>1904</v>
      </c>
      <c r="H121" s="107" t="str">
        <f>IFERROR(IF(VLOOKUP(F121,Lookups!$A$2:$F$118,3,FALSE)="","",VLOOKUP(F121,Lookups!$A$2:$F$118,3,FALSE)),"")</f>
        <v>U/G</v>
      </c>
      <c r="I121" s="107" t="str">
        <f>IFERROR(IF(AE121=0,"",VLOOKUP(AD121,Lookups!$K$3:$L$7,2,TRUE)),"")</f>
        <v>A</v>
      </c>
      <c r="J121" s="107" t="str">
        <f>IFERROR(IF(VLOOKUP(F121,Lookups!$A$2:$F$118,4,FALSE)="","",VLOOKUP(F121,Lookups!$A$2:$F$118,4,FALSE)),"")</f>
        <v>PCP</v>
      </c>
      <c r="K121" s="107" t="str">
        <f>IFERROR(IF(VLOOKUP(F121,Lookups!$A$2:$F$118,5,FALSE)="","",VLOOKUP(F121,Lookups!$A$2:$F$118,5,FALSE)),"")</f>
        <v>Meon</v>
      </c>
      <c r="L121" s="108" t="str">
        <f>IFERROR(IF(VLOOKUP(F121,Lookups!$A$2:$F$118,6,FALSE)="","",VLOOKUP(F121,Lookups!$A$2:$F$118,6,FALSE)),"")</f>
        <v>Meon</v>
      </c>
      <c r="M121" s="53">
        <f>IFERROR(IF(VLOOKUP(F121,Scores!$A$5:$K$102,2,FALSE)="","",VLOOKUP(F121,Scores!$A$4:$K$102,2,FALSE)),"")</f>
        <v>32</v>
      </c>
      <c r="N121" s="54" t="str">
        <f>IFERROR(IF(VLOOKUP(F121,Scores!$A$5:$K$102,3,FALSE)="","",VLOOKUP(F121,Scores!$A$5:$K$102,3,FALSE)),"")</f>
        <v/>
      </c>
      <c r="O121" s="54" t="str">
        <f>IFERROR(IF(VLOOKUP(F121,Scores!$A$5:$K$102,4,FALSE)="","",VLOOKUP(F121,Scores!$A$5:$K$102,4,FALSE)),"")</f>
        <v/>
      </c>
      <c r="P121" s="54" t="str">
        <f>IFERROR(IF(VLOOKUP(F121,Scores!$A$5:$K$102,5,FALSE)="","",VLOOKUP(F121,Scores!$A$5:$K$102,5,FALSE)),"")</f>
        <v/>
      </c>
      <c r="Q121" s="54" t="str">
        <f>IFERROR(IF(VLOOKUP(F121,Scores!$A$5:$K$102,6,FALSE)="","",VLOOKUP(F121,Scores!$A$5:$K$102,6,FALSE)),"")</f>
        <v/>
      </c>
      <c r="R121" s="54" t="str">
        <f>IFERROR(IF(VLOOKUP(F121,Scores!$A$5:$K$102,7,FALSE)="","",VLOOKUP(F121,Scores!$A$5:$K$102,7,FALSE)),"")</f>
        <v/>
      </c>
      <c r="S121" s="54" t="str">
        <f>IFERROR(IF(VLOOKUP(F121,Scores!$A$5:$K$102,8,FALSE)="","",VLOOKUP(F121,Scores!$A$5:$K$102,8,FALSE)),"")</f>
        <v/>
      </c>
      <c r="T121" s="55" t="str">
        <f>IFERROR(IF(VLOOKUP(F121,Scores!$A$5:$K$102,9,FALSE)="","",VLOOKUP(F121,Scores!$A$5:$K$102,9,FALSE)),"")</f>
        <v/>
      </c>
      <c r="U121" s="56">
        <f t="shared" si="224"/>
        <v>0.82051282051282048</v>
      </c>
      <c r="V121" s="57" t="str">
        <f t="shared" si="225"/>
        <v/>
      </c>
      <c r="W121" s="57" t="str">
        <f t="shared" si="226"/>
        <v/>
      </c>
      <c r="X121" s="57" t="str">
        <f t="shared" si="227"/>
        <v/>
      </c>
      <c r="Y121" s="57" t="str">
        <f t="shared" si="228"/>
        <v/>
      </c>
      <c r="Z121" s="57" t="str">
        <f t="shared" si="229"/>
        <v/>
      </c>
      <c r="AA121" s="57" t="str">
        <f t="shared" si="230"/>
        <v/>
      </c>
      <c r="AB121" s="58" t="str">
        <f t="shared" si="231"/>
        <v/>
      </c>
      <c r="AC121" s="53">
        <f t="shared" si="232"/>
        <v>1</v>
      </c>
      <c r="AD121" s="57">
        <f t="shared" si="233"/>
        <v>0.82051282051282048</v>
      </c>
      <c r="AE121" s="57" cm="1">
        <f t="array" ref="AE121">IFERROR(IF(AC121&gt;Lookups!$I$6-1,AVERAGE(LARGE(U121:AB121,_xlfn.SEQUENCE(Lookups!$I$6))),AVERAGE(LARGE(U121:AB121,_xlfn.SEQUENCE(AC121)))),"")</f>
        <v>0.82051282051282048</v>
      </c>
      <c r="AF121" s="55">
        <f t="shared" si="234"/>
        <v>32</v>
      </c>
      <c r="AG121" s="59" t="str">
        <f>IF(AC121=Lookups!$I$6+1,LARGE(U121:AB121,5),"")</f>
        <v/>
      </c>
      <c r="AH121" s="59" t="str">
        <f>IF(AC121=Lookups!$I$6+2,LARGE(U121:AB121,6),"")</f>
        <v/>
      </c>
      <c r="AI121" s="59"/>
      <c r="AJ121" s="59"/>
      <c r="AK121" s="60">
        <f t="shared" si="211"/>
        <v>2</v>
      </c>
      <c r="AL121" s="34" t="str">
        <f>IF(OR(AC121=0,AC121=""),"",IF(COUNTIFS($AQ$106:$AQ$135,"&gt;"&amp;AQ121)+COUNTIFS(AQ$106:AQ121,"="&amp;AQ121)=0,"",COUNTIFS($AQ$106:$AQ$135,"&gt;"&amp;AQ121)+COUNTIFS(AQ$106:AQ121,"="&amp;AQ121)))</f>
        <v/>
      </c>
      <c r="AM121" s="34" t="str">
        <f>IFERROR(IF(OR(AC121=0,AC121=""),"",IF(COUNTIFS($AR$106:$AR$135,"&gt;"&amp;AR121)+COUNTIFS(AR$106:AR121,"="&amp;AR121)=0,"",COUNTIFS($AR$106:$AR$135,"&gt;"&amp;AR121)+COUNTIFS(AR$106:AR121,"="&amp;AR121)+$AL$105)),"")</f>
        <v/>
      </c>
      <c r="AN121" s="34" t="str">
        <f>IFERROR(IF(OR(AC121=0,AC121=""),"",IF(COUNTIFS($AS$106:$AS$135,"&gt;"&amp;AS121)+COUNTIFS(AS$106:AS121,"="&amp;AS121)=0,"",COUNTIFS($AS$106:$AS$135,"&gt;"&amp;AS121)+COUNTIFS(AS$106:AS121,"="&amp;AS121)+$AM$105)),"")</f>
        <v/>
      </c>
      <c r="AO121" s="34">
        <f>IFERROR(IF(OR(AC121=0,AC121=""),"",IF(COUNTIFS($AT$106:$AT$135,"&gt;"&amp;AT121)+COUNTIFS(AT$106:AT121,"="&amp;AT121)=0,"",COUNTIFS($AT$106:$AT$135,"&gt;"&amp;AT121)+COUNTIFS(AT$106:AT121,"="&amp;AT121)+$AN$105)),"")</f>
        <v>2</v>
      </c>
      <c r="AP121" s="34" t="str">
        <f>IFERROR(IF(OR(AC121=0,AC121=""),"",IF(COUNTIFS($AU$106:$AU$135,"&gt;"&amp;AU121)+COUNTIFS(AU$106:AU121,"="&amp;AU121)=0,"",COUNTIFS($AU$106:$AU$135,"&gt;"&amp;AU121)+COUNTIFS(AU$106:AU121,"="&amp;AU121)+$AO$6)),"")</f>
        <v/>
      </c>
      <c r="AQ121" s="59" t="str">
        <f t="shared" si="212"/>
        <v/>
      </c>
      <c r="AR121" s="59" t="str">
        <f t="shared" si="213"/>
        <v/>
      </c>
      <c r="AS121" s="59" t="str">
        <f t="shared" si="214"/>
        <v/>
      </c>
      <c r="AT121" s="59">
        <f t="shared" si="215"/>
        <v>0.82051282051282048</v>
      </c>
      <c r="AU121" s="59" t="str">
        <f t="shared" si="216"/>
        <v/>
      </c>
      <c r="AW121" s="60">
        <f t="shared" si="217"/>
        <v>32</v>
      </c>
      <c r="AX121" s="34" t="str">
        <f>IF(OR(BC121=0,BC121=""),"",IF(COUNTIFS($BC$11:$BC$158,"&gt;"&amp;BC121)+COUNTIFS(BC$11:BC121,"="&amp;BC121)=0,"",COUNTIFS($BC$11:$BC$158,"&gt;"&amp;BC121)+COUNTIFS(BC$11:BC121,"="&amp;BC121)))</f>
        <v/>
      </c>
      <c r="AY121" s="34" t="str">
        <f>IFERROR(IF(OR(BD121=0,BD121=""),"",IF(COUNTIFS($BD$11:$BD$158,"&gt;"&amp;BD121)+COUNTIFS(BD$11:BD121,"="&amp;BD121)=0,"",COUNTIFS($BD$11:$BD$158,"&gt;"&amp;BD121)+COUNTIFS(BD$11:BD121,"="&amp;BD121)+$AX$10)),"")</f>
        <v/>
      </c>
      <c r="AZ121" s="34" t="str">
        <f>IFERROR(IF(OR(BE121=0,BE121=""),"",IF(COUNTIFS($BE$11:$BE$158,"&gt;"&amp;BE121)+COUNTIFS(BE$11:BE121,"="&amp;BE121)=0,"",COUNTIFS($BE$11:$BE$158,"&gt;"&amp;BE121)+COUNTIFS(BE$11:BE121,"="&amp;BE121)+$AY$10)),"")</f>
        <v/>
      </c>
      <c r="BA121" s="34">
        <f>IFERROR(IF(OR(BF121=0,BF121=""),"",IF(COUNTIFS($BF$11:$BF$158,"&gt;"&amp;BF121)+COUNTIFS(BF$11:BF121,"="&amp;BF121)=0,"",COUNTIFS($BF$11:$BF$158,"&gt;"&amp;BF121)+COUNTIFS(BF$11:BF121,"="&amp;BF121)+$AZ$10)),"")</f>
        <v>32</v>
      </c>
      <c r="BB121" s="34" t="str">
        <f>IFERROR(IF(OR(BG121=0,BG121=""),"",IF(COUNTIFS($BG$11:$BG$158,"&gt;"&amp;BG121)+COUNTIFS(BG$11:BG121,"="&amp;BG121)=0,"",COUNTIFS($BG$11:$BG$158,"&gt;"&amp;BG121)+COUNTIFS(BG$11:BG121,"="&amp;BG121)+$BA$10)),"")</f>
        <v/>
      </c>
      <c r="BC121" s="59" t="str">
        <f t="shared" si="218"/>
        <v/>
      </c>
      <c r="BD121" s="59" t="str">
        <f t="shared" si="219"/>
        <v/>
      </c>
      <c r="BE121" s="59" t="str">
        <f t="shared" si="220"/>
        <v/>
      </c>
      <c r="BF121" s="59">
        <f t="shared" si="221"/>
        <v>0.82051282051282048</v>
      </c>
      <c r="BG121" s="59" t="str">
        <f t="shared" si="222"/>
        <v/>
      </c>
    </row>
    <row r="122" spans="1:59" ht="15" x14ac:dyDescent="0.3">
      <c r="A122" t="str">
        <f t="shared" si="223"/>
        <v/>
      </c>
      <c r="B122" t="str">
        <f>IF(OR(AC122=0,AC122=""),"",IF(COUNTIFS($AE$11:$AE$158,"&gt;"&amp;AE122)+COUNTIFS(AE$11:AE122,"="&amp;AE122)=0,"",COUNTIFS($AE$11:$AE$158,"&gt;"&amp;AE122)+COUNTIFS(AE$11:AE122,"="&amp;AE122)))</f>
        <v/>
      </c>
      <c r="C122" t="str">
        <f t="shared" si="199"/>
        <v/>
      </c>
      <c r="D122" t="str">
        <f>IF(OR(AC122=0,AC122=""),"",IF(COUNTIFS($AF$11:$AF$135,"&gt;"&amp;AF122)+COUNTIFS(AF$11:AF122,"="&amp;AF122)=0,"",COUNTIFS($AF$11:$AF$135,"&gt;"&amp;AF122)+COUNTIFS(AF$11:AF122,"="&amp;AF122)))</f>
        <v/>
      </c>
      <c r="E122" t="str">
        <f>IF(AC122="","",COUNTIFS($H$11:$H$158,H122,$AE$11:$AE$158,"&gt;"&amp;AE122)+COUNTIFS(H122:$H$158,H122,AE122:$AE$158,AE122))</f>
        <v/>
      </c>
      <c r="F122" s="6" t="s">
        <v>130</v>
      </c>
      <c r="G122" s="107">
        <f>IFERROR(IF(VLOOKUP(F122,Lookups!$A$2:$F$118,2,FALSE)="","",VLOOKUP(F122,Lookups!$A$2:$F$118,2,FALSE)),"")</f>
        <v>1903</v>
      </c>
      <c r="H122" s="107" t="str">
        <f>IFERROR(IF(VLOOKUP(F122,Lookups!$A$2:$F$118,3,FALSE)="","",VLOOKUP(F122,Lookups!$A$2:$F$118,3,FALSE)),"")</f>
        <v>U/G</v>
      </c>
      <c r="I122" s="107" t="str">
        <f>IFERROR(IF(AE122=0,"",VLOOKUP(AD122,Lookups!$K$3:$L$7,2,TRUE)),"")</f>
        <v/>
      </c>
      <c r="J122" s="107" t="str">
        <f>IFERROR(IF(VLOOKUP(F122,Lookups!$A$2:$F$118,4,FALSE)="","",VLOOKUP(F122,Lookups!$A$2:$F$118,4,FALSE)),"")</f>
        <v>PCP</v>
      </c>
      <c r="K122" s="107" t="str">
        <f>IFERROR(IF(VLOOKUP(F122,Lookups!$A$2:$F$118,5,FALSE)="","",VLOOKUP(F122,Lookups!$A$2:$F$118,5,FALSE)),"")</f>
        <v>Newbury</v>
      </c>
      <c r="L122" s="108" t="str">
        <f>IFERROR(IF(VLOOKUP(F122,Lookups!$A$2:$F$118,6,FALSE)="","",VLOOKUP(F122,Lookups!$A$2:$F$118,6,FALSE)),"")</f>
        <v/>
      </c>
      <c r="M122" s="53" t="str">
        <f>IFERROR(IF(VLOOKUP(F122,Scores!$A$5:$K$102,2,FALSE)="","",VLOOKUP(F122,Scores!$A$4:$K$102,2,FALSE)),"")</f>
        <v/>
      </c>
      <c r="N122" s="54" t="str">
        <f>IFERROR(IF(VLOOKUP(F122,Scores!$A$5:$K$102,3,FALSE)="","",VLOOKUP(F122,Scores!$A$5:$K$102,3,FALSE)),"")</f>
        <v/>
      </c>
      <c r="O122" s="54" t="str">
        <f>IFERROR(IF(VLOOKUP(F122,Scores!$A$5:$K$102,4,FALSE)="","",VLOOKUP(F122,Scores!$A$5:$K$102,4,FALSE)),"")</f>
        <v/>
      </c>
      <c r="P122" s="54" t="str">
        <f>IFERROR(IF(VLOOKUP(F122,Scores!$A$5:$K$102,5,FALSE)="","",VLOOKUP(F122,Scores!$A$5:$K$102,5,FALSE)),"")</f>
        <v/>
      </c>
      <c r="Q122" s="54" t="str">
        <f>IFERROR(IF(VLOOKUP(F122,Scores!$A$5:$K$102,6,FALSE)="","",VLOOKUP(F122,Scores!$A$5:$K$102,6,FALSE)),"")</f>
        <v/>
      </c>
      <c r="R122" s="54" t="str">
        <f>IFERROR(IF(VLOOKUP(F122,Scores!$A$5:$K$102,7,FALSE)="","",VLOOKUP(F122,Scores!$A$5:$K$102,7,FALSE)),"")</f>
        <v/>
      </c>
      <c r="S122" s="54" t="str">
        <f>IFERROR(IF(VLOOKUP(F122,Scores!$A$5:$K$102,8,FALSE)="","",VLOOKUP(F122,Scores!$A$5:$K$102,8,FALSE)),"")</f>
        <v/>
      </c>
      <c r="T122" s="55" t="str">
        <f>IFERROR(IF(VLOOKUP(F122,Scores!$A$5:$K$102,9,FALSE)="","",VLOOKUP(F122,Scores!$A$5:$K$102,9,FALSE)),"")</f>
        <v/>
      </c>
      <c r="U122" s="56" t="str">
        <f t="shared" si="224"/>
        <v/>
      </c>
      <c r="V122" s="57" t="str">
        <f t="shared" si="225"/>
        <v/>
      </c>
      <c r="W122" s="57" t="str">
        <f t="shared" si="226"/>
        <v/>
      </c>
      <c r="X122" s="57" t="str">
        <f t="shared" si="227"/>
        <v/>
      </c>
      <c r="Y122" s="57" t="str">
        <f t="shared" si="228"/>
        <v/>
      </c>
      <c r="Z122" s="57" t="str">
        <f t="shared" si="229"/>
        <v/>
      </c>
      <c r="AA122" s="57" t="str">
        <f t="shared" si="230"/>
        <v/>
      </c>
      <c r="AB122" s="58" t="str">
        <f t="shared" si="231"/>
        <v/>
      </c>
      <c r="AC122" s="53" t="str">
        <f t="shared" si="232"/>
        <v/>
      </c>
      <c r="AD122" s="57" t="str">
        <f t="shared" si="233"/>
        <v/>
      </c>
      <c r="AE122" s="57" t="str" cm="1">
        <f t="array" ref="AE122">IFERROR(IF(AC122&gt;Lookups!$I$6-1,AVERAGE(LARGE(U122:AB122,_xlfn.SEQUENCE(Lookups!$I$6))),AVERAGE(LARGE(U122:AB122,_xlfn.SEQUENCE(AC122)))),"")</f>
        <v/>
      </c>
      <c r="AF122" s="55" t="str">
        <f t="shared" si="234"/>
        <v/>
      </c>
      <c r="AG122" s="59" t="str">
        <f>IF(AC122=Lookups!$I$6+1,LARGE(U122:AB122,5),"")</f>
        <v/>
      </c>
      <c r="AH122" s="59" t="str">
        <f>IF(AC122=Lookups!$I$6+2,LARGE(U122:AB122,6),"")</f>
        <v/>
      </c>
      <c r="AI122" s="59"/>
      <c r="AJ122" s="59"/>
      <c r="AK122" s="60" t="str">
        <f t="shared" si="211"/>
        <v/>
      </c>
      <c r="AL122" s="34" t="str">
        <f>IF(OR(AC122=0,AC122=""),"",IF(COUNTIFS($AQ$106:$AQ$135,"&gt;"&amp;AQ122)+COUNTIFS(AQ$106:AQ122,"="&amp;AQ122)=0,"",COUNTIFS($AQ$106:$AQ$135,"&gt;"&amp;AQ122)+COUNTIFS(AQ$106:AQ122,"="&amp;AQ122)))</f>
        <v/>
      </c>
      <c r="AM122" s="34" t="str">
        <f>IFERROR(IF(OR(AC122=0,AC122=""),"",IF(COUNTIFS($AR$106:$AR$135,"&gt;"&amp;AR122)+COUNTIFS(AR$106:AR122,"="&amp;AR122)=0,"",COUNTIFS($AR$106:$AR$135,"&gt;"&amp;AR122)+COUNTIFS(AR$106:AR122,"="&amp;AR122)+$AL$105)),"")</f>
        <v/>
      </c>
      <c r="AN122" s="34" t="str">
        <f>IFERROR(IF(OR(AC122=0,AC122=""),"",IF(COUNTIFS($AS$106:$AS$135,"&gt;"&amp;AS122)+COUNTIFS(AS$106:AS122,"="&amp;AS122)=0,"",COUNTIFS($AS$106:$AS$135,"&gt;"&amp;AS122)+COUNTIFS(AS$106:AS122,"="&amp;AS122)+$AM$105)),"")</f>
        <v/>
      </c>
      <c r="AO122" s="34" t="str">
        <f>IFERROR(IF(OR(AC122=0,AC122=""),"",IF(COUNTIFS($AT$106:$AT$135,"&gt;"&amp;AT122)+COUNTIFS(AT$106:AT122,"="&amp;AT122)=0,"",COUNTIFS($AT$106:$AT$135,"&gt;"&amp;AT122)+COUNTIFS(AT$106:AT122,"="&amp;AT122)+$AN$105)),"")</f>
        <v/>
      </c>
      <c r="AP122" s="34" t="str">
        <f>IFERROR(IF(OR(AC122=0,AC122=""),"",IF(COUNTIFS($AU$106:$AU$135,"&gt;"&amp;AU122)+COUNTIFS(AU$106:AU122,"="&amp;AU122)=0,"",COUNTIFS($AU$106:$AU$135,"&gt;"&amp;AU122)+COUNTIFS(AU$106:AU122,"="&amp;AU122)+$AO$6)),"")</f>
        <v/>
      </c>
      <c r="AQ122" s="59" t="str">
        <f t="shared" si="212"/>
        <v/>
      </c>
      <c r="AR122" s="59" t="str">
        <f t="shared" si="213"/>
        <v/>
      </c>
      <c r="AS122" s="59" t="str">
        <f t="shared" si="214"/>
        <v/>
      </c>
      <c r="AT122" s="59" t="str">
        <f t="shared" si="215"/>
        <v/>
      </c>
      <c r="AU122" s="59" t="str">
        <f t="shared" si="216"/>
        <v/>
      </c>
      <c r="AW122" s="60" t="str">
        <f t="shared" si="217"/>
        <v/>
      </c>
      <c r="AX122" s="34" t="str">
        <f>IF(OR(BC122=0,BC122=""),"",IF(COUNTIFS($BC$11:$BC$158,"&gt;"&amp;BC122)+COUNTIFS(BC$11:BC122,"="&amp;BC122)=0,"",COUNTIFS($BC$11:$BC$158,"&gt;"&amp;BC122)+COUNTIFS(BC$11:BC122,"="&amp;BC122)))</f>
        <v/>
      </c>
      <c r="AY122" s="34" t="str">
        <f>IFERROR(IF(OR(BD122=0,BD122=""),"",IF(COUNTIFS($BD$11:$BD$158,"&gt;"&amp;BD122)+COUNTIFS(BD$11:BD122,"="&amp;BD122)=0,"",COUNTIFS($BD$11:$BD$158,"&gt;"&amp;BD122)+COUNTIFS(BD$11:BD122,"="&amp;BD122)+$AX$10)),"")</f>
        <v/>
      </c>
      <c r="AZ122" s="34" t="str">
        <f>IFERROR(IF(OR(BE122=0,BE122=""),"",IF(COUNTIFS($BE$11:$BE$158,"&gt;"&amp;BE122)+COUNTIFS(BE$11:BE122,"="&amp;BE122)=0,"",COUNTIFS($BE$11:$BE$158,"&gt;"&amp;BE122)+COUNTIFS(BE$11:BE122,"="&amp;BE122)+$AY$10)),"")</f>
        <v/>
      </c>
      <c r="BA122" s="34" t="str">
        <f>IFERROR(IF(OR(BF122=0,BF122=""),"",IF(COUNTIFS($BF$11:$BF$158,"&gt;"&amp;BF122)+COUNTIFS(BF$11:BF122,"="&amp;BF122)=0,"",COUNTIFS($BF$11:$BF$158,"&gt;"&amp;BF122)+COUNTIFS(BF$11:BF122,"="&amp;BF122)+$AZ$10)),"")</f>
        <v/>
      </c>
      <c r="BB122" s="34" t="str">
        <f>IFERROR(IF(OR(BG122=0,BG122=""),"",IF(COUNTIFS($BG$11:$BG$158,"&gt;"&amp;BG122)+COUNTIFS(BG$11:BG122,"="&amp;BG122)=0,"",COUNTIFS($BG$11:$BG$158,"&gt;"&amp;BG122)+COUNTIFS(BG$11:BG122,"="&amp;BG122)+$BA$10)),"")</f>
        <v/>
      </c>
      <c r="BC122" s="59" t="str">
        <f t="shared" si="218"/>
        <v/>
      </c>
      <c r="BD122" s="59" t="str">
        <f t="shared" si="219"/>
        <v/>
      </c>
      <c r="BE122" s="59" t="str">
        <f t="shared" si="220"/>
        <v/>
      </c>
      <c r="BF122" s="59" t="str">
        <f t="shared" si="221"/>
        <v/>
      </c>
      <c r="BG122" s="59" t="str">
        <f t="shared" si="222"/>
        <v/>
      </c>
    </row>
    <row r="123" spans="1:59" ht="15" x14ac:dyDescent="0.3">
      <c r="A123" t="str">
        <f t="shared" si="223"/>
        <v/>
      </c>
      <c r="B123" t="str">
        <f>IF(OR(AC123=0,AC123=""),"",IF(COUNTIFS($AE$11:$AE$158,"&gt;"&amp;AE123)+COUNTIFS(AE$11:AE123,"="&amp;AE123)=0,"",COUNTIFS($AE$11:$AE$158,"&gt;"&amp;AE123)+COUNTIFS(AE$11:AE123,"="&amp;AE123)))</f>
        <v/>
      </c>
      <c r="C123" t="str">
        <f t="shared" si="199"/>
        <v/>
      </c>
      <c r="D123" t="str">
        <f>IF(OR(AC123=0,AC123=""),"",IF(COUNTIFS($AF$11:$AF$135,"&gt;"&amp;AF123)+COUNTIFS(AF$11:AF123,"="&amp;AF123)=0,"",COUNTIFS($AF$11:$AF$135,"&gt;"&amp;AF123)+COUNTIFS(AF$11:AF123,"="&amp;AF123)))</f>
        <v/>
      </c>
      <c r="E123" t="str">
        <f>IF(AC123="","",COUNTIFS($H$11:$H$158,H123,$AE$11:$AE$158,"&gt;"&amp;AE123)+COUNTIFS(H123:$H$158,H123,AE123:$AE$158,AE123))</f>
        <v/>
      </c>
      <c r="F123" s="6" t="s">
        <v>131</v>
      </c>
      <c r="G123" s="107">
        <f>IFERROR(IF(VLOOKUP(F123,Lookups!$A$2:$F$118,2,FALSE)="","",VLOOKUP(F123,Lookups!$A$2:$F$118,2,FALSE)),"")</f>
        <v>296</v>
      </c>
      <c r="H123" s="107" t="str">
        <f>IFERROR(IF(VLOOKUP(F123,Lookups!$A$2:$F$118,3,FALSE)="","",VLOOKUP(F123,Lookups!$A$2:$F$118,3,FALSE)),"")</f>
        <v>U/G</v>
      </c>
      <c r="I123" s="107" t="str">
        <f>IFERROR(IF(AE123=0,"",VLOOKUP(AD123,Lookups!$K$3:$L$7,2,TRUE)),"")</f>
        <v/>
      </c>
      <c r="J123" s="107" t="str">
        <f>IFERROR(IF(VLOOKUP(F123,Lookups!$A$2:$F$118,4,FALSE)="","",VLOOKUP(F123,Lookups!$A$2:$F$118,4,FALSE)),"")</f>
        <v>PCP</v>
      </c>
      <c r="K123" s="107" t="str">
        <f>IFERROR(IF(VLOOKUP(F123,Lookups!$A$2:$F$118,5,FALSE)="","",VLOOKUP(F123,Lookups!$A$2:$F$118,5,FALSE)),"")</f>
        <v>Bisley</v>
      </c>
      <c r="L123" s="108" t="str">
        <f>IFERROR(IF(VLOOKUP(F123,Lookups!$A$2:$F$118,6,FALSE)="","",VLOOKUP(F123,Lookups!$A$2:$F$118,6,FALSE)),"")</f>
        <v/>
      </c>
      <c r="M123" s="53" t="str">
        <f>IFERROR(IF(VLOOKUP(F123,Scores!$A$5:$K$102,2,FALSE)="","",VLOOKUP(F123,Scores!$A$4:$K$102,2,FALSE)),"")</f>
        <v/>
      </c>
      <c r="N123" s="54" t="str">
        <f>IFERROR(IF(VLOOKUP(F123,Scores!$A$5:$K$102,3,FALSE)="","",VLOOKUP(F123,Scores!$A$5:$K$102,3,FALSE)),"")</f>
        <v/>
      </c>
      <c r="O123" s="54" t="str">
        <f>IFERROR(IF(VLOOKUP(F123,Scores!$A$5:$K$102,4,FALSE)="","",VLOOKUP(F123,Scores!$A$5:$K$102,4,FALSE)),"")</f>
        <v/>
      </c>
      <c r="P123" s="54" t="str">
        <f>IFERROR(IF(VLOOKUP(F123,Scores!$A$5:$K$102,5,FALSE)="","",VLOOKUP(F123,Scores!$A$5:$K$102,5,FALSE)),"")</f>
        <v/>
      </c>
      <c r="Q123" s="54" t="str">
        <f>IFERROR(IF(VLOOKUP(F123,Scores!$A$5:$K$102,6,FALSE)="","",VLOOKUP(F123,Scores!$A$5:$K$102,6,FALSE)),"")</f>
        <v/>
      </c>
      <c r="R123" s="54" t="str">
        <f>IFERROR(IF(VLOOKUP(F123,Scores!$A$5:$K$102,7,FALSE)="","",VLOOKUP(F123,Scores!$A$5:$K$102,7,FALSE)),"")</f>
        <v/>
      </c>
      <c r="S123" s="54" t="str">
        <f>IFERROR(IF(VLOOKUP(F123,Scores!$A$5:$K$102,8,FALSE)="","",VLOOKUP(F123,Scores!$A$5:$K$102,8,FALSE)),"")</f>
        <v/>
      </c>
      <c r="T123" s="55" t="str">
        <f>IFERROR(IF(VLOOKUP(F123,Scores!$A$5:$K$102,9,FALSE)="","",VLOOKUP(F123,Scores!$A$5:$K$102,9,FALSE)),"")</f>
        <v/>
      </c>
      <c r="U123" s="56" t="str">
        <f t="shared" si="224"/>
        <v/>
      </c>
      <c r="V123" s="57" t="str">
        <f t="shared" si="225"/>
        <v/>
      </c>
      <c r="W123" s="57" t="str">
        <f t="shared" si="226"/>
        <v/>
      </c>
      <c r="X123" s="57" t="str">
        <f t="shared" si="227"/>
        <v/>
      </c>
      <c r="Y123" s="57" t="str">
        <f t="shared" si="228"/>
        <v/>
      </c>
      <c r="Z123" s="57" t="str">
        <f t="shared" si="229"/>
        <v/>
      </c>
      <c r="AA123" s="57" t="str">
        <f t="shared" si="230"/>
        <v/>
      </c>
      <c r="AB123" s="58" t="str">
        <f t="shared" si="231"/>
        <v/>
      </c>
      <c r="AC123" s="53" t="str">
        <f t="shared" si="232"/>
        <v/>
      </c>
      <c r="AD123" s="57" t="str">
        <f t="shared" si="233"/>
        <v/>
      </c>
      <c r="AE123" s="57" t="str" cm="1">
        <f t="array" ref="AE123">IFERROR(IF(AC123&gt;Lookups!$I$6-1,AVERAGE(LARGE(U123:AB123,_xlfn.SEQUENCE(Lookups!$I$6))),AVERAGE(LARGE(U123:AB123,_xlfn.SEQUENCE(AC123)))),"")</f>
        <v/>
      </c>
      <c r="AF123" s="55" t="str">
        <f t="shared" si="234"/>
        <v/>
      </c>
      <c r="AG123" s="59" t="str">
        <f>IF(AC123=Lookups!$I$6+1,LARGE(U123:AB123,5),"")</f>
        <v/>
      </c>
      <c r="AH123" s="59" t="str">
        <f>IF(AC123=Lookups!$I$6+2,LARGE(U123:AB123,6),"")</f>
        <v/>
      </c>
      <c r="AI123" s="59"/>
      <c r="AJ123" s="59"/>
      <c r="AK123" s="60" t="str">
        <f t="shared" si="211"/>
        <v/>
      </c>
      <c r="AL123" s="34" t="str">
        <f>IF(OR(AC123=0,AC123=""),"",IF(COUNTIFS($AQ$106:$AQ$135,"&gt;"&amp;AQ123)+COUNTIFS(AQ$106:AQ123,"="&amp;AQ123)=0,"",COUNTIFS($AQ$106:$AQ$135,"&gt;"&amp;AQ123)+COUNTIFS(AQ$106:AQ123,"="&amp;AQ123)))</f>
        <v/>
      </c>
      <c r="AM123" s="34" t="str">
        <f>IFERROR(IF(OR(AC123=0,AC123=""),"",IF(COUNTIFS($AR$106:$AR$135,"&gt;"&amp;AR123)+COUNTIFS(AR$106:AR123,"="&amp;AR123)=0,"",COUNTIFS($AR$106:$AR$135,"&gt;"&amp;AR123)+COUNTIFS(AR$106:AR123,"="&amp;AR123)+$AL$105)),"")</f>
        <v/>
      </c>
      <c r="AN123" s="34" t="str">
        <f>IFERROR(IF(OR(AC123=0,AC123=""),"",IF(COUNTIFS($AS$106:$AS$135,"&gt;"&amp;AS123)+COUNTIFS(AS$106:AS123,"="&amp;AS123)=0,"",COUNTIFS($AS$106:$AS$135,"&gt;"&amp;AS123)+COUNTIFS(AS$106:AS123,"="&amp;AS123)+$AM$105)),"")</f>
        <v/>
      </c>
      <c r="AO123" s="34" t="str">
        <f>IFERROR(IF(OR(AC123=0,AC123=""),"",IF(COUNTIFS($AT$106:$AT$135,"&gt;"&amp;AT123)+COUNTIFS(AT$106:AT123,"="&amp;AT123)=0,"",COUNTIFS($AT$106:$AT$135,"&gt;"&amp;AT123)+COUNTIFS(AT$106:AT123,"="&amp;AT123)+$AN$105)),"")</f>
        <v/>
      </c>
      <c r="AP123" s="34" t="str">
        <f>IFERROR(IF(OR(AC123=0,AC123=""),"",IF(COUNTIFS($AU$106:$AU$135,"&gt;"&amp;AU123)+COUNTIFS(AU$106:AU123,"="&amp;AU123)=0,"",COUNTIFS($AU$106:$AU$135,"&gt;"&amp;AU123)+COUNTIFS(AU$106:AU123,"="&amp;AU123)+$AO$6)),"")</f>
        <v/>
      </c>
      <c r="AQ123" s="59" t="str">
        <f t="shared" si="212"/>
        <v/>
      </c>
      <c r="AR123" s="59" t="str">
        <f t="shared" si="213"/>
        <v/>
      </c>
      <c r="AS123" s="59" t="str">
        <f t="shared" si="214"/>
        <v/>
      </c>
      <c r="AT123" s="59" t="str">
        <f t="shared" si="215"/>
        <v/>
      </c>
      <c r="AU123" s="59" t="str">
        <f t="shared" si="216"/>
        <v/>
      </c>
      <c r="AW123" s="60" t="str">
        <f t="shared" si="217"/>
        <v/>
      </c>
      <c r="AX123" s="34" t="str">
        <f>IF(OR(BC123=0,BC123=""),"",IF(COUNTIFS($BC$11:$BC$158,"&gt;"&amp;BC123)+COUNTIFS(BC$11:BC123,"="&amp;BC123)=0,"",COUNTIFS($BC$11:$BC$158,"&gt;"&amp;BC123)+COUNTIFS(BC$11:BC123,"="&amp;BC123)))</f>
        <v/>
      </c>
      <c r="AY123" s="34" t="str">
        <f>IFERROR(IF(OR(BD123=0,BD123=""),"",IF(COUNTIFS($BD$11:$BD$158,"&gt;"&amp;BD123)+COUNTIFS(BD$11:BD123,"="&amp;BD123)=0,"",COUNTIFS($BD$11:$BD$158,"&gt;"&amp;BD123)+COUNTIFS(BD$11:BD123,"="&amp;BD123)+$AX$10)),"")</f>
        <v/>
      </c>
      <c r="AZ123" s="34" t="str">
        <f>IFERROR(IF(OR(BE123=0,BE123=""),"",IF(COUNTIFS($BE$11:$BE$158,"&gt;"&amp;BE123)+COUNTIFS(BE$11:BE123,"="&amp;BE123)=0,"",COUNTIFS($BE$11:$BE$158,"&gt;"&amp;BE123)+COUNTIFS(BE$11:BE123,"="&amp;BE123)+$AY$10)),"")</f>
        <v/>
      </c>
      <c r="BA123" s="34" t="str">
        <f>IFERROR(IF(OR(BF123=0,BF123=""),"",IF(COUNTIFS($BF$11:$BF$158,"&gt;"&amp;BF123)+COUNTIFS(BF$11:BF123,"="&amp;BF123)=0,"",COUNTIFS($BF$11:$BF$158,"&gt;"&amp;BF123)+COUNTIFS(BF$11:BF123,"="&amp;BF123)+$AZ$10)),"")</f>
        <v/>
      </c>
      <c r="BB123" s="34" t="str">
        <f>IFERROR(IF(OR(BG123=0,BG123=""),"",IF(COUNTIFS($BG$11:$BG$158,"&gt;"&amp;BG123)+COUNTIFS(BG$11:BG123,"="&amp;BG123)=0,"",COUNTIFS($BG$11:$BG$158,"&gt;"&amp;BG123)+COUNTIFS(BG$11:BG123,"="&amp;BG123)+$BA$10)),"")</f>
        <v/>
      </c>
      <c r="BC123" s="59" t="str">
        <f t="shared" si="218"/>
        <v/>
      </c>
      <c r="BD123" s="59" t="str">
        <f t="shared" si="219"/>
        <v/>
      </c>
      <c r="BE123" s="59" t="str">
        <f t="shared" si="220"/>
        <v/>
      </c>
      <c r="BF123" s="59" t="str">
        <f t="shared" si="221"/>
        <v/>
      </c>
      <c r="BG123" s="59" t="str">
        <f t="shared" si="222"/>
        <v/>
      </c>
    </row>
    <row r="124" spans="1:59" ht="15.6" x14ac:dyDescent="0.3">
      <c r="A124" t="str">
        <f t="shared" si="223"/>
        <v/>
      </c>
      <c r="B124" t="str">
        <f>IF(OR(AC124=0,AC124=""),"",IF(COUNTIFS($AE$11:$AE$158,"&gt;"&amp;AE124)+COUNTIFS(AE$11:AE124,"="&amp;AE124)=0,"",COUNTIFS($AE$11:$AE$158,"&gt;"&amp;AE124)+COUNTIFS(AE$11:AE124,"="&amp;AE124)))</f>
        <v/>
      </c>
      <c r="C124" t="str">
        <f t="shared" si="199"/>
        <v/>
      </c>
      <c r="D124" t="str">
        <f>IF(OR(AC124=0,AC124=""),"",IF(COUNTIFS($AF$11:$AF$135,"&gt;"&amp;AF124)+COUNTIFS(AF$11:AF124,"="&amp;AF124)=0,"",COUNTIFS($AF$11:$AF$135,"&gt;"&amp;AF124)+COUNTIFS(AF$11:AF124,"="&amp;AF124)))</f>
        <v/>
      </c>
      <c r="E124" t="str">
        <f>IF(AC124="","",COUNTIFS($H$11:$H$158,H124,$AE$11:$AE$158,"&gt;"&amp;AE124)+COUNTIFS(H124:$H$158,H124,AE124:$AE$158,AE124))</f>
        <v/>
      </c>
      <c r="F124" s="27" t="s">
        <v>38</v>
      </c>
      <c r="G124" s="107">
        <f>IFERROR(IF(VLOOKUP(F124,Lookups!$A$2:$F$118,2,FALSE)="","",VLOOKUP(F124,Lookups!$A$2:$F$118,2,FALSE)),"")</f>
        <v>1915</v>
      </c>
      <c r="H124" s="107" t="str">
        <f>IFERROR(IF(VLOOKUP(F124,Lookups!$A$2:$F$118,3,FALSE)="","",VLOOKUP(F124,Lookups!$A$2:$F$118,3,FALSE)),"")</f>
        <v>U/G</v>
      </c>
      <c r="I124" s="107" t="str">
        <f>IFERROR(IF(AE124=0,"",VLOOKUP(AD124,Lookups!$K$3:$L$7,2,TRUE)),"")</f>
        <v/>
      </c>
      <c r="J124" s="107" t="str">
        <f>IFERROR(IF(VLOOKUP(F124,Lookups!$A$2:$F$118,4,FALSE)="","",VLOOKUP(F124,Lookups!$A$2:$F$118,4,FALSE)),"")</f>
        <v>PCP</v>
      </c>
      <c r="K124" s="107" t="str">
        <f>IFERROR(IF(VLOOKUP(F124,Lookups!$A$2:$F$118,5,FALSE)="","",VLOOKUP(F124,Lookups!$A$2:$F$118,5,FALSE)),"")</f>
        <v>Carisbrooke</v>
      </c>
      <c r="L124" s="108" t="str">
        <f>IFERROR(IF(VLOOKUP(F124,Lookups!$A$2:$F$118,6,FALSE)="","",VLOOKUP(F124,Lookups!$A$2:$F$118,6,FALSE)),"")</f>
        <v/>
      </c>
      <c r="M124" s="53" t="str">
        <f>IFERROR(IF(VLOOKUP(F124,Scores!$A$5:$K$102,2,FALSE)="","",VLOOKUP(F124,Scores!$A$4:$K$102,2,FALSE)),"")</f>
        <v/>
      </c>
      <c r="N124" s="54" t="str">
        <f>IFERROR(IF(VLOOKUP(F124,Scores!$A$5:$K$102,3,FALSE)="","",VLOOKUP(F124,Scores!$A$5:$K$102,3,FALSE)),"")</f>
        <v/>
      </c>
      <c r="O124" s="54" t="str">
        <f>IFERROR(IF(VLOOKUP(F124,Scores!$A$5:$K$102,4,FALSE)="","",VLOOKUP(F124,Scores!$A$5:$K$102,4,FALSE)),"")</f>
        <v/>
      </c>
      <c r="P124" s="54" t="str">
        <f>IFERROR(IF(VLOOKUP(F124,Scores!$A$5:$K$102,5,FALSE)="","",VLOOKUP(F124,Scores!$A$5:$K$102,5,FALSE)),"")</f>
        <v/>
      </c>
      <c r="Q124" s="54" t="str">
        <f>IFERROR(IF(VLOOKUP(F124,Scores!$A$5:$K$102,6,FALSE)="","",VLOOKUP(F124,Scores!$A$5:$K$102,6,FALSE)),"")</f>
        <v/>
      </c>
      <c r="R124" s="54" t="str">
        <f>IFERROR(IF(VLOOKUP(F124,Scores!$A$5:$K$102,7,FALSE)="","",VLOOKUP(F124,Scores!$A$5:$K$102,7,FALSE)),"")</f>
        <v/>
      </c>
      <c r="S124" s="54" t="str">
        <f>IFERROR(IF(VLOOKUP(F124,Scores!$A$5:$K$102,8,FALSE)="","",VLOOKUP(F124,Scores!$A$5:$K$102,8,FALSE)),"")</f>
        <v/>
      </c>
      <c r="T124" s="55" t="str">
        <f>IFERROR(IF(VLOOKUP(F124,Scores!$A$5:$K$102,9,FALSE)="","",VLOOKUP(F124,Scores!$A$5:$K$102,9,FALSE)),"")</f>
        <v/>
      </c>
      <c r="U124" s="56" t="str">
        <f t="shared" si="224"/>
        <v/>
      </c>
      <c r="V124" s="57" t="str">
        <f t="shared" si="225"/>
        <v/>
      </c>
      <c r="W124" s="57" t="str">
        <f t="shared" si="226"/>
        <v/>
      </c>
      <c r="X124" s="57" t="str">
        <f t="shared" si="227"/>
        <v/>
      </c>
      <c r="Y124" s="57" t="str">
        <f t="shared" si="228"/>
        <v/>
      </c>
      <c r="Z124" s="57" t="str">
        <f t="shared" si="229"/>
        <v/>
      </c>
      <c r="AA124" s="57" t="str">
        <f t="shared" si="230"/>
        <v/>
      </c>
      <c r="AB124" s="58" t="str">
        <f t="shared" si="231"/>
        <v/>
      </c>
      <c r="AC124" s="53" t="str">
        <f t="shared" si="232"/>
        <v/>
      </c>
      <c r="AD124" s="57" t="str">
        <f t="shared" si="233"/>
        <v/>
      </c>
      <c r="AE124" s="57" t="str" cm="1">
        <f t="array" ref="AE124">IFERROR(IF(AC124&gt;Lookups!$I$6-1,AVERAGE(LARGE(U124:AB124,_xlfn.SEQUENCE(Lookups!$I$6))),AVERAGE(LARGE(U124:AB124,_xlfn.SEQUENCE(AC124)))),"")</f>
        <v/>
      </c>
      <c r="AF124" s="55" t="str">
        <f t="shared" si="234"/>
        <v/>
      </c>
      <c r="AG124" s="59" t="str">
        <f>IF(AC124=Lookups!$I$6+1,LARGE(U124:AB124,5),"")</f>
        <v/>
      </c>
      <c r="AH124" s="59" t="str">
        <f>IF(AC124=Lookups!$I$6+2,LARGE(U124:AB124,6),"")</f>
        <v/>
      </c>
      <c r="AI124" s="59"/>
      <c r="AJ124" s="59"/>
      <c r="AK124" s="60" t="str">
        <f t="shared" si="211"/>
        <v/>
      </c>
      <c r="AL124" s="34" t="str">
        <f>IF(OR(AC124=0,AC124=""),"",IF(COUNTIFS($AQ$106:$AQ$135,"&gt;"&amp;AQ124)+COUNTIFS(AQ$106:AQ124,"="&amp;AQ124)=0,"",COUNTIFS($AQ$106:$AQ$135,"&gt;"&amp;AQ124)+COUNTIFS(AQ$106:AQ124,"="&amp;AQ124)))</f>
        <v/>
      </c>
      <c r="AM124" s="34" t="str">
        <f>IFERROR(IF(OR(AC124=0,AC124=""),"",IF(COUNTIFS($AR$106:$AR$135,"&gt;"&amp;AR124)+COUNTIFS(AR$106:AR124,"="&amp;AR124)=0,"",COUNTIFS($AR$106:$AR$135,"&gt;"&amp;AR124)+COUNTIFS(AR$106:AR124,"="&amp;AR124)+$AL$105)),"")</f>
        <v/>
      </c>
      <c r="AN124" s="34" t="str">
        <f>IFERROR(IF(OR(AC124=0,AC124=""),"",IF(COUNTIFS($AS$106:$AS$135,"&gt;"&amp;AS124)+COUNTIFS(AS$106:AS124,"="&amp;AS124)=0,"",COUNTIFS($AS$106:$AS$135,"&gt;"&amp;AS124)+COUNTIFS(AS$106:AS124,"="&amp;AS124)+$AM$105)),"")</f>
        <v/>
      </c>
      <c r="AO124" s="34" t="str">
        <f>IFERROR(IF(OR(AC124=0,AC124=""),"",IF(COUNTIFS($AT$106:$AT$135,"&gt;"&amp;AT124)+COUNTIFS(AT$106:AT124,"="&amp;AT124)=0,"",COUNTIFS($AT$106:$AT$135,"&gt;"&amp;AT124)+COUNTIFS(AT$106:AT124,"="&amp;AT124)+$AN$105)),"")</f>
        <v/>
      </c>
      <c r="AP124" s="34" t="str">
        <f>IFERROR(IF(OR(AC124=0,AC124=""),"",IF(COUNTIFS($AU$106:$AU$135,"&gt;"&amp;AU124)+COUNTIFS(AU$106:AU124,"="&amp;AU124)=0,"",COUNTIFS($AU$106:$AU$135,"&gt;"&amp;AU124)+COUNTIFS(AU$106:AU124,"="&amp;AU124)+$AO$6)),"")</f>
        <v/>
      </c>
      <c r="AQ124" s="59" t="str">
        <f t="shared" si="212"/>
        <v/>
      </c>
      <c r="AR124" s="59" t="str">
        <f t="shared" si="213"/>
        <v/>
      </c>
      <c r="AS124" s="59" t="str">
        <f t="shared" si="214"/>
        <v/>
      </c>
      <c r="AT124" s="59" t="str">
        <f t="shared" si="215"/>
        <v/>
      </c>
      <c r="AU124" s="59" t="str">
        <f t="shared" si="216"/>
        <v/>
      </c>
      <c r="AW124" s="60" t="str">
        <f t="shared" si="217"/>
        <v/>
      </c>
      <c r="AX124" s="34" t="str">
        <f>IF(OR(BC124=0,BC124=""),"",IF(COUNTIFS($BC$11:$BC$158,"&gt;"&amp;BC124)+COUNTIFS(BC$11:BC124,"="&amp;BC124)=0,"",COUNTIFS($BC$11:$BC$158,"&gt;"&amp;BC124)+COUNTIFS(BC$11:BC124,"="&amp;BC124)))</f>
        <v/>
      </c>
      <c r="AY124" s="34" t="str">
        <f>IFERROR(IF(OR(BD124=0,BD124=""),"",IF(COUNTIFS($BD$11:$BD$158,"&gt;"&amp;BD124)+COUNTIFS(BD$11:BD124,"="&amp;BD124)=0,"",COUNTIFS($BD$11:$BD$158,"&gt;"&amp;BD124)+COUNTIFS(BD$11:BD124,"="&amp;BD124)+$AX$10)),"")</f>
        <v/>
      </c>
      <c r="AZ124" s="34" t="str">
        <f>IFERROR(IF(OR(BE124=0,BE124=""),"",IF(COUNTIFS($BE$11:$BE$158,"&gt;"&amp;BE124)+COUNTIFS(BE$11:BE124,"="&amp;BE124)=0,"",COUNTIFS($BE$11:$BE$158,"&gt;"&amp;BE124)+COUNTIFS(BE$11:BE124,"="&amp;BE124)+$AY$10)),"")</f>
        <v/>
      </c>
      <c r="BA124" s="34" t="str">
        <f>IFERROR(IF(OR(BF124=0,BF124=""),"",IF(COUNTIFS($BF$11:$BF$158,"&gt;"&amp;BF124)+COUNTIFS(BF$11:BF124,"="&amp;BF124)=0,"",COUNTIFS($BF$11:$BF$158,"&gt;"&amp;BF124)+COUNTIFS(BF$11:BF124,"="&amp;BF124)+$AZ$10)),"")</f>
        <v/>
      </c>
      <c r="BB124" s="34" t="str">
        <f>IFERROR(IF(OR(BG124=0,BG124=""),"",IF(COUNTIFS($BG$11:$BG$158,"&gt;"&amp;BG124)+COUNTIFS(BG$11:BG124,"="&amp;BG124)=0,"",COUNTIFS($BG$11:$BG$158,"&gt;"&amp;BG124)+COUNTIFS(BG$11:BG124,"="&amp;BG124)+$BA$10)),"")</f>
        <v/>
      </c>
      <c r="BC124" s="59" t="str">
        <f t="shared" si="218"/>
        <v/>
      </c>
      <c r="BD124" s="59" t="str">
        <f t="shared" si="219"/>
        <v/>
      </c>
      <c r="BE124" s="59" t="str">
        <f t="shared" si="220"/>
        <v/>
      </c>
      <c r="BF124" s="59" t="str">
        <f t="shared" si="221"/>
        <v/>
      </c>
      <c r="BG124" s="59" t="str">
        <f t="shared" si="222"/>
        <v/>
      </c>
    </row>
    <row r="125" spans="1:59" ht="15" x14ac:dyDescent="0.3">
      <c r="A125" t="str">
        <f t="shared" si="223"/>
        <v/>
      </c>
      <c r="B125" t="str">
        <f>IF(OR(AC125=0,AC125=""),"",IF(COUNTIFS($AE$11:$AE$158,"&gt;"&amp;AE125)+COUNTIFS(AE$11:AE125,"="&amp;AE125)=0,"",COUNTIFS($AE$11:$AE$158,"&gt;"&amp;AE125)+COUNTIFS(AE$11:AE125,"="&amp;AE125)))</f>
        <v/>
      </c>
      <c r="C125" t="str">
        <f t="shared" si="199"/>
        <v/>
      </c>
      <c r="D125" t="str">
        <f>IF(OR(AC125=0,AC125=""),"",IF(COUNTIFS($AF$11:$AF$135,"&gt;"&amp;AF125)+COUNTIFS(AF$11:AF125,"="&amp;AF125)=0,"",COUNTIFS($AF$11:$AF$135,"&gt;"&amp;AF125)+COUNTIFS(AF$11:AF125,"="&amp;AF125)))</f>
        <v/>
      </c>
      <c r="E125" t="str">
        <f>IF(AC125="","",COUNTIFS($H$11:$H$158,H125,$AE$11:$AE$158,"&gt;"&amp;AE125)+COUNTIFS(H125:$H$158,H125,AE125:$AE$158,AE125))</f>
        <v/>
      </c>
      <c r="F125" s="11" t="s">
        <v>132</v>
      </c>
      <c r="G125" s="107">
        <f>IFERROR(IF(VLOOKUP(F125,Lookups!$A$2:$F$118,2,FALSE)="","",VLOOKUP(F125,Lookups!$A$2:$F$118,2,FALSE)),"")</f>
        <v>1901</v>
      </c>
      <c r="H125" s="107" t="str">
        <f>IFERROR(IF(VLOOKUP(F125,Lookups!$A$2:$F$118,3,FALSE)="","",VLOOKUP(F125,Lookups!$A$2:$F$118,3,FALSE)),"")</f>
        <v>U/G</v>
      </c>
      <c r="I125" s="107" t="str">
        <f>IFERROR(IF(AE125=0,"",VLOOKUP(AD125,Lookups!$K$3:$L$7,2,TRUE)),"")</f>
        <v/>
      </c>
      <c r="J125" s="107" t="str">
        <f>IFERROR(IF(VLOOKUP(F125,Lookups!$A$2:$F$118,4,FALSE)="","",VLOOKUP(F125,Lookups!$A$2:$F$118,4,FALSE)),"")</f>
        <v>PCP</v>
      </c>
      <c r="K125" s="107" t="str">
        <f>IFERROR(IF(VLOOKUP(F125,Lookups!$A$2:$F$118,5,FALSE)="","",VLOOKUP(F125,Lookups!$A$2:$F$118,5,FALSE)),"")</f>
        <v>Bisley</v>
      </c>
      <c r="L125" s="108" t="str">
        <f>IFERROR(IF(VLOOKUP(F125,Lookups!$A$2:$F$118,6,FALSE)="","",VLOOKUP(F125,Lookups!$A$2:$F$118,6,FALSE)),"")</f>
        <v/>
      </c>
      <c r="M125" s="53" t="str">
        <f>IFERROR(IF(VLOOKUP(F125,Scores!$A$5:$K$102,2,FALSE)="","",VLOOKUP(F125,Scores!$A$4:$K$102,2,FALSE)),"")</f>
        <v/>
      </c>
      <c r="N125" s="54" t="str">
        <f>IFERROR(IF(VLOOKUP(F125,Scores!$A$5:$K$102,3,FALSE)="","",VLOOKUP(F125,Scores!$A$5:$K$102,3,FALSE)),"")</f>
        <v/>
      </c>
      <c r="O125" s="54" t="str">
        <f>IFERROR(IF(VLOOKUP(F125,Scores!$A$5:$K$102,4,FALSE)="","",VLOOKUP(F125,Scores!$A$5:$K$102,4,FALSE)),"")</f>
        <v/>
      </c>
      <c r="P125" s="54" t="str">
        <f>IFERROR(IF(VLOOKUP(F125,Scores!$A$5:$K$102,5,FALSE)="","",VLOOKUP(F125,Scores!$A$5:$K$102,5,FALSE)),"")</f>
        <v/>
      </c>
      <c r="Q125" s="54" t="str">
        <f>IFERROR(IF(VLOOKUP(F125,Scores!$A$5:$K$102,6,FALSE)="","",VLOOKUP(F125,Scores!$A$5:$K$102,6,FALSE)),"")</f>
        <v/>
      </c>
      <c r="R125" s="54" t="str">
        <f>IFERROR(IF(VLOOKUP(F125,Scores!$A$5:$K$102,7,FALSE)="","",VLOOKUP(F125,Scores!$A$5:$K$102,7,FALSE)),"")</f>
        <v/>
      </c>
      <c r="S125" s="54" t="str">
        <f>IFERROR(IF(VLOOKUP(F125,Scores!$A$5:$K$102,8,FALSE)="","",VLOOKUP(F125,Scores!$A$5:$K$102,8,FALSE)),"")</f>
        <v/>
      </c>
      <c r="T125" s="55" t="str">
        <f>IFERROR(IF(VLOOKUP(F125,Scores!$A$5:$K$102,9,FALSE)="","",VLOOKUP(F125,Scores!$A$5:$K$102,9,FALSE)),"")</f>
        <v/>
      </c>
      <c r="U125" s="56" t="str">
        <f t="shared" si="224"/>
        <v/>
      </c>
      <c r="V125" s="57" t="str">
        <f t="shared" si="225"/>
        <v/>
      </c>
      <c r="W125" s="57" t="str">
        <f t="shared" si="226"/>
        <v/>
      </c>
      <c r="X125" s="57" t="str">
        <f t="shared" si="227"/>
        <v/>
      </c>
      <c r="Y125" s="57" t="str">
        <f t="shared" si="228"/>
        <v/>
      </c>
      <c r="Z125" s="57" t="str">
        <f t="shared" si="229"/>
        <v/>
      </c>
      <c r="AA125" s="57" t="str">
        <f t="shared" si="230"/>
        <v/>
      </c>
      <c r="AB125" s="58" t="str">
        <f t="shared" si="231"/>
        <v/>
      </c>
      <c r="AC125" s="53" t="str">
        <f t="shared" si="232"/>
        <v/>
      </c>
      <c r="AD125" s="57" t="str">
        <f t="shared" si="233"/>
        <v/>
      </c>
      <c r="AE125" s="57" t="str" cm="1">
        <f t="array" ref="AE125">IFERROR(IF(AC125&gt;Lookups!$I$6-1,AVERAGE(LARGE(U125:AB125,_xlfn.SEQUENCE(Lookups!$I$6))),AVERAGE(LARGE(U125:AB125,_xlfn.SEQUENCE(AC125)))),"")</f>
        <v/>
      </c>
      <c r="AF125" s="55" t="str">
        <f t="shared" si="234"/>
        <v/>
      </c>
      <c r="AG125" s="59" t="str">
        <f>IF(AC125=Lookups!$I$6+1,LARGE(U125:AB125,5),"")</f>
        <v/>
      </c>
      <c r="AH125" s="59" t="str">
        <f>IF(AC125=Lookups!$I$6+2,LARGE(U125:AB125,6),"")</f>
        <v/>
      </c>
      <c r="AI125" s="59"/>
      <c r="AJ125" s="59"/>
      <c r="AK125" s="60" t="str">
        <f t="shared" si="211"/>
        <v/>
      </c>
      <c r="AL125" s="34" t="str">
        <f>IF(OR(AC125=0,AC125=""),"",IF(COUNTIFS($AQ$106:$AQ$135,"&gt;"&amp;AQ125)+COUNTIFS(AQ$106:AQ125,"="&amp;AQ125)=0,"",COUNTIFS($AQ$106:$AQ$135,"&gt;"&amp;AQ125)+COUNTIFS(AQ$106:AQ125,"="&amp;AQ125)))</f>
        <v/>
      </c>
      <c r="AM125" s="34" t="str">
        <f>IFERROR(IF(OR(AC125=0,AC125=""),"",IF(COUNTIFS($AR$106:$AR$135,"&gt;"&amp;AR125)+COUNTIFS(AR$106:AR125,"="&amp;AR125)=0,"",COUNTIFS($AR$106:$AR$135,"&gt;"&amp;AR125)+COUNTIFS(AR$106:AR125,"="&amp;AR125)+$AL$105)),"")</f>
        <v/>
      </c>
      <c r="AN125" s="34" t="str">
        <f>IFERROR(IF(OR(AC125=0,AC125=""),"",IF(COUNTIFS($AS$106:$AS$135,"&gt;"&amp;AS125)+COUNTIFS(AS$106:AS125,"="&amp;AS125)=0,"",COUNTIFS($AS$106:$AS$135,"&gt;"&amp;AS125)+COUNTIFS(AS$106:AS125,"="&amp;AS125)+$AM$105)),"")</f>
        <v/>
      </c>
      <c r="AO125" s="34" t="str">
        <f>IFERROR(IF(OR(AC125=0,AC125=""),"",IF(COUNTIFS($AT$106:$AT$135,"&gt;"&amp;AT125)+COUNTIFS(AT$106:AT125,"="&amp;AT125)=0,"",COUNTIFS($AT$106:$AT$135,"&gt;"&amp;AT125)+COUNTIFS(AT$106:AT125,"="&amp;AT125)+$AN$105)),"")</f>
        <v/>
      </c>
      <c r="AP125" s="34" t="str">
        <f>IFERROR(IF(OR(AC125=0,AC125=""),"",IF(COUNTIFS($AU$106:$AU$135,"&gt;"&amp;AU125)+COUNTIFS(AU$106:AU125,"="&amp;AU125)=0,"",COUNTIFS($AU$106:$AU$135,"&gt;"&amp;AU125)+COUNTIFS(AU$106:AU125,"="&amp;AU125)+$AO$6)),"")</f>
        <v/>
      </c>
      <c r="AQ125" s="59" t="str">
        <f t="shared" si="212"/>
        <v/>
      </c>
      <c r="AR125" s="59" t="str">
        <f t="shared" si="213"/>
        <v/>
      </c>
      <c r="AS125" s="59" t="str">
        <f t="shared" si="214"/>
        <v/>
      </c>
      <c r="AT125" s="59" t="str">
        <f t="shared" si="215"/>
        <v/>
      </c>
      <c r="AU125" s="59" t="str">
        <f t="shared" si="216"/>
        <v/>
      </c>
      <c r="AW125" s="60" t="str">
        <f t="shared" si="217"/>
        <v/>
      </c>
      <c r="AX125" s="34" t="str">
        <f>IF(OR(BC125=0,BC125=""),"",IF(COUNTIFS($BC$11:$BC$158,"&gt;"&amp;BC125)+COUNTIFS(BC$11:BC125,"="&amp;BC125)=0,"",COUNTIFS($BC$11:$BC$158,"&gt;"&amp;BC125)+COUNTIFS(BC$11:BC125,"="&amp;BC125)))</f>
        <v/>
      </c>
      <c r="AY125" s="34" t="str">
        <f>IFERROR(IF(OR(BD125=0,BD125=""),"",IF(COUNTIFS($BD$11:$BD$158,"&gt;"&amp;BD125)+COUNTIFS(BD$11:BD125,"="&amp;BD125)=0,"",COUNTIFS($BD$11:$BD$158,"&gt;"&amp;BD125)+COUNTIFS(BD$11:BD125,"="&amp;BD125)+$AX$10)),"")</f>
        <v/>
      </c>
      <c r="AZ125" s="34" t="str">
        <f>IFERROR(IF(OR(BE125=0,BE125=""),"",IF(COUNTIFS($BE$11:$BE$158,"&gt;"&amp;BE125)+COUNTIFS(BE$11:BE125,"="&amp;BE125)=0,"",COUNTIFS($BE$11:$BE$158,"&gt;"&amp;BE125)+COUNTIFS(BE$11:BE125,"="&amp;BE125)+$AY$10)),"")</f>
        <v/>
      </c>
      <c r="BA125" s="34" t="str">
        <f>IFERROR(IF(OR(BF125=0,BF125=""),"",IF(COUNTIFS($BF$11:$BF$158,"&gt;"&amp;BF125)+COUNTIFS(BF$11:BF125,"="&amp;BF125)=0,"",COUNTIFS($BF$11:$BF$158,"&gt;"&amp;BF125)+COUNTIFS(BF$11:BF125,"="&amp;BF125)+$AZ$10)),"")</f>
        <v/>
      </c>
      <c r="BB125" s="34" t="str">
        <f>IFERROR(IF(OR(BG125=0,BG125=""),"",IF(COUNTIFS($BG$11:$BG$158,"&gt;"&amp;BG125)+COUNTIFS(BG$11:BG125,"="&amp;BG125)=0,"",COUNTIFS($BG$11:$BG$158,"&gt;"&amp;BG125)+COUNTIFS(BG$11:BG125,"="&amp;BG125)+$BA$10)),"")</f>
        <v/>
      </c>
      <c r="BC125" s="59" t="str">
        <f t="shared" si="218"/>
        <v/>
      </c>
      <c r="BD125" s="59" t="str">
        <f t="shared" si="219"/>
        <v/>
      </c>
      <c r="BE125" s="59" t="str">
        <f t="shared" si="220"/>
        <v/>
      </c>
      <c r="BF125" s="59" t="str">
        <f t="shared" si="221"/>
        <v/>
      </c>
      <c r="BG125" s="59" t="str">
        <f t="shared" si="222"/>
        <v/>
      </c>
    </row>
    <row r="126" spans="1:59" ht="15" x14ac:dyDescent="0.3">
      <c r="A126" t="str">
        <f t="shared" si="223"/>
        <v/>
      </c>
      <c r="B126" t="str">
        <f>IF(OR(AC126=0,AC126=""),"",IF(COUNTIFS($AE$11:$AE$158,"&gt;"&amp;AE126)+COUNTIFS(AE$11:AE126,"="&amp;AE126)=0,"",COUNTIFS($AE$11:$AE$158,"&gt;"&amp;AE126)+COUNTIFS(AE$11:AE126,"="&amp;AE126)))</f>
        <v/>
      </c>
      <c r="C126" t="str">
        <f t="shared" si="199"/>
        <v/>
      </c>
      <c r="D126" t="str">
        <f>IF(OR(AC126=0,AC126=""),"",IF(COUNTIFS($AF$11:$AF$135,"&gt;"&amp;AF126)+COUNTIFS(AF$11:AF126,"="&amp;AF126)=0,"",COUNTIFS($AF$11:$AF$135,"&gt;"&amp;AF126)+COUNTIFS(AF$11:AF126,"="&amp;AF126)))</f>
        <v/>
      </c>
      <c r="E126" t="str">
        <f>IF(AC126="","",COUNTIFS($H$11:$H$158,H126,$AE$11:$AE$158,"&gt;"&amp;AE126)+COUNTIFS(H126:$H$158,H126,AE126:$AE$158,AE126))</f>
        <v/>
      </c>
      <c r="F126" s="11" t="s">
        <v>133</v>
      </c>
      <c r="G126" s="107">
        <f>IFERROR(IF(VLOOKUP(F126,Lookups!$A$2:$F$118,2,FALSE)="","",VLOOKUP(F126,Lookups!$A$2:$F$118,2,FALSE)),"")</f>
        <v>1906</v>
      </c>
      <c r="H126" s="107" t="str">
        <f>IFERROR(IF(VLOOKUP(F126,Lookups!$A$2:$F$118,3,FALSE)="","",VLOOKUP(F126,Lookups!$A$2:$F$118,3,FALSE)),"")</f>
        <v>U/G</v>
      </c>
      <c r="I126" s="107" t="str">
        <f>IFERROR(IF(AE126=0,"",VLOOKUP(AD126,Lookups!$K$3:$L$7,2,TRUE)),"")</f>
        <v/>
      </c>
      <c r="J126" s="107" t="str">
        <f>IFERROR(IF(VLOOKUP(F126,Lookups!$A$2:$F$118,4,FALSE)="","",VLOOKUP(F126,Lookups!$A$2:$F$118,4,FALSE)),"")</f>
        <v>PCP</v>
      </c>
      <c r="K126" s="107" t="str">
        <f>IFERROR(IF(VLOOKUP(F126,Lookups!$A$2:$F$118,5,FALSE)="","",VLOOKUP(F126,Lookups!$A$2:$F$118,5,FALSE)),"")</f>
        <v>Weston Warrior</v>
      </c>
      <c r="L126" s="108" t="str">
        <f>IFERROR(IF(VLOOKUP(F126,Lookups!$A$2:$F$118,6,FALSE)="","",VLOOKUP(F126,Lookups!$A$2:$F$118,6,FALSE)),"")</f>
        <v/>
      </c>
      <c r="M126" s="53" t="str">
        <f>IFERROR(IF(VLOOKUP(F126,Scores!$A$5:$K$102,2,FALSE)="","",VLOOKUP(F126,Scores!$A$4:$K$102,2,FALSE)),"")</f>
        <v/>
      </c>
      <c r="N126" s="54" t="str">
        <f>IFERROR(IF(VLOOKUP(F126,Scores!$A$5:$K$102,3,FALSE)="","",VLOOKUP(F126,Scores!$A$5:$K$102,3,FALSE)),"")</f>
        <v/>
      </c>
      <c r="O126" s="54" t="str">
        <f>IFERROR(IF(VLOOKUP(F126,Scores!$A$5:$K$102,4,FALSE)="","",VLOOKUP(F126,Scores!$A$5:$K$102,4,FALSE)),"")</f>
        <v/>
      </c>
      <c r="P126" s="54" t="str">
        <f>IFERROR(IF(VLOOKUP(F126,Scores!$A$5:$K$102,5,FALSE)="","",VLOOKUP(F126,Scores!$A$5:$K$102,5,FALSE)),"")</f>
        <v/>
      </c>
      <c r="Q126" s="54" t="str">
        <f>IFERROR(IF(VLOOKUP(F126,Scores!$A$5:$K$102,6,FALSE)="","",VLOOKUP(F126,Scores!$A$5:$K$102,6,FALSE)),"")</f>
        <v/>
      </c>
      <c r="R126" s="54" t="str">
        <f>IFERROR(IF(VLOOKUP(F126,Scores!$A$5:$K$102,7,FALSE)="","",VLOOKUP(F126,Scores!$A$5:$K$102,7,FALSE)),"")</f>
        <v/>
      </c>
      <c r="S126" s="54" t="str">
        <f>IFERROR(IF(VLOOKUP(F126,Scores!$A$5:$K$102,8,FALSE)="","",VLOOKUP(F126,Scores!$A$5:$K$102,8,FALSE)),"")</f>
        <v/>
      </c>
      <c r="T126" s="55" t="str">
        <f>IFERROR(IF(VLOOKUP(F126,Scores!$A$5:$K$102,9,FALSE)="","",VLOOKUP(F126,Scores!$A$5:$K$102,9,FALSE)),"")</f>
        <v/>
      </c>
      <c r="U126" s="56" t="str">
        <f t="shared" si="224"/>
        <v/>
      </c>
      <c r="V126" s="57" t="str">
        <f t="shared" si="225"/>
        <v/>
      </c>
      <c r="W126" s="57" t="str">
        <f t="shared" si="226"/>
        <v/>
      </c>
      <c r="X126" s="57" t="str">
        <f t="shared" si="227"/>
        <v/>
      </c>
      <c r="Y126" s="57" t="str">
        <f t="shared" si="228"/>
        <v/>
      </c>
      <c r="Z126" s="57" t="str">
        <f t="shared" si="229"/>
        <v/>
      </c>
      <c r="AA126" s="57" t="str">
        <f t="shared" si="230"/>
        <v/>
      </c>
      <c r="AB126" s="58" t="str">
        <f t="shared" si="231"/>
        <v/>
      </c>
      <c r="AC126" s="53" t="str">
        <f t="shared" si="232"/>
        <v/>
      </c>
      <c r="AD126" s="57" t="str">
        <f t="shared" si="233"/>
        <v/>
      </c>
      <c r="AE126" s="57" t="str" cm="1">
        <f t="array" ref="AE126">IFERROR(IF(AC126&gt;Lookups!$I$6-1,AVERAGE(LARGE(U126:AB126,_xlfn.SEQUENCE(Lookups!$I$6))),AVERAGE(LARGE(U126:AB126,_xlfn.SEQUENCE(AC126)))),"")</f>
        <v/>
      </c>
      <c r="AF126" s="55" t="str">
        <f t="shared" si="234"/>
        <v/>
      </c>
      <c r="AG126" s="59" t="str">
        <f>IF(AC126=Lookups!$I$6+1,LARGE(U126:AB126,5),"")</f>
        <v/>
      </c>
      <c r="AH126" s="59" t="str">
        <f>IF(AC126=Lookups!$I$6+2,LARGE(U126:AB126,6),"")</f>
        <v/>
      </c>
      <c r="AI126" s="59"/>
      <c r="AJ126" s="59"/>
      <c r="AK126" s="60" t="str">
        <f t="shared" si="211"/>
        <v/>
      </c>
      <c r="AL126" s="34" t="str">
        <f>IF(OR(AC126=0,AC126=""),"",IF(COUNTIFS($AQ$106:$AQ$135,"&gt;"&amp;AQ126)+COUNTIFS(AQ$106:AQ126,"="&amp;AQ126)=0,"",COUNTIFS($AQ$106:$AQ$135,"&gt;"&amp;AQ126)+COUNTIFS(AQ$106:AQ126,"="&amp;AQ126)))</f>
        <v/>
      </c>
      <c r="AM126" s="34" t="str">
        <f>IFERROR(IF(OR(AC126=0,AC126=""),"",IF(COUNTIFS($AR$106:$AR$135,"&gt;"&amp;AR126)+COUNTIFS(AR$106:AR126,"="&amp;AR126)=0,"",COUNTIFS($AR$106:$AR$135,"&gt;"&amp;AR126)+COUNTIFS(AR$106:AR126,"="&amp;AR126)+$AL$105)),"")</f>
        <v/>
      </c>
      <c r="AN126" s="34" t="str">
        <f>IFERROR(IF(OR(AC126=0,AC126=""),"",IF(COUNTIFS($AS$106:$AS$135,"&gt;"&amp;AS126)+COUNTIFS(AS$106:AS126,"="&amp;AS126)=0,"",COUNTIFS($AS$106:$AS$135,"&gt;"&amp;AS126)+COUNTIFS(AS$106:AS126,"="&amp;AS126)+$AM$105)),"")</f>
        <v/>
      </c>
      <c r="AO126" s="34" t="str">
        <f>IFERROR(IF(OR(AC126=0,AC126=""),"",IF(COUNTIFS($AT$106:$AT$135,"&gt;"&amp;AT126)+COUNTIFS(AT$106:AT126,"="&amp;AT126)=0,"",COUNTIFS($AT$106:$AT$135,"&gt;"&amp;AT126)+COUNTIFS(AT$106:AT126,"="&amp;AT126)+$AN$105)),"")</f>
        <v/>
      </c>
      <c r="AP126" s="34" t="str">
        <f>IFERROR(IF(OR(AC126=0,AC126=""),"",IF(COUNTIFS($AU$106:$AU$135,"&gt;"&amp;AU126)+COUNTIFS(AU$106:AU126,"="&amp;AU126)=0,"",COUNTIFS($AU$106:$AU$135,"&gt;"&amp;AU126)+COUNTIFS(AU$106:AU126,"="&amp;AU126)+$AO$6)),"")</f>
        <v/>
      </c>
      <c r="AQ126" s="59" t="str">
        <f t="shared" si="212"/>
        <v/>
      </c>
      <c r="AR126" s="59" t="str">
        <f t="shared" si="213"/>
        <v/>
      </c>
      <c r="AS126" s="59" t="str">
        <f t="shared" si="214"/>
        <v/>
      </c>
      <c r="AT126" s="59" t="str">
        <f t="shared" si="215"/>
        <v/>
      </c>
      <c r="AU126" s="59" t="str">
        <f t="shared" si="216"/>
        <v/>
      </c>
      <c r="AW126" s="60" t="str">
        <f t="shared" si="217"/>
        <v/>
      </c>
      <c r="AX126" s="34" t="str">
        <f>IF(OR(BC126=0,BC126=""),"",IF(COUNTIFS($BC$11:$BC$158,"&gt;"&amp;BC126)+COUNTIFS(BC$11:BC126,"="&amp;BC126)=0,"",COUNTIFS($BC$11:$BC$158,"&gt;"&amp;BC126)+COUNTIFS(BC$11:BC126,"="&amp;BC126)))</f>
        <v/>
      </c>
      <c r="AY126" s="34" t="str">
        <f>IFERROR(IF(OR(BD126=0,BD126=""),"",IF(COUNTIFS($BD$11:$BD$158,"&gt;"&amp;BD126)+COUNTIFS(BD$11:BD126,"="&amp;BD126)=0,"",COUNTIFS($BD$11:$BD$158,"&gt;"&amp;BD126)+COUNTIFS(BD$11:BD126,"="&amp;BD126)+$AX$10)),"")</f>
        <v/>
      </c>
      <c r="AZ126" s="34" t="str">
        <f>IFERROR(IF(OR(BE126=0,BE126=""),"",IF(COUNTIFS($BE$11:$BE$158,"&gt;"&amp;BE126)+COUNTIFS(BE$11:BE126,"="&amp;BE126)=0,"",COUNTIFS($BE$11:$BE$158,"&gt;"&amp;BE126)+COUNTIFS(BE$11:BE126,"="&amp;BE126)+$AY$10)),"")</f>
        <v/>
      </c>
      <c r="BA126" s="34" t="str">
        <f>IFERROR(IF(OR(BF126=0,BF126=""),"",IF(COUNTIFS($BF$11:$BF$158,"&gt;"&amp;BF126)+COUNTIFS(BF$11:BF126,"="&amp;BF126)=0,"",COUNTIFS($BF$11:$BF$158,"&gt;"&amp;BF126)+COUNTIFS(BF$11:BF126,"="&amp;BF126)+$AZ$10)),"")</f>
        <v/>
      </c>
      <c r="BB126" s="34" t="str">
        <f>IFERROR(IF(OR(BG126=0,BG126=""),"",IF(COUNTIFS($BG$11:$BG$158,"&gt;"&amp;BG126)+COUNTIFS(BG$11:BG126,"="&amp;BG126)=0,"",COUNTIFS($BG$11:$BG$158,"&gt;"&amp;BG126)+COUNTIFS(BG$11:BG126,"="&amp;BG126)+$BA$10)),"")</f>
        <v/>
      </c>
      <c r="BC126" s="59" t="str">
        <f t="shared" si="218"/>
        <v/>
      </c>
      <c r="BD126" s="59" t="str">
        <f t="shared" si="219"/>
        <v/>
      </c>
      <c r="BE126" s="59" t="str">
        <f t="shared" si="220"/>
        <v/>
      </c>
      <c r="BF126" s="59" t="str">
        <f t="shared" si="221"/>
        <v/>
      </c>
      <c r="BG126" s="59" t="str">
        <f t="shared" si="222"/>
        <v/>
      </c>
    </row>
    <row r="127" spans="1:59" ht="15" x14ac:dyDescent="0.3">
      <c r="A127" t="str">
        <f t="shared" si="223"/>
        <v/>
      </c>
      <c r="B127" t="str">
        <f>IF(OR(AC127=0,AC127=""),"",IF(COUNTIFS($AE$11:$AE$158,"&gt;"&amp;AE127)+COUNTIFS(AE$11:AE127,"="&amp;AE127)=0,"",COUNTIFS($AE$11:$AE$158,"&gt;"&amp;AE127)+COUNTIFS(AE$11:AE127,"="&amp;AE127)))</f>
        <v/>
      </c>
      <c r="C127" t="str">
        <f t="shared" si="199"/>
        <v/>
      </c>
      <c r="D127" t="str">
        <f>IF(OR(AC127=0,AC127=""),"",IF(COUNTIFS($AF$11:$AF$135,"&gt;"&amp;AF127)+COUNTIFS(AF$11:AF127,"="&amp;AF127)=0,"",COUNTIFS($AF$11:$AF$135,"&gt;"&amp;AF127)+COUNTIFS(AF$11:AF127,"="&amp;AF127)))</f>
        <v/>
      </c>
      <c r="E127" t="str">
        <f>IF(AC127="","",COUNTIFS($H$11:$H$158,H127,$AE$11:$AE$158,"&gt;"&amp;AE127)+COUNTIFS(H127:$H$158,H127,AE127:$AE$158,AE127))</f>
        <v/>
      </c>
      <c r="F127" s="6" t="s">
        <v>134</v>
      </c>
      <c r="G127" s="107">
        <f>IFERROR(IF(VLOOKUP(F127,Lookups!$A$2:$F$118,2,FALSE)="","",VLOOKUP(F127,Lookups!$A$2:$F$118,2,FALSE)),"")</f>
        <v>1377</v>
      </c>
      <c r="H127" s="107" t="str">
        <f>IFERROR(IF(VLOOKUP(F127,Lookups!$A$2:$F$118,3,FALSE)="","",VLOOKUP(F127,Lookups!$A$2:$F$118,3,FALSE)),"")</f>
        <v>U/G</v>
      </c>
      <c r="I127" s="107" t="str">
        <f>IFERROR(IF(AE127=0,"",VLOOKUP(AD127,Lookups!$K$3:$L$7,2,TRUE)),"")</f>
        <v/>
      </c>
      <c r="J127" s="107" t="str">
        <f>IFERROR(IF(VLOOKUP(F127,Lookups!$A$2:$F$118,4,FALSE)="","",VLOOKUP(F127,Lookups!$A$2:$F$118,4,FALSE)),"")</f>
        <v>PCP</v>
      </c>
      <c r="K127" s="107" t="str">
        <f>IFERROR(IF(VLOOKUP(F127,Lookups!$A$2:$F$118,5,FALSE)="","",VLOOKUP(F127,Lookups!$A$2:$F$118,5,FALSE)),"")</f>
        <v>Newbury</v>
      </c>
      <c r="L127" s="108" t="str">
        <f>IFERROR(IF(VLOOKUP(F127,Lookups!$A$2:$F$118,6,FALSE)="","",VLOOKUP(F127,Lookups!$A$2:$F$118,6,FALSE)),"")</f>
        <v/>
      </c>
      <c r="M127" s="53" t="str">
        <f>IFERROR(IF(VLOOKUP(F127,Scores!$A$5:$K$102,2,FALSE)="","",VLOOKUP(F127,Scores!$A$4:$K$102,2,FALSE)),"")</f>
        <v/>
      </c>
      <c r="N127" s="54" t="str">
        <f>IFERROR(IF(VLOOKUP(F127,Scores!$A$5:$K$102,3,FALSE)="","",VLOOKUP(F127,Scores!$A$5:$K$102,3,FALSE)),"")</f>
        <v/>
      </c>
      <c r="O127" s="54" t="str">
        <f>IFERROR(IF(VLOOKUP(F127,Scores!$A$5:$K$102,4,FALSE)="","",VLOOKUP(F127,Scores!$A$5:$K$102,4,FALSE)),"")</f>
        <v/>
      </c>
      <c r="P127" s="54" t="str">
        <f>IFERROR(IF(VLOOKUP(F127,Scores!$A$5:$K$102,5,FALSE)="","",VLOOKUP(F127,Scores!$A$5:$K$102,5,FALSE)),"")</f>
        <v/>
      </c>
      <c r="Q127" s="54" t="str">
        <f>IFERROR(IF(VLOOKUP(F127,Scores!$A$5:$K$102,6,FALSE)="","",VLOOKUP(F127,Scores!$A$5:$K$102,6,FALSE)),"")</f>
        <v/>
      </c>
      <c r="R127" s="54" t="str">
        <f>IFERROR(IF(VLOOKUP(F127,Scores!$A$5:$K$102,7,FALSE)="","",VLOOKUP(F127,Scores!$A$5:$K$102,7,FALSE)),"")</f>
        <v/>
      </c>
      <c r="S127" s="54" t="str">
        <f>IFERROR(IF(VLOOKUP(F127,Scores!$A$5:$K$102,8,FALSE)="","",VLOOKUP(F127,Scores!$A$5:$K$102,8,FALSE)),"")</f>
        <v/>
      </c>
      <c r="T127" s="55" t="str">
        <f>IFERROR(IF(VLOOKUP(F127,Scores!$A$5:$K$102,9,FALSE)="","",VLOOKUP(F127,Scores!$A$5:$K$102,9,FALSE)),"")</f>
        <v/>
      </c>
      <c r="U127" s="56" t="str">
        <f t="shared" si="224"/>
        <v/>
      </c>
      <c r="V127" s="57" t="str">
        <f t="shared" si="225"/>
        <v/>
      </c>
      <c r="W127" s="57" t="str">
        <f t="shared" si="226"/>
        <v/>
      </c>
      <c r="X127" s="57" t="str">
        <f t="shared" si="227"/>
        <v/>
      </c>
      <c r="Y127" s="57" t="str">
        <f t="shared" si="228"/>
        <v/>
      </c>
      <c r="Z127" s="57" t="str">
        <f t="shared" si="229"/>
        <v/>
      </c>
      <c r="AA127" s="57" t="str">
        <f t="shared" si="230"/>
        <v/>
      </c>
      <c r="AB127" s="58" t="str">
        <f t="shared" si="231"/>
        <v/>
      </c>
      <c r="AC127" s="53" t="str">
        <f t="shared" si="232"/>
        <v/>
      </c>
      <c r="AD127" s="57" t="str">
        <f t="shared" si="233"/>
        <v/>
      </c>
      <c r="AE127" s="57" t="str" cm="1">
        <f t="array" ref="AE127">IFERROR(IF(AC127&gt;Lookups!$I$6-1,AVERAGE(LARGE(U127:AB127,_xlfn.SEQUENCE(Lookups!$I$6))),AVERAGE(LARGE(U127:AB127,_xlfn.SEQUENCE(AC127)))),"")</f>
        <v/>
      </c>
      <c r="AF127" s="55" t="str">
        <f t="shared" si="234"/>
        <v/>
      </c>
      <c r="AG127" s="59" t="str">
        <f>IF(AC127=Lookups!$I$6+1,LARGE(U127:AB127,5),"")</f>
        <v/>
      </c>
      <c r="AH127" s="59" t="str">
        <f>IF(AC127=Lookups!$I$6+2,LARGE(U127:AB127,6),"")</f>
        <v/>
      </c>
      <c r="AI127" s="59"/>
      <c r="AJ127" s="59"/>
      <c r="AK127" s="60" t="str">
        <f t="shared" si="211"/>
        <v/>
      </c>
      <c r="AL127" s="34" t="str">
        <f>IF(OR(AC127=0,AC127=""),"",IF(COUNTIFS($AQ$106:$AQ$135,"&gt;"&amp;AQ127)+COUNTIFS(AQ$106:AQ127,"="&amp;AQ127)=0,"",COUNTIFS($AQ$106:$AQ$135,"&gt;"&amp;AQ127)+COUNTIFS(AQ$106:AQ127,"="&amp;AQ127)))</f>
        <v/>
      </c>
      <c r="AM127" s="34" t="str">
        <f>IFERROR(IF(OR(AC127=0,AC127=""),"",IF(COUNTIFS($AR$106:$AR$135,"&gt;"&amp;AR127)+COUNTIFS(AR$106:AR127,"="&amp;AR127)=0,"",COUNTIFS($AR$106:$AR$135,"&gt;"&amp;AR127)+COUNTIFS(AR$106:AR127,"="&amp;AR127)+$AL$105)),"")</f>
        <v/>
      </c>
      <c r="AN127" s="34" t="str">
        <f>IFERROR(IF(OR(AC127=0,AC127=""),"",IF(COUNTIFS($AS$106:$AS$135,"&gt;"&amp;AS127)+COUNTIFS(AS$106:AS127,"="&amp;AS127)=0,"",COUNTIFS($AS$106:$AS$135,"&gt;"&amp;AS127)+COUNTIFS(AS$106:AS127,"="&amp;AS127)+$AM$105)),"")</f>
        <v/>
      </c>
      <c r="AO127" s="34" t="str">
        <f>IFERROR(IF(OR(AC127=0,AC127=""),"",IF(COUNTIFS($AT$106:$AT$135,"&gt;"&amp;AT127)+COUNTIFS(AT$106:AT127,"="&amp;AT127)=0,"",COUNTIFS($AT$106:$AT$135,"&gt;"&amp;AT127)+COUNTIFS(AT$106:AT127,"="&amp;AT127)+$AN$105)),"")</f>
        <v/>
      </c>
      <c r="AP127" s="34" t="str">
        <f>IFERROR(IF(OR(AC127=0,AC127=""),"",IF(COUNTIFS($AU$106:$AU$135,"&gt;"&amp;AU127)+COUNTIFS(AU$106:AU127,"="&amp;AU127)=0,"",COUNTIFS($AU$106:$AU$135,"&gt;"&amp;AU127)+COUNTIFS(AU$106:AU127,"="&amp;AU127)+$AO$6)),"")</f>
        <v/>
      </c>
      <c r="AQ127" s="59" t="str">
        <f t="shared" si="212"/>
        <v/>
      </c>
      <c r="AR127" s="59" t="str">
        <f t="shared" si="213"/>
        <v/>
      </c>
      <c r="AS127" s="59" t="str">
        <f t="shared" si="214"/>
        <v/>
      </c>
      <c r="AT127" s="59" t="str">
        <f t="shared" si="215"/>
        <v/>
      </c>
      <c r="AU127" s="59" t="str">
        <f t="shared" si="216"/>
        <v/>
      </c>
      <c r="AW127" s="60" t="str">
        <f t="shared" si="217"/>
        <v/>
      </c>
      <c r="AX127" s="34" t="str">
        <f>IF(OR(BC127=0,BC127=""),"",IF(COUNTIFS($BC$11:$BC$158,"&gt;"&amp;BC127)+COUNTIFS(BC$11:BC127,"="&amp;BC127)=0,"",COUNTIFS($BC$11:$BC$158,"&gt;"&amp;BC127)+COUNTIFS(BC$11:BC127,"="&amp;BC127)))</f>
        <v/>
      </c>
      <c r="AY127" s="34" t="str">
        <f>IFERROR(IF(OR(BD127=0,BD127=""),"",IF(COUNTIFS($BD$11:$BD$158,"&gt;"&amp;BD127)+COUNTIFS(BD$11:BD127,"="&amp;BD127)=0,"",COUNTIFS($BD$11:$BD$158,"&gt;"&amp;BD127)+COUNTIFS(BD$11:BD127,"="&amp;BD127)+$AX$10)),"")</f>
        <v/>
      </c>
      <c r="AZ127" s="34" t="str">
        <f>IFERROR(IF(OR(BE127=0,BE127=""),"",IF(COUNTIFS($BE$11:$BE$158,"&gt;"&amp;BE127)+COUNTIFS(BE$11:BE127,"="&amp;BE127)=0,"",COUNTIFS($BE$11:$BE$158,"&gt;"&amp;BE127)+COUNTIFS(BE$11:BE127,"="&amp;BE127)+$AY$10)),"")</f>
        <v/>
      </c>
      <c r="BA127" s="34" t="str">
        <f>IFERROR(IF(OR(BF127=0,BF127=""),"",IF(COUNTIFS($BF$11:$BF$158,"&gt;"&amp;BF127)+COUNTIFS(BF$11:BF127,"="&amp;BF127)=0,"",COUNTIFS($BF$11:$BF$158,"&gt;"&amp;BF127)+COUNTIFS(BF$11:BF127,"="&amp;BF127)+$AZ$10)),"")</f>
        <v/>
      </c>
      <c r="BB127" s="34" t="str">
        <f>IFERROR(IF(OR(BG127=0,BG127=""),"",IF(COUNTIFS($BG$11:$BG$158,"&gt;"&amp;BG127)+COUNTIFS(BG$11:BG127,"="&amp;BG127)=0,"",COUNTIFS($BG$11:$BG$158,"&gt;"&amp;BG127)+COUNTIFS(BG$11:BG127,"="&amp;BG127)+$BA$10)),"")</f>
        <v/>
      </c>
      <c r="BC127" s="59" t="str">
        <f t="shared" si="218"/>
        <v/>
      </c>
      <c r="BD127" s="59" t="str">
        <f t="shared" si="219"/>
        <v/>
      </c>
      <c r="BE127" s="59" t="str">
        <f t="shared" si="220"/>
        <v/>
      </c>
      <c r="BF127" s="59" t="str">
        <f t="shared" si="221"/>
        <v/>
      </c>
      <c r="BG127" s="59" t="str">
        <f t="shared" si="222"/>
        <v/>
      </c>
    </row>
    <row r="128" spans="1:59" ht="15.6" x14ac:dyDescent="0.3">
      <c r="A128" t="str">
        <f t="shared" si="223"/>
        <v/>
      </c>
      <c r="B128" t="str">
        <f>IF(OR(AC128=0,AC128=""),"",IF(COUNTIFS($AE$11:$AE$158,"&gt;"&amp;AE128)+COUNTIFS(AE$11:AE128,"="&amp;AE128)=0,"",COUNTIFS($AE$11:$AE$158,"&gt;"&amp;AE128)+COUNTIFS(AE$11:AE128,"="&amp;AE128)))</f>
        <v/>
      </c>
      <c r="C128" t="str">
        <f t="shared" si="199"/>
        <v/>
      </c>
      <c r="D128" t="str">
        <f>IF(OR(AC128=0,AC128=""),"",IF(COUNTIFS($AF$11:$AF$135,"&gt;"&amp;AF128)+COUNTIFS(AF$11:AF128,"="&amp;AF128)=0,"",COUNTIFS($AF$11:$AF$135,"&gt;"&amp;AF128)+COUNTIFS(AF$11:AF128,"="&amp;AF128)))</f>
        <v/>
      </c>
      <c r="E128" t="str">
        <f>IF(AC128="","",COUNTIFS($H$11:$H$158,H128,$AE$11:$AE$158,"&gt;"&amp;AE128)+COUNTIFS(H128:$H$158,H128,AE128:$AE$158,AE128))</f>
        <v/>
      </c>
      <c r="F128" s="27" t="s">
        <v>51</v>
      </c>
      <c r="G128" s="107" t="str">
        <f>IFERROR(IF(VLOOKUP(F128,Lookups!$A$2:$F$118,2,FALSE)="","",VLOOKUP(F128,Lookups!$A$2:$F$118,2,FALSE)),"")</f>
        <v/>
      </c>
      <c r="H128" s="107" t="str">
        <f>IFERROR(IF(VLOOKUP(F128,Lookups!$A$2:$F$118,3,FALSE)="","",VLOOKUP(F128,Lookups!$A$2:$F$118,3,FALSE)),"")</f>
        <v>U/G</v>
      </c>
      <c r="I128" s="107" t="str">
        <f>IFERROR(IF(AE128=0,"",VLOOKUP(AD128,Lookups!$K$3:$L$7,2,TRUE)),"")</f>
        <v/>
      </c>
      <c r="J128" s="107" t="str">
        <f>IFERROR(IF(VLOOKUP(F128,Lookups!$A$2:$F$118,4,FALSE)="","",VLOOKUP(F128,Lookups!$A$2:$F$118,4,FALSE)),"")</f>
        <v>PCP</v>
      </c>
      <c r="K128" s="107" t="str">
        <f>IFERROR(IF(VLOOKUP(F128,Lookups!$A$2:$F$118,5,FALSE)="","",VLOOKUP(F128,Lookups!$A$2:$F$118,5,FALSE)),"")</f>
        <v>Buccaneers</v>
      </c>
      <c r="L128" s="108" t="str">
        <f>IFERROR(IF(VLOOKUP(F128,Lookups!$A$2:$F$118,6,FALSE)="","",VLOOKUP(F128,Lookups!$A$2:$F$118,6,FALSE)),"")</f>
        <v/>
      </c>
      <c r="M128" s="53" t="str">
        <f>IFERROR(IF(VLOOKUP(F128,Scores!$A$5:$K$102,2,FALSE)="","",VLOOKUP(F128,Scores!$A$4:$K$102,2,FALSE)),"")</f>
        <v/>
      </c>
      <c r="N128" s="54" t="str">
        <f>IFERROR(IF(VLOOKUP(F128,Scores!$A$5:$K$102,3,FALSE)="","",VLOOKUP(F128,Scores!$A$5:$K$102,3,FALSE)),"")</f>
        <v/>
      </c>
      <c r="O128" s="54" t="str">
        <f>IFERROR(IF(VLOOKUP(F128,Scores!$A$5:$K$102,4,FALSE)="","",VLOOKUP(F128,Scores!$A$5:$K$102,4,FALSE)),"")</f>
        <v/>
      </c>
      <c r="P128" s="54" t="str">
        <f>IFERROR(IF(VLOOKUP(F128,Scores!$A$5:$K$102,5,FALSE)="","",VLOOKUP(F128,Scores!$A$5:$K$102,5,FALSE)),"")</f>
        <v/>
      </c>
      <c r="Q128" s="54" t="str">
        <f>IFERROR(IF(VLOOKUP(F128,Scores!$A$5:$K$102,6,FALSE)="","",VLOOKUP(F128,Scores!$A$5:$K$102,6,FALSE)),"")</f>
        <v/>
      </c>
      <c r="R128" s="54" t="str">
        <f>IFERROR(IF(VLOOKUP(F128,Scores!$A$5:$K$102,7,FALSE)="","",VLOOKUP(F128,Scores!$A$5:$K$102,7,FALSE)),"")</f>
        <v/>
      </c>
      <c r="S128" s="54" t="str">
        <f>IFERROR(IF(VLOOKUP(F128,Scores!$A$5:$K$102,8,FALSE)="","",VLOOKUP(F128,Scores!$A$5:$K$102,8,FALSE)),"")</f>
        <v/>
      </c>
      <c r="T128" s="55" t="str">
        <f>IFERROR(IF(VLOOKUP(F128,Scores!$A$5:$K$102,9,FALSE)="","",VLOOKUP(F128,Scores!$A$5:$K$102,9,FALSE)),"")</f>
        <v/>
      </c>
      <c r="U128" s="56" t="str">
        <f t="shared" si="224"/>
        <v/>
      </c>
      <c r="V128" s="57" t="str">
        <f t="shared" si="225"/>
        <v/>
      </c>
      <c r="W128" s="57" t="str">
        <f t="shared" si="226"/>
        <v/>
      </c>
      <c r="X128" s="57" t="str">
        <f t="shared" si="227"/>
        <v/>
      </c>
      <c r="Y128" s="57" t="str">
        <f t="shared" si="228"/>
        <v/>
      </c>
      <c r="Z128" s="57" t="str">
        <f t="shared" si="229"/>
        <v/>
      </c>
      <c r="AA128" s="57" t="str">
        <f t="shared" si="230"/>
        <v/>
      </c>
      <c r="AB128" s="58" t="str">
        <f t="shared" si="231"/>
        <v/>
      </c>
      <c r="AC128" s="53" t="str">
        <f t="shared" si="232"/>
        <v/>
      </c>
      <c r="AD128" s="57" t="str">
        <f t="shared" si="233"/>
        <v/>
      </c>
      <c r="AE128" s="57" t="str" cm="1">
        <f t="array" ref="AE128">IFERROR(IF(AC128&gt;Lookups!$I$6-1,AVERAGE(LARGE(U128:AB128,_xlfn.SEQUENCE(Lookups!$I$6))),AVERAGE(LARGE(U128:AB128,_xlfn.SEQUENCE(AC128)))),"")</f>
        <v/>
      </c>
      <c r="AF128" s="55" t="str">
        <f t="shared" si="234"/>
        <v/>
      </c>
      <c r="AG128" s="59" t="str">
        <f>IF(AC128=Lookups!$I$6+1,LARGE(U128:AB128,5),"")</f>
        <v/>
      </c>
      <c r="AH128" s="59" t="str">
        <f>IF(AC128=Lookups!$I$6+2,LARGE(U128:AB128,6),"")</f>
        <v/>
      </c>
      <c r="AI128" s="59"/>
      <c r="AJ128" s="59"/>
      <c r="AK128" s="60" t="str">
        <f t="shared" si="211"/>
        <v/>
      </c>
      <c r="AL128" s="34" t="str">
        <f>IF(OR(AC128=0,AC128=""),"",IF(COUNTIFS($AQ$106:$AQ$135,"&gt;"&amp;AQ128)+COUNTIFS(AQ$106:AQ128,"="&amp;AQ128)=0,"",COUNTIFS($AQ$106:$AQ$135,"&gt;"&amp;AQ128)+COUNTIFS(AQ$106:AQ128,"="&amp;AQ128)))</f>
        <v/>
      </c>
      <c r="AM128" s="34" t="str">
        <f>IFERROR(IF(OR(AC128=0,AC128=""),"",IF(COUNTIFS($AR$106:$AR$135,"&gt;"&amp;AR128)+COUNTIFS(AR$106:AR128,"="&amp;AR128)=0,"",COUNTIFS($AR$106:$AR$135,"&gt;"&amp;AR128)+COUNTIFS(AR$106:AR128,"="&amp;AR128)+$AL$105)),"")</f>
        <v/>
      </c>
      <c r="AN128" s="34" t="str">
        <f>IFERROR(IF(OR(AC128=0,AC128=""),"",IF(COUNTIFS($AS$106:$AS$135,"&gt;"&amp;AS128)+COUNTIFS(AS$106:AS128,"="&amp;AS128)=0,"",COUNTIFS($AS$106:$AS$135,"&gt;"&amp;AS128)+COUNTIFS(AS$106:AS128,"="&amp;AS128)+$AM$105)),"")</f>
        <v/>
      </c>
      <c r="AO128" s="34" t="str">
        <f>IFERROR(IF(OR(AC128=0,AC128=""),"",IF(COUNTIFS($AT$106:$AT$135,"&gt;"&amp;AT128)+COUNTIFS(AT$106:AT128,"="&amp;AT128)=0,"",COUNTIFS($AT$106:$AT$135,"&gt;"&amp;AT128)+COUNTIFS(AT$106:AT128,"="&amp;AT128)+$AN$105)),"")</f>
        <v/>
      </c>
      <c r="AP128" s="34" t="str">
        <f>IFERROR(IF(OR(AC128=0,AC128=""),"",IF(COUNTIFS($AU$106:$AU$135,"&gt;"&amp;AU128)+COUNTIFS(AU$106:AU128,"="&amp;AU128)=0,"",COUNTIFS($AU$106:$AU$135,"&gt;"&amp;AU128)+COUNTIFS(AU$106:AU128,"="&amp;AU128)+$AO$6)),"")</f>
        <v/>
      </c>
      <c r="AQ128" s="59" t="str">
        <f t="shared" si="212"/>
        <v/>
      </c>
      <c r="AR128" s="59" t="str">
        <f t="shared" si="213"/>
        <v/>
      </c>
      <c r="AS128" s="59" t="str">
        <f t="shared" si="214"/>
        <v/>
      </c>
      <c r="AT128" s="59" t="str">
        <f t="shared" si="215"/>
        <v/>
      </c>
      <c r="AU128" s="59" t="str">
        <f t="shared" si="216"/>
        <v/>
      </c>
      <c r="AW128" s="60" t="str">
        <f t="shared" si="217"/>
        <v/>
      </c>
      <c r="AX128" s="34" t="str">
        <f>IF(OR(BC128=0,BC128=""),"",IF(COUNTIFS($BC$11:$BC$158,"&gt;"&amp;BC128)+COUNTIFS(BC$11:BC128,"="&amp;BC128)=0,"",COUNTIFS($BC$11:$BC$158,"&gt;"&amp;BC128)+COUNTIFS(BC$11:BC128,"="&amp;BC128)))</f>
        <v/>
      </c>
      <c r="AY128" s="34" t="str">
        <f>IFERROR(IF(OR(BD128=0,BD128=""),"",IF(COUNTIFS($BD$11:$BD$158,"&gt;"&amp;BD128)+COUNTIFS(BD$11:BD128,"="&amp;BD128)=0,"",COUNTIFS($BD$11:$BD$158,"&gt;"&amp;BD128)+COUNTIFS(BD$11:BD128,"="&amp;BD128)+$AX$10)),"")</f>
        <v/>
      </c>
      <c r="AZ128" s="34" t="str">
        <f>IFERROR(IF(OR(BE128=0,BE128=""),"",IF(COUNTIFS($BE$11:$BE$158,"&gt;"&amp;BE128)+COUNTIFS(BE$11:BE128,"="&amp;BE128)=0,"",COUNTIFS($BE$11:$BE$158,"&gt;"&amp;BE128)+COUNTIFS(BE$11:BE128,"="&amp;BE128)+$AY$10)),"")</f>
        <v/>
      </c>
      <c r="BA128" s="34" t="str">
        <f>IFERROR(IF(OR(BF128=0,BF128=""),"",IF(COUNTIFS($BF$11:$BF$158,"&gt;"&amp;BF128)+COUNTIFS(BF$11:BF128,"="&amp;BF128)=0,"",COUNTIFS($BF$11:$BF$158,"&gt;"&amp;BF128)+COUNTIFS(BF$11:BF128,"="&amp;BF128)+$AZ$10)),"")</f>
        <v/>
      </c>
      <c r="BB128" s="34" t="str">
        <f>IFERROR(IF(OR(BG128=0,BG128=""),"",IF(COUNTIFS($BG$11:$BG$158,"&gt;"&amp;BG128)+COUNTIFS(BG$11:BG128,"="&amp;BG128)=0,"",COUNTIFS($BG$11:$BG$158,"&gt;"&amp;BG128)+COUNTIFS(BG$11:BG128,"="&amp;BG128)+$BA$10)),"")</f>
        <v/>
      </c>
      <c r="BC128" s="59" t="str">
        <f t="shared" si="218"/>
        <v/>
      </c>
      <c r="BD128" s="59" t="str">
        <f t="shared" si="219"/>
        <v/>
      </c>
      <c r="BE128" s="59" t="str">
        <f t="shared" si="220"/>
        <v/>
      </c>
      <c r="BF128" s="59" t="str">
        <f t="shared" si="221"/>
        <v/>
      </c>
      <c r="BG128" s="59" t="str">
        <f t="shared" si="222"/>
        <v/>
      </c>
    </row>
    <row r="129" spans="1:59" ht="15" x14ac:dyDescent="0.3">
      <c r="A129" t="str">
        <f t="shared" si="223"/>
        <v/>
      </c>
      <c r="B129" t="str">
        <f>IF(OR(AC129=0,AC129=""),"",IF(COUNTIFS($AE$11:$AE$158,"&gt;"&amp;AE129)+COUNTIFS(AE$11:AE129,"="&amp;AE129)=0,"",COUNTIFS($AE$11:$AE$158,"&gt;"&amp;AE129)+COUNTIFS(AE$11:AE129,"="&amp;AE129)))</f>
        <v/>
      </c>
      <c r="C129" t="str">
        <f t="shared" si="199"/>
        <v/>
      </c>
      <c r="D129" t="str">
        <f>IF(OR(AC129=0,AC129=""),"",IF(COUNTIFS($AF$11:$AF$135,"&gt;"&amp;AF129)+COUNTIFS(AF$11:AF129,"="&amp;AF129)=0,"",COUNTIFS($AF$11:$AF$135,"&gt;"&amp;AF129)+COUNTIFS(AF$11:AF129,"="&amp;AF129)))</f>
        <v/>
      </c>
      <c r="E129" t="str">
        <f>IF(AC129="","",COUNTIFS($H$11:$H$158,H129,$AE$11:$AE$158,"&gt;"&amp;AE129)+COUNTIFS(H129:$H$158,H129,AE129:$AE$158,AE129))</f>
        <v/>
      </c>
      <c r="F129" s="10" t="s">
        <v>136</v>
      </c>
      <c r="G129" s="107">
        <f>IFERROR(IF(VLOOKUP(F129,Lookups!$A$2:$F$118,2,FALSE)="","",VLOOKUP(F129,Lookups!$A$2:$F$118,2,FALSE)),"")</f>
        <v>733</v>
      </c>
      <c r="H129" s="107" t="str">
        <f>IFERROR(IF(VLOOKUP(F129,Lookups!$A$2:$F$118,3,FALSE)="","",VLOOKUP(F129,Lookups!$A$2:$F$118,3,FALSE)),"")</f>
        <v>U/G</v>
      </c>
      <c r="I129" s="107" t="str">
        <f>IFERROR(IF(AE129=0,"",VLOOKUP(AD129,Lookups!$K$3:$L$7,2,TRUE)),"")</f>
        <v/>
      </c>
      <c r="J129" s="107" t="str">
        <f>IFERROR(IF(VLOOKUP(F129,Lookups!$A$2:$F$118,4,FALSE)="","",VLOOKUP(F129,Lookups!$A$2:$F$118,4,FALSE)),"")</f>
        <v>PCP</v>
      </c>
      <c r="K129" s="107" t="str">
        <f>IFERROR(IF(VLOOKUP(F129,Lookups!$A$2:$F$118,5,FALSE)="","",VLOOKUP(F129,Lookups!$A$2:$F$118,5,FALSE)),"")</f>
        <v>Buccaneers</v>
      </c>
      <c r="L129" s="108" t="str">
        <f>IFERROR(IF(VLOOKUP(F129,Lookups!$A$2:$F$118,6,FALSE)="","",VLOOKUP(F129,Lookups!$A$2:$F$118,6,FALSE)),"")</f>
        <v/>
      </c>
      <c r="M129" s="53" t="str">
        <f>IFERROR(IF(VLOOKUP(F129,Scores!$A$5:$K$102,2,FALSE)="","",VLOOKUP(F129,Scores!$A$4:$K$102,2,FALSE)),"")</f>
        <v/>
      </c>
      <c r="N129" s="54" t="str">
        <f>IFERROR(IF(VLOOKUP(F129,Scores!$A$5:$K$102,3,FALSE)="","",VLOOKUP(F129,Scores!$A$5:$K$102,3,FALSE)),"")</f>
        <v/>
      </c>
      <c r="O129" s="54" t="str">
        <f>IFERROR(IF(VLOOKUP(F129,Scores!$A$5:$K$102,4,FALSE)="","",VLOOKUP(F129,Scores!$A$5:$K$102,4,FALSE)),"")</f>
        <v/>
      </c>
      <c r="P129" s="54" t="str">
        <f>IFERROR(IF(VLOOKUP(F129,Scores!$A$5:$K$102,5,FALSE)="","",VLOOKUP(F129,Scores!$A$5:$K$102,5,FALSE)),"")</f>
        <v/>
      </c>
      <c r="Q129" s="54" t="str">
        <f>IFERROR(IF(VLOOKUP(F129,Scores!$A$5:$K$102,6,FALSE)="","",VLOOKUP(F129,Scores!$A$5:$K$102,6,FALSE)),"")</f>
        <v/>
      </c>
      <c r="R129" s="54" t="str">
        <f>IFERROR(IF(VLOOKUP(F129,Scores!$A$5:$K$102,7,FALSE)="","",VLOOKUP(F129,Scores!$A$5:$K$102,7,FALSE)),"")</f>
        <v/>
      </c>
      <c r="S129" s="54" t="str">
        <f>IFERROR(IF(VLOOKUP(F129,Scores!$A$5:$K$102,8,FALSE)="","",VLOOKUP(F129,Scores!$A$5:$K$102,8,FALSE)),"")</f>
        <v/>
      </c>
      <c r="T129" s="55" t="str">
        <f>IFERROR(IF(VLOOKUP(F129,Scores!$A$5:$K$102,9,FALSE)="","",VLOOKUP(F129,Scores!$A$5:$K$102,9,FALSE)),"")</f>
        <v/>
      </c>
      <c r="U129" s="56" t="str">
        <f t="shared" si="224"/>
        <v/>
      </c>
      <c r="V129" s="57" t="str">
        <f t="shared" si="225"/>
        <v/>
      </c>
      <c r="W129" s="57" t="str">
        <f t="shared" si="226"/>
        <v/>
      </c>
      <c r="X129" s="57" t="str">
        <f t="shared" si="227"/>
        <v/>
      </c>
      <c r="Y129" s="57" t="str">
        <f t="shared" si="228"/>
        <v/>
      </c>
      <c r="Z129" s="57" t="str">
        <f t="shared" si="229"/>
        <v/>
      </c>
      <c r="AA129" s="57" t="str">
        <f t="shared" si="230"/>
        <v/>
      </c>
      <c r="AB129" s="58" t="str">
        <f t="shared" si="231"/>
        <v/>
      </c>
      <c r="AC129" s="53" t="str">
        <f t="shared" si="232"/>
        <v/>
      </c>
      <c r="AD129" s="57" t="str">
        <f t="shared" si="233"/>
        <v/>
      </c>
      <c r="AE129" s="57" t="str" cm="1">
        <f t="array" ref="AE129">IFERROR(IF(AC129&gt;Lookups!$I$6-1,AVERAGE(LARGE(U129:AB129,_xlfn.SEQUENCE(Lookups!$I$6))),AVERAGE(LARGE(U129:AB129,_xlfn.SEQUENCE(AC129)))),"")</f>
        <v/>
      </c>
      <c r="AF129" s="55" t="str">
        <f t="shared" si="234"/>
        <v/>
      </c>
      <c r="AG129" s="59" t="str">
        <f>IF(AC129=Lookups!$I$6+1,LARGE(U129:AB129,5),"")</f>
        <v/>
      </c>
      <c r="AH129" s="59" t="str">
        <f>IF(AC129=Lookups!$I$6+2,LARGE(U129:AB129,6),"")</f>
        <v/>
      </c>
      <c r="AI129" s="59"/>
      <c r="AJ129" s="59"/>
      <c r="AK129" s="60" t="str">
        <f t="shared" si="211"/>
        <v/>
      </c>
      <c r="AL129" s="34" t="str">
        <f>IF(OR(AC129=0,AC129=""),"",IF(COUNTIFS($AQ$106:$AQ$135,"&gt;"&amp;AQ129)+COUNTIFS(AQ$106:AQ129,"="&amp;AQ129)=0,"",COUNTIFS($AQ$106:$AQ$135,"&gt;"&amp;AQ129)+COUNTIFS(AQ$106:AQ129,"="&amp;AQ129)))</f>
        <v/>
      </c>
      <c r="AM129" s="34" t="str">
        <f>IFERROR(IF(OR(AC129=0,AC129=""),"",IF(COUNTIFS($AR$106:$AR$135,"&gt;"&amp;AR129)+COUNTIFS(AR$106:AR129,"="&amp;AR129)=0,"",COUNTIFS($AR$106:$AR$135,"&gt;"&amp;AR129)+COUNTIFS(AR$106:AR129,"="&amp;AR129)+$AL$105)),"")</f>
        <v/>
      </c>
      <c r="AN129" s="34" t="str">
        <f>IFERROR(IF(OR(AC129=0,AC129=""),"",IF(COUNTIFS($AS$106:$AS$135,"&gt;"&amp;AS129)+COUNTIFS(AS$106:AS129,"="&amp;AS129)=0,"",COUNTIFS($AS$106:$AS$135,"&gt;"&amp;AS129)+COUNTIFS(AS$106:AS129,"="&amp;AS129)+$AM$105)),"")</f>
        <v/>
      </c>
      <c r="AO129" s="34" t="str">
        <f>IFERROR(IF(OR(AC129=0,AC129=""),"",IF(COUNTIFS($AT$106:$AT$135,"&gt;"&amp;AT129)+COUNTIFS(AT$106:AT129,"="&amp;AT129)=0,"",COUNTIFS($AT$106:$AT$135,"&gt;"&amp;AT129)+COUNTIFS(AT$106:AT129,"="&amp;AT129)+$AN$105)),"")</f>
        <v/>
      </c>
      <c r="AP129" s="34" t="str">
        <f>IFERROR(IF(OR(AC129=0,AC129=""),"",IF(COUNTIFS($AU$106:$AU$135,"&gt;"&amp;AU129)+COUNTIFS(AU$106:AU129,"="&amp;AU129)=0,"",COUNTIFS($AU$106:$AU$135,"&gt;"&amp;AU129)+COUNTIFS(AU$106:AU129,"="&amp;AU129)+$AO$6)),"")</f>
        <v/>
      </c>
      <c r="AQ129" s="59" t="str">
        <f t="shared" si="212"/>
        <v/>
      </c>
      <c r="AR129" s="59" t="str">
        <f t="shared" si="213"/>
        <v/>
      </c>
      <c r="AS129" s="59" t="str">
        <f t="shared" si="214"/>
        <v/>
      </c>
      <c r="AT129" s="59" t="str">
        <f t="shared" si="215"/>
        <v/>
      </c>
      <c r="AU129" s="59" t="str">
        <f t="shared" si="216"/>
        <v/>
      </c>
      <c r="AW129" s="60" t="str">
        <f t="shared" si="217"/>
        <v/>
      </c>
      <c r="AX129" s="34" t="str">
        <f>IF(OR(BC129=0,BC129=""),"",IF(COUNTIFS($BC$11:$BC$158,"&gt;"&amp;BC129)+COUNTIFS(BC$11:BC129,"="&amp;BC129)=0,"",COUNTIFS($BC$11:$BC$158,"&gt;"&amp;BC129)+COUNTIFS(BC$11:BC129,"="&amp;BC129)))</f>
        <v/>
      </c>
      <c r="AY129" s="34" t="str">
        <f>IFERROR(IF(OR(BD129=0,BD129=""),"",IF(COUNTIFS($BD$11:$BD$158,"&gt;"&amp;BD129)+COUNTIFS(BD$11:BD129,"="&amp;BD129)=0,"",COUNTIFS($BD$11:$BD$158,"&gt;"&amp;BD129)+COUNTIFS(BD$11:BD129,"="&amp;BD129)+$AX$10)),"")</f>
        <v/>
      </c>
      <c r="AZ129" s="34" t="str">
        <f>IFERROR(IF(OR(BE129=0,BE129=""),"",IF(COUNTIFS($BE$11:$BE$158,"&gt;"&amp;BE129)+COUNTIFS(BE$11:BE129,"="&amp;BE129)=0,"",COUNTIFS($BE$11:$BE$158,"&gt;"&amp;BE129)+COUNTIFS(BE$11:BE129,"="&amp;BE129)+$AY$10)),"")</f>
        <v/>
      </c>
      <c r="BA129" s="34" t="str">
        <f>IFERROR(IF(OR(BF129=0,BF129=""),"",IF(COUNTIFS($BF$11:$BF$158,"&gt;"&amp;BF129)+COUNTIFS(BF$11:BF129,"="&amp;BF129)=0,"",COUNTIFS($BF$11:$BF$158,"&gt;"&amp;BF129)+COUNTIFS(BF$11:BF129,"="&amp;BF129)+$AZ$10)),"")</f>
        <v/>
      </c>
      <c r="BB129" s="34" t="str">
        <f>IFERROR(IF(OR(BG129=0,BG129=""),"",IF(COUNTIFS($BG$11:$BG$158,"&gt;"&amp;BG129)+COUNTIFS(BG$11:BG129,"="&amp;BG129)=0,"",COUNTIFS($BG$11:$BG$158,"&gt;"&amp;BG129)+COUNTIFS(BG$11:BG129,"="&amp;BG129)+$BA$10)),"")</f>
        <v/>
      </c>
      <c r="BC129" s="59" t="str">
        <f t="shared" si="218"/>
        <v/>
      </c>
      <c r="BD129" s="59" t="str">
        <f t="shared" si="219"/>
        <v/>
      </c>
      <c r="BE129" s="59" t="str">
        <f t="shared" si="220"/>
        <v/>
      </c>
      <c r="BF129" s="59" t="str">
        <f t="shared" si="221"/>
        <v/>
      </c>
      <c r="BG129" s="59" t="str">
        <f t="shared" si="222"/>
        <v/>
      </c>
    </row>
    <row r="130" spans="1:59" ht="15" x14ac:dyDescent="0.3">
      <c r="A130" t="str">
        <f t="shared" si="223"/>
        <v/>
      </c>
      <c r="B130" t="str">
        <f>IF(OR(AC130=0,AC130=""),"",IF(COUNTIFS($AE$11:$AE$158,"&gt;"&amp;AE130)+COUNTIFS(AE$11:AE130,"="&amp;AE130)=0,"",COUNTIFS($AE$11:$AE$158,"&gt;"&amp;AE130)+COUNTIFS(AE$11:AE130,"="&amp;AE130)))</f>
        <v/>
      </c>
      <c r="C130" t="str">
        <f t="shared" si="199"/>
        <v/>
      </c>
      <c r="D130" t="str">
        <f>IF(OR(AC130=0,AC130=""),"",IF(COUNTIFS($AF$11:$AF$135,"&gt;"&amp;AF130)+COUNTIFS(AF$11:AF130,"="&amp;AF130)=0,"",COUNTIFS($AF$11:$AF$135,"&gt;"&amp;AF130)+COUNTIFS(AF$11:AF130,"="&amp;AF130)))</f>
        <v/>
      </c>
      <c r="E130" t="str">
        <f>IF(AC130="","",COUNTIFS($H$11:$H$158,H130,$AE$11:$AE$158,"&gt;"&amp;AE130)+COUNTIFS(H130:$H$158,H130,AE130:$AE$158,AE130))</f>
        <v/>
      </c>
      <c r="F130" s="6" t="s">
        <v>58</v>
      </c>
      <c r="G130" s="107" t="str">
        <f>IFERROR(IF(VLOOKUP(F130,Lookups!$A$2:$F$118,2,FALSE)="","",VLOOKUP(F130,Lookups!$A$2:$F$118,2,FALSE)),"")</f>
        <v/>
      </c>
      <c r="H130" s="107" t="str">
        <f>IFERROR(IF(VLOOKUP(F130,Lookups!$A$2:$F$118,3,FALSE)="","",VLOOKUP(F130,Lookups!$A$2:$F$118,3,FALSE)),"")</f>
        <v>U/G</v>
      </c>
      <c r="I130" s="107" t="str">
        <f>IFERROR(IF(AE130=0,"",VLOOKUP(AD130,Lookups!$K$3:$L$7,2,TRUE)),"")</f>
        <v/>
      </c>
      <c r="J130" s="107" t="str">
        <f>IFERROR(IF(VLOOKUP(F130,Lookups!$A$2:$F$118,4,FALSE)="","",VLOOKUP(F130,Lookups!$A$2:$F$118,4,FALSE)),"")</f>
        <v>PCP</v>
      </c>
      <c r="K130" s="107" t="str">
        <f>IFERROR(IF(VLOOKUP(F130,Lookups!$A$2:$F$118,5,FALSE)="","",VLOOKUP(F130,Lookups!$A$2:$F$118,5,FALSE)),"")</f>
        <v>Buccaneers</v>
      </c>
      <c r="L130" s="108" t="str">
        <f>IFERROR(IF(VLOOKUP(F130,Lookups!$A$2:$F$118,6,FALSE)="","",VLOOKUP(F130,Lookups!$A$2:$F$118,6,FALSE)),"")</f>
        <v/>
      </c>
      <c r="M130" s="53" t="str">
        <f>IFERROR(IF(VLOOKUP(F130,Scores!$A$5:$K$102,2,FALSE)="","",VLOOKUP(F130,Scores!$A$4:$K$102,2,FALSE)),"")</f>
        <v/>
      </c>
      <c r="N130" s="54" t="str">
        <f>IFERROR(IF(VLOOKUP(F130,Scores!$A$5:$K$102,3,FALSE)="","",VLOOKUP(F130,Scores!$A$5:$K$102,3,FALSE)),"")</f>
        <v/>
      </c>
      <c r="O130" s="54" t="str">
        <f>IFERROR(IF(VLOOKUP(F130,Scores!$A$5:$K$102,4,FALSE)="","",VLOOKUP(F130,Scores!$A$5:$K$102,4,FALSE)),"")</f>
        <v/>
      </c>
      <c r="P130" s="54" t="str">
        <f>IFERROR(IF(VLOOKUP(F130,Scores!$A$5:$K$102,5,FALSE)="","",VLOOKUP(F130,Scores!$A$5:$K$102,5,FALSE)),"")</f>
        <v/>
      </c>
      <c r="Q130" s="54" t="str">
        <f>IFERROR(IF(VLOOKUP(F130,Scores!$A$5:$K$102,6,FALSE)="","",VLOOKUP(F130,Scores!$A$5:$K$102,6,FALSE)),"")</f>
        <v/>
      </c>
      <c r="R130" s="54" t="str">
        <f>IFERROR(IF(VLOOKUP(F130,Scores!$A$5:$K$102,7,FALSE)="","",VLOOKUP(F130,Scores!$A$5:$K$102,7,FALSE)),"")</f>
        <v/>
      </c>
      <c r="S130" s="54" t="str">
        <f>IFERROR(IF(VLOOKUP(F130,Scores!$A$5:$K$102,8,FALSE)="","",VLOOKUP(F130,Scores!$A$5:$K$102,8,FALSE)),"")</f>
        <v/>
      </c>
      <c r="T130" s="55" t="str">
        <f>IFERROR(IF(VLOOKUP(F130,Scores!$A$5:$K$102,9,FALSE)="","",VLOOKUP(F130,Scores!$A$5:$K$102,9,FALSE)),"")</f>
        <v/>
      </c>
      <c r="U130" s="56" t="str">
        <f t="shared" si="224"/>
        <v/>
      </c>
      <c r="V130" s="57" t="str">
        <f t="shared" si="225"/>
        <v/>
      </c>
      <c r="W130" s="57" t="str">
        <f t="shared" si="226"/>
        <v/>
      </c>
      <c r="X130" s="57" t="str">
        <f t="shared" si="227"/>
        <v/>
      </c>
      <c r="Y130" s="57" t="str">
        <f t="shared" si="228"/>
        <v/>
      </c>
      <c r="Z130" s="57" t="str">
        <f t="shared" si="229"/>
        <v/>
      </c>
      <c r="AA130" s="57" t="str">
        <f t="shared" si="230"/>
        <v/>
      </c>
      <c r="AB130" s="58" t="str">
        <f t="shared" si="231"/>
        <v/>
      </c>
      <c r="AC130" s="53" t="str">
        <f t="shared" si="232"/>
        <v/>
      </c>
      <c r="AD130" s="57" t="str">
        <f t="shared" si="233"/>
        <v/>
      </c>
      <c r="AE130" s="57" t="str" cm="1">
        <f t="array" ref="AE130">IFERROR(IF(AC130&gt;Lookups!$I$6-1,AVERAGE(LARGE(U130:AB130,_xlfn.SEQUENCE(Lookups!$I$6))),AVERAGE(LARGE(U130:AB130,_xlfn.SEQUENCE(AC130)))),"")</f>
        <v/>
      </c>
      <c r="AF130" s="55" t="str">
        <f t="shared" si="234"/>
        <v/>
      </c>
      <c r="AG130" s="59" t="str">
        <f>IF(AC130=Lookups!$I$6+1,LARGE(U130:AB130,5),"")</f>
        <v/>
      </c>
      <c r="AH130" s="59" t="str">
        <f>IF(AC130=Lookups!$I$6+2,LARGE(U130:AB130,6),"")</f>
        <v/>
      </c>
      <c r="AI130" s="59"/>
      <c r="AJ130" s="59"/>
      <c r="AK130" s="60" t="str">
        <f t="shared" si="211"/>
        <v/>
      </c>
      <c r="AL130" s="34" t="str">
        <f>IF(OR(AC130=0,AC130=""),"",IF(COUNTIFS($AQ$106:$AQ$135,"&gt;"&amp;AQ130)+COUNTIFS(AQ$106:AQ130,"="&amp;AQ130)=0,"",COUNTIFS($AQ$106:$AQ$135,"&gt;"&amp;AQ130)+COUNTIFS(AQ$106:AQ130,"="&amp;AQ130)))</f>
        <v/>
      </c>
      <c r="AM130" s="34" t="str">
        <f>IFERROR(IF(OR(AC130=0,AC130=""),"",IF(COUNTIFS($AR$106:$AR$135,"&gt;"&amp;AR130)+COUNTIFS(AR$106:AR130,"="&amp;AR130)=0,"",COUNTIFS($AR$106:$AR$135,"&gt;"&amp;AR130)+COUNTIFS(AR$106:AR130,"="&amp;AR130)+$AL$105)),"")</f>
        <v/>
      </c>
      <c r="AN130" s="34" t="str">
        <f>IFERROR(IF(OR(AC130=0,AC130=""),"",IF(COUNTIFS($AS$106:$AS$135,"&gt;"&amp;AS130)+COUNTIFS(AS$106:AS130,"="&amp;AS130)=0,"",COUNTIFS($AS$106:$AS$135,"&gt;"&amp;AS130)+COUNTIFS(AS$106:AS130,"="&amp;AS130)+$AM$105)),"")</f>
        <v/>
      </c>
      <c r="AO130" s="34" t="str">
        <f>IFERROR(IF(OR(AC130=0,AC130=""),"",IF(COUNTIFS($AT$106:$AT$135,"&gt;"&amp;AT130)+COUNTIFS(AT$106:AT130,"="&amp;AT130)=0,"",COUNTIFS($AT$106:$AT$135,"&gt;"&amp;AT130)+COUNTIFS(AT$106:AT130,"="&amp;AT130)+$AN$105)),"")</f>
        <v/>
      </c>
      <c r="AP130" s="34" t="str">
        <f>IFERROR(IF(OR(AC130=0,AC130=""),"",IF(COUNTIFS($AU$106:$AU$135,"&gt;"&amp;AU130)+COUNTIFS(AU$106:AU130,"="&amp;AU130)=0,"",COUNTIFS($AU$106:$AU$135,"&gt;"&amp;AU130)+COUNTIFS(AU$106:AU130,"="&amp;AU130)+$AO$6)),"")</f>
        <v/>
      </c>
      <c r="AQ130" s="59" t="str">
        <f t="shared" si="212"/>
        <v/>
      </c>
      <c r="AR130" s="59" t="str">
        <f t="shared" si="213"/>
        <v/>
      </c>
      <c r="AS130" s="59" t="str">
        <f t="shared" si="214"/>
        <v/>
      </c>
      <c r="AT130" s="59" t="str">
        <f t="shared" si="215"/>
        <v/>
      </c>
      <c r="AU130" s="59" t="str">
        <f t="shared" si="216"/>
        <v/>
      </c>
      <c r="AW130" s="60" t="str">
        <f t="shared" si="217"/>
        <v/>
      </c>
      <c r="AX130" s="34" t="str">
        <f>IF(OR(BC130=0,BC130=""),"",IF(COUNTIFS($BC$11:$BC$158,"&gt;"&amp;BC130)+COUNTIFS(BC$11:BC130,"="&amp;BC130)=0,"",COUNTIFS($BC$11:$BC$158,"&gt;"&amp;BC130)+COUNTIFS(BC$11:BC130,"="&amp;BC130)))</f>
        <v/>
      </c>
      <c r="AY130" s="34" t="str">
        <f>IFERROR(IF(OR(BD130=0,BD130=""),"",IF(COUNTIFS($BD$11:$BD$158,"&gt;"&amp;BD130)+COUNTIFS(BD$11:BD130,"="&amp;BD130)=0,"",COUNTIFS($BD$11:$BD$158,"&gt;"&amp;BD130)+COUNTIFS(BD$11:BD130,"="&amp;BD130)+$AX$10)),"")</f>
        <v/>
      </c>
      <c r="AZ130" s="34" t="str">
        <f>IFERROR(IF(OR(BE130=0,BE130=""),"",IF(COUNTIFS($BE$11:$BE$158,"&gt;"&amp;BE130)+COUNTIFS(BE$11:BE130,"="&amp;BE130)=0,"",COUNTIFS($BE$11:$BE$158,"&gt;"&amp;BE130)+COUNTIFS(BE$11:BE130,"="&amp;BE130)+$AY$10)),"")</f>
        <v/>
      </c>
      <c r="BA130" s="34" t="str">
        <f>IFERROR(IF(OR(BF130=0,BF130=""),"",IF(COUNTIFS($BF$11:$BF$158,"&gt;"&amp;BF130)+COUNTIFS(BF$11:BF130,"="&amp;BF130)=0,"",COUNTIFS($BF$11:$BF$158,"&gt;"&amp;BF130)+COUNTIFS(BF$11:BF130,"="&amp;BF130)+$AZ$10)),"")</f>
        <v/>
      </c>
      <c r="BB130" s="34" t="str">
        <f>IFERROR(IF(OR(BG130=0,BG130=""),"",IF(COUNTIFS($BG$11:$BG$158,"&gt;"&amp;BG130)+COUNTIFS(BG$11:BG130,"="&amp;BG130)=0,"",COUNTIFS($BG$11:$BG$158,"&gt;"&amp;BG130)+COUNTIFS(BG$11:BG130,"="&amp;BG130)+$BA$10)),"")</f>
        <v/>
      </c>
      <c r="BC130" s="59" t="str">
        <f t="shared" si="218"/>
        <v/>
      </c>
      <c r="BD130" s="59" t="str">
        <f t="shared" si="219"/>
        <v/>
      </c>
      <c r="BE130" s="59" t="str">
        <f t="shared" si="220"/>
        <v/>
      </c>
      <c r="BF130" s="59" t="str">
        <f t="shared" si="221"/>
        <v/>
      </c>
      <c r="BG130" s="59" t="str">
        <f t="shared" si="222"/>
        <v/>
      </c>
    </row>
    <row r="131" spans="1:59" ht="15" x14ac:dyDescent="0.3">
      <c r="A131" t="str">
        <f t="shared" si="223"/>
        <v/>
      </c>
      <c r="B131" t="str">
        <f>IF(OR(AC131=0,AC131=""),"",IF(COUNTIFS($AE$11:$AE$158,"&gt;"&amp;AE131)+COUNTIFS(AE$11:AE131,"="&amp;AE131)=0,"",COUNTIFS($AE$11:$AE$158,"&gt;"&amp;AE131)+COUNTIFS(AE$11:AE131,"="&amp;AE131)))</f>
        <v/>
      </c>
      <c r="C131" t="str">
        <f t="shared" si="199"/>
        <v/>
      </c>
      <c r="D131" t="str">
        <f>IF(OR(AC131=0,AC131=""),"",IF(COUNTIFS($AF$11:$AF$135,"&gt;"&amp;AF131)+COUNTIFS(AF$11:AF131,"="&amp;AF131)=0,"",COUNTIFS($AF$11:$AF$135,"&gt;"&amp;AF131)+COUNTIFS(AF$11:AF131,"="&amp;AF131)))</f>
        <v/>
      </c>
      <c r="E131" t="str">
        <f>IF(AC131="","",COUNTIFS($H$11:$H$158,H131,$AE$11:$AE$158,"&gt;"&amp;AE131)+COUNTIFS(H131:$H$158,H131,AE131:$AE$158,AE131))</f>
        <v/>
      </c>
      <c r="F131" s="6" t="s">
        <v>43</v>
      </c>
      <c r="G131" s="107">
        <f>IFERROR(IF(VLOOKUP(F131,Lookups!$A$2:$F$118,2,FALSE)="","",VLOOKUP(F131,Lookups!$A$2:$F$118,2,FALSE)),"")</f>
        <v>1902</v>
      </c>
      <c r="H131" s="107" t="str">
        <f>IFERROR(IF(VLOOKUP(F131,Lookups!$A$2:$F$118,3,FALSE)="","",VLOOKUP(F131,Lookups!$A$2:$F$118,3,FALSE)),"")</f>
        <v>U/G</v>
      </c>
      <c r="I131" s="107" t="str">
        <f>IFERROR(IF(AE131=0,"",VLOOKUP(AD131,Lookups!$K$3:$L$7,2,TRUE)),"")</f>
        <v/>
      </c>
      <c r="J131" s="107" t="str">
        <f>IFERROR(IF(VLOOKUP(F131,Lookups!$A$2:$F$118,4,FALSE)="","",VLOOKUP(F131,Lookups!$A$2:$F$118,4,FALSE)),"")</f>
        <v>PCP</v>
      </c>
      <c r="K131" s="107" t="str">
        <f>IFERROR(IF(VLOOKUP(F131,Lookups!$A$2:$F$118,5,FALSE)="","",VLOOKUP(F131,Lookups!$A$2:$F$118,5,FALSE)),"")</f>
        <v>Newbury</v>
      </c>
      <c r="L131" s="108" t="str">
        <f>IFERROR(IF(VLOOKUP(F131,Lookups!$A$2:$F$118,6,FALSE)="","",VLOOKUP(F131,Lookups!$A$2:$F$118,6,FALSE)),"")</f>
        <v>Newbury 2</v>
      </c>
      <c r="M131" s="53" t="str">
        <f>IFERROR(IF(VLOOKUP(F131,Scores!$A$5:$K$102,2,FALSE)="","",VLOOKUP(F131,Scores!$A$4:$K$102,2,FALSE)),"")</f>
        <v/>
      </c>
      <c r="N131" s="54" t="str">
        <f>IFERROR(IF(VLOOKUP(F131,Scores!$A$5:$K$102,3,FALSE)="","",VLOOKUP(F131,Scores!$A$5:$K$102,3,FALSE)),"")</f>
        <v/>
      </c>
      <c r="O131" s="54" t="str">
        <f>IFERROR(IF(VLOOKUP(F131,Scores!$A$5:$K$102,4,FALSE)="","",VLOOKUP(F131,Scores!$A$5:$K$102,4,FALSE)),"")</f>
        <v/>
      </c>
      <c r="P131" s="54" t="str">
        <f>IFERROR(IF(VLOOKUP(F131,Scores!$A$5:$K$102,5,FALSE)="","",VLOOKUP(F131,Scores!$A$5:$K$102,5,FALSE)),"")</f>
        <v/>
      </c>
      <c r="Q131" s="54" t="str">
        <f>IFERROR(IF(VLOOKUP(F131,Scores!$A$5:$K$102,6,FALSE)="","",VLOOKUP(F131,Scores!$A$5:$K$102,6,FALSE)),"")</f>
        <v/>
      </c>
      <c r="R131" s="54" t="str">
        <f>IFERROR(IF(VLOOKUP(F131,Scores!$A$5:$K$102,7,FALSE)="","",VLOOKUP(F131,Scores!$A$5:$K$102,7,FALSE)),"")</f>
        <v/>
      </c>
      <c r="S131" s="54" t="str">
        <f>IFERROR(IF(VLOOKUP(F131,Scores!$A$5:$K$102,8,FALSE)="","",VLOOKUP(F131,Scores!$A$5:$K$102,8,FALSE)),"")</f>
        <v/>
      </c>
      <c r="T131" s="55" t="str">
        <f>IFERROR(IF(VLOOKUP(F131,Scores!$A$5:$K$102,9,FALSE)="","",VLOOKUP(F131,Scores!$A$5:$K$102,9,FALSE)),"")</f>
        <v/>
      </c>
      <c r="U131" s="56" t="str">
        <f t="shared" si="224"/>
        <v/>
      </c>
      <c r="V131" s="57" t="str">
        <f t="shared" si="225"/>
        <v/>
      </c>
      <c r="W131" s="57" t="str">
        <f t="shared" si="226"/>
        <v/>
      </c>
      <c r="X131" s="57" t="str">
        <f t="shared" si="227"/>
        <v/>
      </c>
      <c r="Y131" s="57" t="str">
        <f t="shared" si="228"/>
        <v/>
      </c>
      <c r="Z131" s="57" t="str">
        <f t="shared" si="229"/>
        <v/>
      </c>
      <c r="AA131" s="57" t="str">
        <f t="shared" si="230"/>
        <v/>
      </c>
      <c r="AB131" s="58" t="str">
        <f t="shared" si="231"/>
        <v/>
      </c>
      <c r="AC131" s="53" t="str">
        <f t="shared" si="232"/>
        <v/>
      </c>
      <c r="AD131" s="57" t="str">
        <f t="shared" si="233"/>
        <v/>
      </c>
      <c r="AE131" s="57" t="str" cm="1">
        <f t="array" ref="AE131">IFERROR(IF(AC131&gt;Lookups!$I$6-1,AVERAGE(LARGE(U131:AB131,_xlfn.SEQUENCE(Lookups!$I$6))),AVERAGE(LARGE(U131:AB131,_xlfn.SEQUENCE(AC131)))),"")</f>
        <v/>
      </c>
      <c r="AF131" s="55" t="str">
        <f t="shared" si="234"/>
        <v/>
      </c>
      <c r="AG131" s="59" t="str">
        <f>IF(AC131=Lookups!$I$6+1,LARGE(U131:AB131,5),"")</f>
        <v/>
      </c>
      <c r="AH131" s="59" t="str">
        <f>IF(AC131=Lookups!$I$6+2,LARGE(U131:AB131,6),"")</f>
        <v/>
      </c>
      <c r="AI131" s="59"/>
      <c r="AJ131" s="59"/>
      <c r="AK131" s="60" t="str">
        <f t="shared" si="211"/>
        <v/>
      </c>
      <c r="AL131" s="34" t="str">
        <f>IF(OR(AC131=0,AC131=""),"",IF(COUNTIFS($AQ$106:$AQ$135,"&gt;"&amp;AQ131)+COUNTIFS(AQ$106:AQ131,"="&amp;AQ131)=0,"",COUNTIFS($AQ$106:$AQ$135,"&gt;"&amp;AQ131)+COUNTIFS(AQ$106:AQ131,"="&amp;AQ131)))</f>
        <v/>
      </c>
      <c r="AM131" s="34" t="str">
        <f>IFERROR(IF(OR(AC131=0,AC131=""),"",IF(COUNTIFS($AR$106:$AR$135,"&gt;"&amp;AR131)+COUNTIFS(AR$106:AR131,"="&amp;AR131)=0,"",COUNTIFS($AR$106:$AR$135,"&gt;"&amp;AR131)+COUNTIFS(AR$106:AR131,"="&amp;AR131)+$AL$105)),"")</f>
        <v/>
      </c>
      <c r="AN131" s="34" t="str">
        <f>IFERROR(IF(OR(AC131=0,AC131=""),"",IF(COUNTIFS($AS$106:$AS$135,"&gt;"&amp;AS131)+COUNTIFS(AS$106:AS131,"="&amp;AS131)=0,"",COUNTIFS($AS$106:$AS$135,"&gt;"&amp;AS131)+COUNTIFS(AS$106:AS131,"="&amp;AS131)+$AM$105)),"")</f>
        <v/>
      </c>
      <c r="AO131" s="34" t="str">
        <f>IFERROR(IF(OR(AC131=0,AC131=""),"",IF(COUNTIFS($AT$106:$AT$135,"&gt;"&amp;AT131)+COUNTIFS(AT$106:AT131,"="&amp;AT131)=0,"",COUNTIFS($AT$106:$AT$135,"&gt;"&amp;AT131)+COUNTIFS(AT$106:AT131,"="&amp;AT131)+$AN$105)),"")</f>
        <v/>
      </c>
      <c r="AP131" s="34" t="str">
        <f>IFERROR(IF(OR(AC131=0,AC131=""),"",IF(COUNTIFS($AU$106:$AU$135,"&gt;"&amp;AU131)+COUNTIFS(AU$106:AU131,"="&amp;AU131)=0,"",COUNTIFS($AU$106:$AU$135,"&gt;"&amp;AU131)+COUNTIFS(AU$106:AU131,"="&amp;AU131)+$AO$6)),"")</f>
        <v/>
      </c>
      <c r="AQ131" s="59" t="str">
        <f t="shared" si="212"/>
        <v/>
      </c>
      <c r="AR131" s="59" t="str">
        <f t="shared" si="213"/>
        <v/>
      </c>
      <c r="AS131" s="59" t="str">
        <f t="shared" si="214"/>
        <v/>
      </c>
      <c r="AT131" s="59" t="str">
        <f t="shared" si="215"/>
        <v/>
      </c>
      <c r="AU131" s="59" t="str">
        <f t="shared" si="216"/>
        <v/>
      </c>
      <c r="AW131" s="60" t="str">
        <f t="shared" si="217"/>
        <v/>
      </c>
      <c r="AX131" s="34" t="str">
        <f>IF(OR(BC131=0,BC131=""),"",IF(COUNTIFS($BC$11:$BC$158,"&gt;"&amp;BC131)+COUNTIFS(BC$11:BC131,"="&amp;BC131)=0,"",COUNTIFS($BC$11:$BC$158,"&gt;"&amp;BC131)+COUNTIFS(BC$11:BC131,"="&amp;BC131)))</f>
        <v/>
      </c>
      <c r="AY131" s="34" t="str">
        <f>IFERROR(IF(OR(BD131=0,BD131=""),"",IF(COUNTIFS($BD$11:$BD$158,"&gt;"&amp;BD131)+COUNTIFS(BD$11:BD131,"="&amp;BD131)=0,"",COUNTIFS($BD$11:$BD$158,"&gt;"&amp;BD131)+COUNTIFS(BD$11:BD131,"="&amp;BD131)+$AX$10)),"")</f>
        <v/>
      </c>
      <c r="AZ131" s="34" t="str">
        <f>IFERROR(IF(OR(BE131=0,BE131=""),"",IF(COUNTIFS($BE$11:$BE$158,"&gt;"&amp;BE131)+COUNTIFS(BE$11:BE131,"="&amp;BE131)=0,"",COUNTIFS($BE$11:$BE$158,"&gt;"&amp;BE131)+COUNTIFS(BE$11:BE131,"="&amp;BE131)+$AY$10)),"")</f>
        <v/>
      </c>
      <c r="BA131" s="34" t="str">
        <f>IFERROR(IF(OR(BF131=0,BF131=""),"",IF(COUNTIFS($BF$11:$BF$158,"&gt;"&amp;BF131)+COUNTIFS(BF$11:BF131,"="&amp;BF131)=0,"",COUNTIFS($BF$11:$BF$158,"&gt;"&amp;BF131)+COUNTIFS(BF$11:BF131,"="&amp;BF131)+$AZ$10)),"")</f>
        <v/>
      </c>
      <c r="BB131" s="34" t="str">
        <f>IFERROR(IF(OR(BG131=0,BG131=""),"",IF(COUNTIFS($BG$11:$BG$158,"&gt;"&amp;BG131)+COUNTIFS(BG$11:BG131,"="&amp;BG131)=0,"",COUNTIFS($BG$11:$BG$158,"&gt;"&amp;BG131)+COUNTIFS(BG$11:BG131,"="&amp;BG131)+$BA$10)),"")</f>
        <v/>
      </c>
      <c r="BC131" s="59" t="str">
        <f t="shared" si="218"/>
        <v/>
      </c>
      <c r="BD131" s="59" t="str">
        <f t="shared" si="219"/>
        <v/>
      </c>
      <c r="BE131" s="59" t="str">
        <f t="shared" si="220"/>
        <v/>
      </c>
      <c r="BF131" s="59" t="str">
        <f t="shared" si="221"/>
        <v/>
      </c>
      <c r="BG131" s="59" t="str">
        <f t="shared" si="222"/>
        <v/>
      </c>
    </row>
    <row r="132" spans="1:59" ht="15" x14ac:dyDescent="0.3">
      <c r="A132">
        <f t="shared" si="223"/>
        <v>1</v>
      </c>
      <c r="B132">
        <f>IF(OR(AC132=0,AC132=""),"",IF(COUNTIFS($AE$11:$AE$158,"&gt;"&amp;AE132)+COUNTIFS(AE$11:AE132,"="&amp;AE132)=0,"",COUNTIFS($AE$11:$AE$158,"&gt;"&amp;AE132)+COUNTIFS(AE$11:AE132,"="&amp;AE132)))</f>
        <v>19</v>
      </c>
      <c r="C132">
        <f t="shared" si="199"/>
        <v>11</v>
      </c>
      <c r="D132">
        <f>IF(OR(AC132=0,AC132=""),"",IF(COUNTIFS($AF$11:$AF$135,"&gt;"&amp;AF132)+COUNTIFS(AF$11:AF132,"="&amp;AF132)=0,"",COUNTIFS($AF$11:$AF$135,"&gt;"&amp;AF132)+COUNTIFS(AF$11:AF132,"="&amp;AF132)))</f>
        <v>9</v>
      </c>
      <c r="E132">
        <f>IF(AC132="","",COUNTIFS($H$11:$H$158,H132,$AE$11:$AE$158,"&gt;"&amp;AE132)+COUNTIFS(H132:$H$158,H132,AE132:$AE$158,AE132))</f>
        <v>2</v>
      </c>
      <c r="F132" s="6" t="s">
        <v>135</v>
      </c>
      <c r="G132" s="107">
        <f>IFERROR(IF(VLOOKUP(F132,Lookups!$A$2:$F$118,2,FALSE)="","",VLOOKUP(F132,Lookups!$A$2:$F$118,2,FALSE)),"")</f>
        <v>1907</v>
      </c>
      <c r="H132" s="107" t="str">
        <f>IFERROR(IF(VLOOKUP(F132,Lookups!$A$2:$F$118,3,FALSE)="","",VLOOKUP(F132,Lookups!$A$2:$F$118,3,FALSE)),"")</f>
        <v>U/G</v>
      </c>
      <c r="I132" s="107" t="str">
        <f>IFERROR(IF(AE132=0,"",VLOOKUP(AD132,Lookups!$K$3:$L$7,2,TRUE)),"")</f>
        <v>A</v>
      </c>
      <c r="J132" s="107" t="str">
        <f>IFERROR(IF(VLOOKUP(F132,Lookups!$A$2:$F$118,4,FALSE)="","",VLOOKUP(F132,Lookups!$A$2:$F$118,4,FALSE)),"")</f>
        <v>PCP</v>
      </c>
      <c r="K132" s="107" t="str">
        <f>IFERROR(IF(VLOOKUP(F132,Lookups!$A$2:$F$118,5,FALSE)="","",VLOOKUP(F132,Lookups!$A$2:$F$118,5,FALSE)),"")</f>
        <v>Carisbrooke</v>
      </c>
      <c r="L132" s="108" t="str">
        <f>IFERROR(IF(VLOOKUP(F132,Lookups!$A$2:$F$118,6,FALSE)="","",VLOOKUP(F132,Lookups!$A$2:$F$118,6,FALSE)),"")</f>
        <v>Carisbrooke B</v>
      </c>
      <c r="M132" s="53">
        <f>IFERROR(IF(VLOOKUP(F132,Scores!$A$5:$K$102,2,FALSE)="","",VLOOKUP(F132,Scores!$A$4:$K$102,2,FALSE)),"")</f>
        <v>33</v>
      </c>
      <c r="N132" s="54">
        <f>IFERROR(IF(VLOOKUP(F132,Scores!$A$5:$K$102,3,FALSE)="","",VLOOKUP(F132,Scores!$A$5:$K$102,3,FALSE)),"")</f>
        <v>22</v>
      </c>
      <c r="O132" s="54" t="str">
        <f>IFERROR(IF(VLOOKUP(F132,Scores!$A$5:$K$102,4,FALSE)="","",VLOOKUP(F132,Scores!$A$5:$K$102,4,FALSE)),"")</f>
        <v/>
      </c>
      <c r="P132" s="54" t="str">
        <f>IFERROR(IF(VLOOKUP(F132,Scores!$A$5:$K$102,5,FALSE)="","",VLOOKUP(F132,Scores!$A$5:$K$102,5,FALSE)),"")</f>
        <v/>
      </c>
      <c r="Q132" s="54" t="str">
        <f>IFERROR(IF(VLOOKUP(F132,Scores!$A$5:$K$102,6,FALSE)="","",VLOOKUP(F132,Scores!$A$5:$K$102,6,FALSE)),"")</f>
        <v/>
      </c>
      <c r="R132" s="54" t="str">
        <f>IFERROR(IF(VLOOKUP(F132,Scores!$A$5:$K$102,7,FALSE)="","",VLOOKUP(F132,Scores!$A$5:$K$102,7,FALSE)),"")</f>
        <v/>
      </c>
      <c r="S132" s="54" t="str">
        <f>IFERROR(IF(VLOOKUP(F132,Scores!$A$5:$K$102,8,FALSE)="","",VLOOKUP(F132,Scores!$A$5:$K$102,8,FALSE)),"")</f>
        <v/>
      </c>
      <c r="T132" s="55" t="str">
        <f>IFERROR(IF(VLOOKUP(F132,Scores!$A$5:$K$102,9,FALSE)="","",VLOOKUP(F132,Scores!$A$5:$K$102,9,FALSE)),"")</f>
        <v/>
      </c>
      <c r="U132" s="56">
        <f t="shared" si="224"/>
        <v>0.84615384615384615</v>
      </c>
      <c r="V132" s="57">
        <f t="shared" si="225"/>
        <v>0.6875</v>
      </c>
      <c r="W132" s="57" t="str">
        <f t="shared" si="226"/>
        <v/>
      </c>
      <c r="X132" s="57" t="str">
        <f t="shared" si="227"/>
        <v/>
      </c>
      <c r="Y132" s="57" t="str">
        <f t="shared" si="228"/>
        <v/>
      </c>
      <c r="Z132" s="57" t="str">
        <f t="shared" si="229"/>
        <v/>
      </c>
      <c r="AA132" s="57" t="str">
        <f t="shared" si="230"/>
        <v/>
      </c>
      <c r="AB132" s="58" t="str">
        <f t="shared" si="231"/>
        <v/>
      </c>
      <c r="AC132" s="53">
        <f t="shared" si="232"/>
        <v>2</v>
      </c>
      <c r="AD132" s="57">
        <f t="shared" si="233"/>
        <v>0.76682692307692313</v>
      </c>
      <c r="AE132" s="57" cm="1">
        <f t="array" ref="AE132">IFERROR(IF(AC132&gt;Lookups!$I$6-1,AVERAGE(LARGE(U132:AB132,_xlfn.SEQUENCE(Lookups!$I$6))),AVERAGE(LARGE(U132:AB132,_xlfn.SEQUENCE(AC132)))),"")</f>
        <v>0.76682692307692313</v>
      </c>
      <c r="AF132" s="55">
        <f t="shared" si="234"/>
        <v>55</v>
      </c>
      <c r="AG132" s="59" t="str">
        <f>IF(AC132=Lookups!$I$6+1,LARGE(U132:AB132,5),"")</f>
        <v/>
      </c>
      <c r="AH132" s="59" t="str">
        <f>IF(AC132=Lookups!$I$6+2,LARGE(U132:AB132,6),"")</f>
        <v/>
      </c>
      <c r="AI132" s="59"/>
      <c r="AJ132" s="59"/>
      <c r="AK132" s="60">
        <f t="shared" si="211"/>
        <v>1</v>
      </c>
      <c r="AL132" s="34" t="str">
        <f>IF(OR(AC132=0,AC132=""),"",IF(COUNTIFS($AQ$106:$AQ$135,"&gt;"&amp;AQ132)+COUNTIFS(AQ$106:AQ132,"="&amp;AQ132)=0,"",COUNTIFS($AQ$106:$AQ$135,"&gt;"&amp;AQ132)+COUNTIFS(AQ$106:AQ132,"="&amp;AQ132)))</f>
        <v/>
      </c>
      <c r="AM132" s="34" t="str">
        <f>IFERROR(IF(OR(AC132=0,AC132=""),"",IF(COUNTIFS($AR$106:$AR$135,"&gt;"&amp;AR132)+COUNTIFS(AR$106:AR132,"="&amp;AR132)=0,"",COUNTIFS($AR$106:$AR$135,"&gt;"&amp;AR132)+COUNTIFS(AR$106:AR132,"="&amp;AR132)+$AL$105)),"")</f>
        <v/>
      </c>
      <c r="AN132" s="34">
        <f>IFERROR(IF(OR(AC132=0,AC132=""),"",IF(COUNTIFS($AS$106:$AS$135,"&gt;"&amp;AS132)+COUNTIFS(AS$106:AS132,"="&amp;AS132)=0,"",COUNTIFS($AS$106:$AS$135,"&gt;"&amp;AS132)+COUNTIFS(AS$106:AS132,"="&amp;AS132)+$AM$105)),"")</f>
        <v>1</v>
      </c>
      <c r="AO132" s="34" t="str">
        <f>IFERROR(IF(OR(AC132=0,AC132=""),"",IF(COUNTIFS($AT$106:$AT$135,"&gt;"&amp;AT132)+COUNTIFS(AT$106:AT132,"="&amp;AT132)=0,"",COUNTIFS($AT$106:$AT$135,"&gt;"&amp;AT132)+COUNTIFS(AT$106:AT132,"="&amp;AT132)+$AN$105)),"")</f>
        <v/>
      </c>
      <c r="AP132" s="34" t="str">
        <f>IFERROR(IF(OR(AC132=0,AC132=""),"",IF(COUNTIFS($AU$106:$AU$135,"&gt;"&amp;AU132)+COUNTIFS(AU$106:AU132,"="&amp;AU132)=0,"",COUNTIFS($AU$106:$AU$135,"&gt;"&amp;AU132)+COUNTIFS(AU$106:AU132,"="&amp;AU132)+$AO$6)),"")</f>
        <v/>
      </c>
      <c r="AQ132" s="59" t="str">
        <f t="shared" si="212"/>
        <v/>
      </c>
      <c r="AR132" s="59" t="str">
        <f t="shared" si="213"/>
        <v/>
      </c>
      <c r="AS132" s="59">
        <f t="shared" si="214"/>
        <v>0.76682692307692313</v>
      </c>
      <c r="AT132" s="59" t="str">
        <f t="shared" si="215"/>
        <v/>
      </c>
      <c r="AU132" s="59" t="str">
        <f t="shared" si="216"/>
        <v/>
      </c>
      <c r="AW132" s="60">
        <f t="shared" si="217"/>
        <v>11</v>
      </c>
      <c r="AX132" s="34" t="str">
        <f>IF(OR(BC132=0,BC132=""),"",IF(COUNTIFS($BC$11:$BC$158,"&gt;"&amp;BC132)+COUNTIFS(BC$11:BC132,"="&amp;BC132)=0,"",COUNTIFS($BC$11:$BC$158,"&gt;"&amp;BC132)+COUNTIFS(BC$11:BC132,"="&amp;BC132)))</f>
        <v/>
      </c>
      <c r="AY132" s="34" t="str">
        <f>IFERROR(IF(OR(BD132=0,BD132=""),"",IF(COUNTIFS($BD$11:$BD$158,"&gt;"&amp;BD132)+COUNTIFS(BD$11:BD132,"="&amp;BD132)=0,"",COUNTIFS($BD$11:$BD$158,"&gt;"&amp;BD132)+COUNTIFS(BD$11:BD132,"="&amp;BD132)+$AX$10)),"")</f>
        <v/>
      </c>
      <c r="AZ132" s="34">
        <f>IFERROR(IF(OR(BE132=0,BE132=""),"",IF(COUNTIFS($BE$11:$BE$158,"&gt;"&amp;BE132)+COUNTIFS(BE$11:BE132,"="&amp;BE132)=0,"",COUNTIFS($BE$11:$BE$158,"&gt;"&amp;BE132)+COUNTIFS(BE$11:BE132,"="&amp;BE132)+$AY$10)),"")</f>
        <v>11</v>
      </c>
      <c r="BA132" s="34" t="str">
        <f>IFERROR(IF(OR(BF132=0,BF132=""),"",IF(COUNTIFS($BF$11:$BF$158,"&gt;"&amp;BF132)+COUNTIFS(BF$11:BF132,"="&amp;BF132)=0,"",COUNTIFS($BF$11:$BF$158,"&gt;"&amp;BF132)+COUNTIFS(BF$11:BF132,"="&amp;BF132)+$AZ$10)),"")</f>
        <v/>
      </c>
      <c r="BB132" s="34" t="str">
        <f>IFERROR(IF(OR(BG132=0,BG132=""),"",IF(COUNTIFS($BG$11:$BG$158,"&gt;"&amp;BG132)+COUNTIFS(BG$11:BG132,"="&amp;BG132)=0,"",COUNTIFS($BG$11:$BG$158,"&gt;"&amp;BG132)+COUNTIFS(BG$11:BG132,"="&amp;BG132)+$BA$10)),"")</f>
        <v/>
      </c>
      <c r="BC132" s="59" t="str">
        <f t="shared" si="218"/>
        <v/>
      </c>
      <c r="BD132" s="59" t="str">
        <f t="shared" si="219"/>
        <v/>
      </c>
      <c r="BE132" s="59">
        <f t="shared" si="220"/>
        <v>0.76682692307692313</v>
      </c>
      <c r="BF132" s="59" t="str">
        <f t="shared" si="221"/>
        <v/>
      </c>
      <c r="BG132" s="59" t="str">
        <f t="shared" si="222"/>
        <v/>
      </c>
    </row>
    <row r="133" spans="1:59" ht="15" x14ac:dyDescent="0.3">
      <c r="A133" t="str">
        <f t="shared" si="223"/>
        <v/>
      </c>
      <c r="B133" t="str">
        <f>IF(OR(AC133=0,AC133=""),"",IF(COUNTIFS($AE$11:$AE$158,"&gt;"&amp;AE133)+COUNTIFS(AE$11:AE133,"="&amp;AE133)=0,"",COUNTIFS($AE$11:$AE$158,"&gt;"&amp;AE133)+COUNTIFS(AE$11:AE133,"="&amp;AE133)))</f>
        <v/>
      </c>
      <c r="C133" t="str">
        <f t="shared" si="199"/>
        <v/>
      </c>
      <c r="D133" t="str">
        <f>IF(OR(AC133=0,AC133=""),"",IF(COUNTIFS($AF$11:$AF$135,"&gt;"&amp;AF133)+COUNTIFS(AF$11:AF133,"="&amp;AF133)=0,"",COUNTIFS($AF$11:$AF$135,"&gt;"&amp;AF133)+COUNTIFS(AF$11:AF133,"="&amp;AF133)))</f>
        <v/>
      </c>
      <c r="E133" t="str">
        <f>IF(AC133="","",COUNTIFS($H$11:$H$158,H133,$AE$11:$AE$158,"&gt;"&amp;AE133)+COUNTIFS(H133:$H$158,H133,AE133:$AE$158,AE133))</f>
        <v/>
      </c>
      <c r="F133" s="6"/>
      <c r="G133" s="107" t="str">
        <f>IFERROR(IF(VLOOKUP(F133,Lookups!$A$2:$F$118,2,FALSE)="","",VLOOKUP(F133,Lookups!$A$2:$F$118,2,FALSE)),"")</f>
        <v/>
      </c>
      <c r="H133" s="107" t="str">
        <f>IFERROR(IF(VLOOKUP(F133,Lookups!$A$2:$F$118,3,FALSE)="","",VLOOKUP(F133,Lookups!$A$2:$F$118,3,FALSE)),"")</f>
        <v/>
      </c>
      <c r="I133" s="107" t="str">
        <f>IFERROR(IF(AE133=0,"",VLOOKUP(AD133,Lookups!$K$3:$L$7,2,TRUE)),"")</f>
        <v/>
      </c>
      <c r="J133" s="107" t="str">
        <f>IFERROR(IF(VLOOKUP(F133,Lookups!$A$2:$F$118,4,FALSE)="","",VLOOKUP(F133,Lookups!$A$2:$F$118,4,FALSE)),"")</f>
        <v/>
      </c>
      <c r="K133" s="107" t="str">
        <f>IFERROR(IF(VLOOKUP(F133,Lookups!$A$2:$F$118,5,FALSE)="","",VLOOKUP(F133,Lookups!$A$2:$F$118,5,FALSE)),"")</f>
        <v/>
      </c>
      <c r="L133" s="108" t="str">
        <f>IFERROR(IF(VLOOKUP(F133,Lookups!$A$2:$F$118,6,FALSE)="","",VLOOKUP(F133,Lookups!$A$2:$F$118,6,FALSE)),"")</f>
        <v/>
      </c>
      <c r="M133" s="53" t="str">
        <f>IFERROR(IF(VLOOKUP(F133,Scores!$A$5:$K$102,2,FALSE)="","",VLOOKUP(F133,Scores!$A$4:$K$102,2,FALSE)),"")</f>
        <v/>
      </c>
      <c r="N133" s="54" t="str">
        <f>IFERROR(IF(VLOOKUP(F133,Scores!$A$5:$K$102,3,FALSE)="","",VLOOKUP(F133,Scores!$A$5:$K$102,3,FALSE)),"")</f>
        <v/>
      </c>
      <c r="O133" s="54" t="str">
        <f>IFERROR(IF(VLOOKUP(F133,Scores!$A$5:$K$102,4,FALSE)="","",VLOOKUP(F133,Scores!$A$5:$K$102,4,FALSE)),"")</f>
        <v/>
      </c>
      <c r="P133" s="54" t="str">
        <f>IFERROR(IF(VLOOKUP(F133,Scores!$A$5:$K$102,5,FALSE)="","",VLOOKUP(F133,Scores!$A$5:$K$102,5,FALSE)),"")</f>
        <v/>
      </c>
      <c r="Q133" s="54" t="str">
        <f>IFERROR(IF(VLOOKUP(F133,Scores!$A$5:$K$102,6,FALSE)="","",VLOOKUP(F133,Scores!$A$5:$K$102,6,FALSE)),"")</f>
        <v/>
      </c>
      <c r="R133" s="54" t="str">
        <f>IFERROR(IF(VLOOKUP(F133,Scores!$A$5:$K$102,7,FALSE)="","",VLOOKUP(F133,Scores!$A$5:$K$102,7,FALSE)),"")</f>
        <v/>
      </c>
      <c r="S133" s="54" t="str">
        <f>IFERROR(IF(VLOOKUP(F133,Scores!$A$5:$K$102,8,FALSE)="","",VLOOKUP(F133,Scores!$A$5:$K$102,8,FALSE)),"")</f>
        <v/>
      </c>
      <c r="T133" s="55" t="str">
        <f>IFERROR(IF(VLOOKUP(F133,Scores!$A$5:$K$102,9,FALSE)="","",VLOOKUP(F133,Scores!$A$5:$K$102,9,FALSE)),"")</f>
        <v/>
      </c>
      <c r="U133" s="56" t="str">
        <f t="shared" si="224"/>
        <v/>
      </c>
      <c r="V133" s="57" t="str">
        <f t="shared" si="225"/>
        <v/>
      </c>
      <c r="W133" s="57" t="str">
        <f t="shared" si="226"/>
        <v/>
      </c>
      <c r="X133" s="57" t="str">
        <f t="shared" si="227"/>
        <v/>
      </c>
      <c r="Y133" s="57" t="str">
        <f t="shared" si="228"/>
        <v/>
      </c>
      <c r="Z133" s="57" t="str">
        <f t="shared" si="229"/>
        <v/>
      </c>
      <c r="AA133" s="57" t="str">
        <f t="shared" si="230"/>
        <v/>
      </c>
      <c r="AB133" s="58" t="str">
        <f t="shared" si="231"/>
        <v/>
      </c>
      <c r="AC133" s="53" t="str">
        <f t="shared" si="232"/>
        <v/>
      </c>
      <c r="AD133" s="57" t="str">
        <f t="shared" si="233"/>
        <v/>
      </c>
      <c r="AE133" s="57" t="str" cm="1">
        <f t="array" ref="AE133">IFERROR(IF(AC133&gt;Lookups!$I$6-1,AVERAGE(LARGE(U133:AB133,_xlfn.SEQUENCE(Lookups!$I$6))),AVERAGE(LARGE(U133:AB133,_xlfn.SEQUENCE(AC133)))),"")</f>
        <v/>
      </c>
      <c r="AF133" s="55" t="str">
        <f t="shared" si="234"/>
        <v/>
      </c>
      <c r="AG133" s="59" t="str">
        <f>IF(AC133=Lookups!$I$6+1,LARGE(U133:AB133,5),"")</f>
        <v/>
      </c>
      <c r="AH133" s="59" t="str">
        <f>IF(AC133=Lookups!$I$6+2,LARGE(U133:AB133,6),"")</f>
        <v/>
      </c>
      <c r="AI133" s="59"/>
      <c r="AJ133" s="59"/>
      <c r="AK133" s="60" t="str">
        <f t="shared" si="211"/>
        <v/>
      </c>
      <c r="AL133" s="34" t="str">
        <f>IF(OR(AC133=0,AC133=""),"",IF(COUNTIFS($AQ$106:$AQ$135,"&gt;"&amp;AQ133)+COUNTIFS(AQ$106:AQ133,"="&amp;AQ133)=0,"",COUNTIFS($AQ$106:$AQ$135,"&gt;"&amp;AQ133)+COUNTIFS(AQ$106:AQ133,"="&amp;AQ133)))</f>
        <v/>
      </c>
      <c r="AM133" s="34" t="str">
        <f>IFERROR(IF(OR(AC133=0,AC133=""),"",IF(COUNTIFS($AR$106:$AR$135,"&gt;"&amp;AR133)+COUNTIFS(AR$106:AR133,"="&amp;AR133)=0,"",COUNTIFS($AR$106:$AR$135,"&gt;"&amp;AR133)+COUNTIFS(AR$106:AR133,"="&amp;AR133)+$AL$105)),"")</f>
        <v/>
      </c>
      <c r="AN133" s="34" t="str">
        <f>IFERROR(IF(OR(AC133=0,AC133=""),"",IF(COUNTIFS($AS$106:$AS$135,"&gt;"&amp;AS133)+COUNTIFS(AS$106:AS133,"="&amp;AS133)=0,"",COUNTIFS($AS$106:$AS$135,"&gt;"&amp;AS133)+COUNTIFS(AS$106:AS133,"="&amp;AS133)+$AM$105)),"")</f>
        <v/>
      </c>
      <c r="AO133" s="34" t="str">
        <f>IFERROR(IF(OR(AC133=0,AC133=""),"",IF(COUNTIFS($AT$106:$AT$135,"&gt;"&amp;AT133)+COUNTIFS(AT$106:AT133,"="&amp;AT133)=0,"",COUNTIFS($AT$106:$AT$135,"&gt;"&amp;AT133)+COUNTIFS(AT$106:AT133,"="&amp;AT133)+$AN$105)),"")</f>
        <v/>
      </c>
      <c r="AP133" s="34" t="str">
        <f>IFERROR(IF(OR(AC133=0,AC133=""),"",IF(COUNTIFS($AU$106:$AU$135,"&gt;"&amp;AU133)+COUNTIFS(AU$106:AU133,"="&amp;AU133)=0,"",COUNTIFS($AU$106:$AU$135,"&gt;"&amp;AU133)+COUNTIFS(AU$106:AU133,"="&amp;AU133)+$AO$6)),"")</f>
        <v/>
      </c>
      <c r="AQ133" s="59" t="str">
        <f t="shared" si="212"/>
        <v/>
      </c>
      <c r="AR133" s="59" t="str">
        <f t="shared" si="213"/>
        <v/>
      </c>
      <c r="AS133" s="59" t="str">
        <f t="shared" si="214"/>
        <v/>
      </c>
      <c r="AT133" s="59" t="str">
        <f t="shared" si="215"/>
        <v/>
      </c>
      <c r="AU133" s="59" t="str">
        <f t="shared" si="216"/>
        <v/>
      </c>
      <c r="AW133" s="60" t="str">
        <f t="shared" si="217"/>
        <v/>
      </c>
      <c r="AX133" s="34" t="str">
        <f>IF(OR(BC133=0,BC133=""),"",IF(COUNTIFS($BC$11:$BC$158,"&gt;"&amp;BC133)+COUNTIFS(BC$11:BC133,"="&amp;BC133)=0,"",COUNTIFS($BC$11:$BC$158,"&gt;"&amp;BC133)+COUNTIFS(BC$11:BC133,"="&amp;BC133)))</f>
        <v/>
      </c>
      <c r="AY133" s="34" t="str">
        <f>IFERROR(IF(OR(BD133=0,BD133=""),"",IF(COUNTIFS($BD$11:$BD$158,"&gt;"&amp;BD133)+COUNTIFS(BD$11:BD133,"="&amp;BD133)=0,"",COUNTIFS($BD$11:$BD$158,"&gt;"&amp;BD133)+COUNTIFS(BD$11:BD133,"="&amp;BD133)+$AX$10)),"")</f>
        <v/>
      </c>
      <c r="AZ133" s="34" t="str">
        <f>IFERROR(IF(OR(BE133=0,BE133=""),"",IF(COUNTIFS($BE$11:$BE$158,"&gt;"&amp;BE133)+COUNTIFS(BE$11:BE133,"="&amp;BE133)=0,"",COUNTIFS($BE$11:$BE$158,"&gt;"&amp;BE133)+COUNTIFS(BE$11:BE133,"="&amp;BE133)+$AY$10)),"")</f>
        <v/>
      </c>
      <c r="BA133" s="34" t="str">
        <f>IFERROR(IF(OR(BF133=0,BF133=""),"",IF(COUNTIFS($BF$11:$BF$158,"&gt;"&amp;BF133)+COUNTIFS(BF$11:BF133,"="&amp;BF133)=0,"",COUNTIFS($BF$11:$BF$158,"&gt;"&amp;BF133)+COUNTIFS(BF$11:BF133,"="&amp;BF133)+$AZ$10)),"")</f>
        <v/>
      </c>
      <c r="BB133" s="34" t="str">
        <f>IFERROR(IF(OR(BG133=0,BG133=""),"",IF(COUNTIFS($BG$11:$BG$158,"&gt;"&amp;BG133)+COUNTIFS(BG$11:BG133,"="&amp;BG133)=0,"",COUNTIFS($BG$11:$BG$158,"&gt;"&amp;BG133)+COUNTIFS(BG$11:BG133,"="&amp;BG133)+$BA$10)),"")</f>
        <v/>
      </c>
      <c r="BC133" s="59" t="str">
        <f t="shared" si="218"/>
        <v/>
      </c>
      <c r="BD133" s="59" t="str">
        <f t="shared" si="219"/>
        <v/>
      </c>
      <c r="BE133" s="59" t="str">
        <f t="shared" si="220"/>
        <v/>
      </c>
      <c r="BF133" s="59" t="str">
        <f t="shared" si="221"/>
        <v/>
      </c>
      <c r="BG133" s="59" t="str">
        <f t="shared" si="222"/>
        <v/>
      </c>
    </row>
    <row r="134" spans="1:59" ht="15" x14ac:dyDescent="0.3">
      <c r="A134" t="str">
        <f t="shared" si="223"/>
        <v/>
      </c>
      <c r="B134" t="str">
        <f>IF(OR(AC134=0,AC134=""),"",IF(COUNTIFS($AE$11:$AE$158,"&gt;"&amp;AE134)+COUNTIFS(AE$11:AE134,"="&amp;AE134)=0,"",COUNTIFS($AE$11:$AE$158,"&gt;"&amp;AE134)+COUNTIFS(AE$11:AE134,"="&amp;AE134)))</f>
        <v/>
      </c>
      <c r="C134" t="str">
        <f t="shared" si="199"/>
        <v/>
      </c>
      <c r="D134" t="str">
        <f>IF(OR(AC134=0,AC134=""),"",IF(COUNTIFS($AF$11:$AF$135,"&gt;"&amp;AF134)+COUNTIFS(AF$11:AF134,"="&amp;AF134)=0,"",COUNTIFS($AF$11:$AF$135,"&gt;"&amp;AF134)+COUNTIFS(AF$11:AF134,"="&amp;AF134)))</f>
        <v/>
      </c>
      <c r="E134" t="str">
        <f>IF(AC134="","",COUNTIFS($H$11:$H$158,H134,$AE$11:$AE$158,"&gt;"&amp;AE134)+COUNTIFS(H134:$H$158,H134,AE134:$AE$158,AE134))</f>
        <v/>
      </c>
      <c r="F134" s="6"/>
      <c r="G134" s="107" t="str">
        <f>IFERROR(IF(VLOOKUP(F134,Lookups!$A$2:$F$118,2,FALSE)="","",VLOOKUP(F134,Lookups!$A$2:$F$118,2,FALSE)),"")</f>
        <v/>
      </c>
      <c r="H134" s="107" t="str">
        <f>IFERROR(IF(VLOOKUP(F134,Lookups!$A$2:$F$118,3,FALSE)="","",VLOOKUP(F134,Lookups!$A$2:$F$118,3,FALSE)),"")</f>
        <v/>
      </c>
      <c r="I134" s="107" t="str">
        <f>IFERROR(IF(AE134=0,"",VLOOKUP(AD134,Lookups!$K$3:$L$7,2,TRUE)),"")</f>
        <v/>
      </c>
      <c r="J134" s="107" t="str">
        <f>IFERROR(IF(VLOOKUP(F134,Lookups!$A$2:$F$118,4,FALSE)="","",VLOOKUP(F134,Lookups!$A$2:$F$118,4,FALSE)),"")</f>
        <v/>
      </c>
      <c r="K134" s="107" t="str">
        <f>IFERROR(IF(VLOOKUP(F134,Lookups!$A$2:$F$118,5,FALSE)="","",VLOOKUP(F134,Lookups!$A$2:$F$118,5,FALSE)),"")</f>
        <v/>
      </c>
      <c r="L134" s="108" t="str">
        <f>IFERROR(IF(VLOOKUP(F134,Lookups!$A$2:$F$118,6,FALSE)="","",VLOOKUP(F134,Lookups!$A$2:$F$118,6,FALSE)),"")</f>
        <v/>
      </c>
      <c r="M134" s="53" t="str">
        <f>IFERROR(IF(VLOOKUP(F134,Scores!$A$5:$K$102,2,FALSE)="","",VLOOKUP(F134,Scores!$A$4:$K$102,2,FALSE)),"")</f>
        <v/>
      </c>
      <c r="N134" s="54" t="str">
        <f>IFERROR(IF(VLOOKUP(F134,Scores!$A$5:$K$102,3,FALSE)="","",VLOOKUP(F134,Scores!$A$5:$K$102,3,FALSE)),"")</f>
        <v/>
      </c>
      <c r="O134" s="54" t="str">
        <f>IFERROR(IF(VLOOKUP(F134,Scores!$A$5:$K$102,4,FALSE)="","",VLOOKUP(F134,Scores!$A$5:$K$102,4,FALSE)),"")</f>
        <v/>
      </c>
      <c r="P134" s="54" t="str">
        <f>IFERROR(IF(VLOOKUP(F134,Scores!$A$5:$K$102,5,FALSE)="","",VLOOKUP(F134,Scores!$A$5:$K$102,5,FALSE)),"")</f>
        <v/>
      </c>
      <c r="Q134" s="54" t="str">
        <f>IFERROR(IF(VLOOKUP(F134,Scores!$A$5:$K$102,6,FALSE)="","",VLOOKUP(F134,Scores!$A$5:$K$102,6,FALSE)),"")</f>
        <v/>
      </c>
      <c r="R134" s="54" t="str">
        <f>IFERROR(IF(VLOOKUP(F134,Scores!$A$5:$K$102,7,FALSE)="","",VLOOKUP(F134,Scores!$A$5:$K$102,7,FALSE)),"")</f>
        <v/>
      </c>
      <c r="S134" s="54" t="str">
        <f>IFERROR(IF(VLOOKUP(F134,Scores!$A$5:$K$102,8,FALSE)="","",VLOOKUP(F134,Scores!$A$5:$K$102,8,FALSE)),"")</f>
        <v/>
      </c>
      <c r="T134" s="55" t="str">
        <f>IFERROR(IF(VLOOKUP(F134,Scores!$A$5:$K$102,9,FALSE)="","",VLOOKUP(F134,Scores!$A$5:$K$102,9,FALSE)),"")</f>
        <v/>
      </c>
      <c r="U134" s="56" t="str">
        <f t="shared" si="224"/>
        <v/>
      </c>
      <c r="V134" s="57" t="str">
        <f t="shared" si="225"/>
        <v/>
      </c>
      <c r="W134" s="57" t="str">
        <f t="shared" si="226"/>
        <v/>
      </c>
      <c r="X134" s="57" t="str">
        <f t="shared" si="227"/>
        <v/>
      </c>
      <c r="Y134" s="57" t="str">
        <f t="shared" si="228"/>
        <v/>
      </c>
      <c r="Z134" s="57" t="str">
        <f t="shared" si="229"/>
        <v/>
      </c>
      <c r="AA134" s="57" t="str">
        <f t="shared" si="230"/>
        <v/>
      </c>
      <c r="AB134" s="58" t="str">
        <f t="shared" si="231"/>
        <v/>
      </c>
      <c r="AC134" s="53" t="str">
        <f t="shared" si="232"/>
        <v/>
      </c>
      <c r="AD134" s="57" t="str">
        <f t="shared" si="233"/>
        <v/>
      </c>
      <c r="AE134" s="57" t="str" cm="1">
        <f t="array" ref="AE134">IFERROR(IF(AC134&gt;Lookups!$I$6-1,AVERAGE(LARGE(U134:AB134,_xlfn.SEQUENCE(Lookups!$I$6))),AVERAGE(LARGE(U134:AB134,_xlfn.SEQUENCE(AC134)))),"")</f>
        <v/>
      </c>
      <c r="AF134" s="55" t="str">
        <f t="shared" si="234"/>
        <v/>
      </c>
      <c r="AG134" s="59" t="str">
        <f>IF(AC134=Lookups!$I$6+1,LARGE(U134:AB134,5),"")</f>
        <v/>
      </c>
      <c r="AH134" s="59" t="str">
        <f>IF(AC134=Lookups!$I$6+2,LARGE(U134:AB134,6),"")</f>
        <v/>
      </c>
      <c r="AI134" s="59"/>
      <c r="AJ134" s="59"/>
      <c r="AK134" s="60" t="str">
        <f t="shared" si="211"/>
        <v/>
      </c>
      <c r="AL134" s="34" t="str">
        <f>IF(OR(AC134=0,AC134=""),"",IF(COUNTIFS($AQ$106:$AQ$135,"&gt;"&amp;AQ134)+COUNTIFS(AQ$106:AQ134,"="&amp;AQ134)=0,"",COUNTIFS($AQ$106:$AQ$135,"&gt;"&amp;AQ134)+COUNTIFS(AQ$106:AQ134,"="&amp;AQ134)))</f>
        <v/>
      </c>
      <c r="AM134" s="34" t="str">
        <f>IFERROR(IF(OR(AC134=0,AC134=""),"",IF(COUNTIFS($AR$106:$AR$135,"&gt;"&amp;AR134)+COUNTIFS(AR$106:AR134,"="&amp;AR134)=0,"",COUNTIFS($AR$106:$AR$135,"&gt;"&amp;AR134)+COUNTIFS(AR$106:AR134,"="&amp;AR134)+$AL$105)),"")</f>
        <v/>
      </c>
      <c r="AN134" s="34" t="str">
        <f>IFERROR(IF(OR(AC134=0,AC134=""),"",IF(COUNTIFS($AS$106:$AS$135,"&gt;"&amp;AS134)+COUNTIFS(AS$106:AS134,"="&amp;AS134)=0,"",COUNTIFS($AS$106:$AS$135,"&gt;"&amp;AS134)+COUNTIFS(AS$106:AS134,"="&amp;AS134)+$AM$105)),"")</f>
        <v/>
      </c>
      <c r="AO134" s="34" t="str">
        <f>IFERROR(IF(OR(AC134=0,AC134=""),"",IF(COUNTIFS($AT$106:$AT$135,"&gt;"&amp;AT134)+COUNTIFS(AT$106:AT134,"="&amp;AT134)=0,"",COUNTIFS($AT$106:$AT$135,"&gt;"&amp;AT134)+COUNTIFS(AT$106:AT134,"="&amp;AT134)+$AN$105)),"")</f>
        <v/>
      </c>
      <c r="AP134" s="34" t="str">
        <f>IFERROR(IF(OR(AC134=0,AC134=""),"",IF(COUNTIFS($AU$106:$AU$135,"&gt;"&amp;AU134)+COUNTIFS(AU$106:AU134,"="&amp;AU134)=0,"",COUNTIFS($AU$106:$AU$135,"&gt;"&amp;AU134)+COUNTIFS(AU$106:AU134,"="&amp;AU134)+$AO$6)),"")</f>
        <v/>
      </c>
      <c r="AQ134" s="59" t="str">
        <f t="shared" si="212"/>
        <v/>
      </c>
      <c r="AR134" s="59" t="str">
        <f t="shared" si="213"/>
        <v/>
      </c>
      <c r="AS134" s="59" t="str">
        <f t="shared" si="214"/>
        <v/>
      </c>
      <c r="AT134" s="59" t="str">
        <f t="shared" si="215"/>
        <v/>
      </c>
      <c r="AU134" s="59" t="str">
        <f t="shared" si="216"/>
        <v/>
      </c>
      <c r="AW134" s="60" t="str">
        <f t="shared" si="217"/>
        <v/>
      </c>
      <c r="AX134" s="34" t="str">
        <f>IF(OR(BC134=0,BC134=""),"",IF(COUNTIFS($BC$11:$BC$158,"&gt;"&amp;BC134)+COUNTIFS(BC$11:BC134,"="&amp;BC134)=0,"",COUNTIFS($BC$11:$BC$158,"&gt;"&amp;BC134)+COUNTIFS(BC$11:BC134,"="&amp;BC134)))</f>
        <v/>
      </c>
      <c r="AY134" s="34" t="str">
        <f>IFERROR(IF(OR(BD134=0,BD134=""),"",IF(COUNTIFS($BD$11:$BD$158,"&gt;"&amp;BD134)+COUNTIFS(BD$11:BD134,"="&amp;BD134)=0,"",COUNTIFS($BD$11:$BD$158,"&gt;"&amp;BD134)+COUNTIFS(BD$11:BD134,"="&amp;BD134)+$AX$10)),"")</f>
        <v/>
      </c>
      <c r="AZ134" s="34" t="str">
        <f>IFERROR(IF(OR(BE134=0,BE134=""),"",IF(COUNTIFS($BE$11:$BE$158,"&gt;"&amp;BE134)+COUNTIFS(BE$11:BE134,"="&amp;BE134)=0,"",COUNTIFS($BE$11:$BE$158,"&gt;"&amp;BE134)+COUNTIFS(BE$11:BE134,"="&amp;BE134)+$AY$10)),"")</f>
        <v/>
      </c>
      <c r="BA134" s="34" t="str">
        <f>IFERROR(IF(OR(BF134=0,BF134=""),"",IF(COUNTIFS($BF$11:$BF$158,"&gt;"&amp;BF134)+COUNTIFS(BF$11:BF134,"="&amp;BF134)=0,"",COUNTIFS($BF$11:$BF$158,"&gt;"&amp;BF134)+COUNTIFS(BF$11:BF134,"="&amp;BF134)+$AZ$10)),"")</f>
        <v/>
      </c>
      <c r="BB134" s="34" t="str">
        <f>IFERROR(IF(OR(BG134=0,BG134=""),"",IF(COUNTIFS($BG$11:$BG$158,"&gt;"&amp;BG134)+COUNTIFS(BG$11:BG134,"="&amp;BG134)=0,"",COUNTIFS($BG$11:$BG$158,"&gt;"&amp;BG134)+COUNTIFS(BG$11:BG134,"="&amp;BG134)+$BA$10)),"")</f>
        <v/>
      </c>
      <c r="BC134" s="59" t="str">
        <f t="shared" si="218"/>
        <v/>
      </c>
      <c r="BD134" s="59" t="str">
        <f t="shared" si="219"/>
        <v/>
      </c>
      <c r="BE134" s="59" t="str">
        <f t="shared" si="220"/>
        <v/>
      </c>
      <c r="BF134" s="59" t="str">
        <f t="shared" si="221"/>
        <v/>
      </c>
      <c r="BG134" s="59" t="str">
        <f t="shared" si="222"/>
        <v/>
      </c>
    </row>
    <row r="135" spans="1:59" ht="15.6" thickBot="1" x14ac:dyDescent="0.35">
      <c r="A135" t="str">
        <f t="shared" si="223"/>
        <v/>
      </c>
      <c r="B135" t="str">
        <f>IF(OR(AC135=0,AC135=""),"",IF(COUNTIFS($AE$11:$AE$158,"&gt;"&amp;AE135)+COUNTIFS(AE$11:AE135,"="&amp;AE135)=0,"",COUNTIFS($AE$11:$AE$158,"&gt;"&amp;AE135)+COUNTIFS(AE$11:AE135,"="&amp;AE135)))</f>
        <v/>
      </c>
      <c r="C135" t="str">
        <f t="shared" si="199"/>
        <v/>
      </c>
      <c r="D135" t="str">
        <f>IF(OR(AC135=0,AC135=""),"",IF(COUNTIFS($AF$11:$AF$135,"&gt;"&amp;AF135)+COUNTIFS(AF$11:AF135,"="&amp;AF135)=0,"",COUNTIFS($AF$11:$AF$135,"&gt;"&amp;AF135)+COUNTIFS(AF$11:AF135,"="&amp;AF135)))</f>
        <v/>
      </c>
      <c r="E135" t="str">
        <f>IF(AC135="","",COUNTIFS($H$11:$H$158,H135,$AE$11:$AE$158,"&gt;"&amp;AE135)+COUNTIFS(H135:$H$158,H135,AE135:$AE$158,AE135))</f>
        <v/>
      </c>
      <c r="F135" s="61"/>
      <c r="G135" s="107" t="str">
        <f>IFERROR(IF(VLOOKUP(F135,Lookups!$A$2:$F$118,2,FALSE)="","",VLOOKUP(F135,Lookups!$A$2:$F$118,2,FALSE)),"")</f>
        <v/>
      </c>
      <c r="H135" s="107" t="str">
        <f>IFERROR(IF(VLOOKUP(F135,Lookups!$A$2:$F$118,3,FALSE)="","",VLOOKUP(F135,Lookups!$A$2:$F$118,3,FALSE)),"")</f>
        <v/>
      </c>
      <c r="I135" s="107" t="str">
        <f>IFERROR(IF(AE135=0,"",VLOOKUP(AD135,Lookups!$K$3:$L$7,2,TRUE)),"")</f>
        <v/>
      </c>
      <c r="J135" s="107" t="str">
        <f>IFERROR(IF(VLOOKUP(F135,Lookups!$A$2:$F$118,4,FALSE)="","",VLOOKUP(F135,Lookups!$A$2:$F$118,4,FALSE)),"")</f>
        <v/>
      </c>
      <c r="K135" s="107" t="str">
        <f>IFERROR(IF(VLOOKUP(F135,Lookups!$A$2:$F$118,5,FALSE)="","",VLOOKUP(F135,Lookups!$A$2:$F$118,5,FALSE)),"")</f>
        <v/>
      </c>
      <c r="L135" s="108" t="str">
        <f>IFERROR(IF(VLOOKUP(F135,Lookups!$A$2:$F$118,6,FALSE)="","",VLOOKUP(F135,Lookups!$A$2:$F$118,6,FALSE)),"")</f>
        <v/>
      </c>
      <c r="M135" s="53" t="str">
        <f>IFERROR(IF(VLOOKUP(F135,Scores!$A$5:$K$102,2,FALSE)="","",VLOOKUP(F135,Scores!$A$4:$K$102,2,FALSE)),"")</f>
        <v/>
      </c>
      <c r="N135" s="54" t="str">
        <f>IFERROR(IF(VLOOKUP(F135,Scores!$A$5:$K$102,3,FALSE)="","",VLOOKUP(F135,Scores!$A$5:$K$102,3,FALSE)),"")</f>
        <v/>
      </c>
      <c r="O135" s="54" t="str">
        <f>IFERROR(IF(VLOOKUP(F135,Scores!$A$5:$K$102,4,FALSE)="","",VLOOKUP(F135,Scores!$A$5:$K$102,4,FALSE)),"")</f>
        <v/>
      </c>
      <c r="P135" s="54" t="str">
        <f>IFERROR(IF(VLOOKUP(F135,Scores!$A$5:$K$102,5,FALSE)="","",VLOOKUP(F135,Scores!$A$5:$K$102,5,FALSE)),"")</f>
        <v/>
      </c>
      <c r="Q135" s="54" t="str">
        <f>IFERROR(IF(VLOOKUP(F135,Scores!$A$5:$K$102,6,FALSE)="","",VLOOKUP(F135,Scores!$A$5:$K$102,6,FALSE)),"")</f>
        <v/>
      </c>
      <c r="R135" s="54" t="str">
        <f>IFERROR(IF(VLOOKUP(F135,Scores!$A$5:$K$102,7,FALSE)="","",VLOOKUP(F135,Scores!$A$5:$K$102,7,FALSE)),"")</f>
        <v/>
      </c>
      <c r="S135" s="54" t="str">
        <f>IFERROR(IF(VLOOKUP(F135,Scores!$A$5:$K$102,8,FALSE)="","",VLOOKUP(F135,Scores!$A$5:$K$102,8,FALSE)),"")</f>
        <v/>
      </c>
      <c r="T135" s="55" t="str">
        <f>IFERROR(IF(VLOOKUP(F135,Scores!$A$5:$K$102,9,FALSE)="","",VLOOKUP(F135,Scores!$A$5:$K$102,9,FALSE)),"")</f>
        <v/>
      </c>
      <c r="U135" s="56" t="str">
        <f t="shared" si="224"/>
        <v/>
      </c>
      <c r="V135" s="57" t="str">
        <f t="shared" si="225"/>
        <v/>
      </c>
      <c r="W135" s="57" t="str">
        <f t="shared" si="226"/>
        <v/>
      </c>
      <c r="X135" s="57" t="str">
        <f t="shared" si="227"/>
        <v/>
      </c>
      <c r="Y135" s="57" t="str">
        <f t="shared" si="228"/>
        <v/>
      </c>
      <c r="Z135" s="57" t="str">
        <f t="shared" si="229"/>
        <v/>
      </c>
      <c r="AA135" s="57" t="str">
        <f t="shared" si="230"/>
        <v/>
      </c>
      <c r="AB135" s="58" t="str">
        <f t="shared" si="231"/>
        <v/>
      </c>
      <c r="AC135" s="53" t="str">
        <f t="shared" si="232"/>
        <v/>
      </c>
      <c r="AD135" s="57" t="str">
        <f t="shared" si="233"/>
        <v/>
      </c>
      <c r="AE135" s="57" t="str" cm="1">
        <f t="array" ref="AE135">IFERROR(IF(AC135&gt;Lookups!$I$6-1,AVERAGE(LARGE(U135:AB135,_xlfn.SEQUENCE(Lookups!$I$6))),AVERAGE(LARGE(U135:AB135,_xlfn.SEQUENCE(AC135)))),"")</f>
        <v/>
      </c>
      <c r="AF135" s="55" t="str">
        <f t="shared" si="234"/>
        <v/>
      </c>
      <c r="AG135" s="59" t="str">
        <f>IF(AC135=Lookups!$I$6+1,LARGE(U135:AB135,5),"")</f>
        <v/>
      </c>
      <c r="AH135" s="59" t="str">
        <f>IF(AC135=Lookups!$I$6+2,LARGE(U135:AB135,6),"")</f>
        <v/>
      </c>
      <c r="AI135" s="59"/>
      <c r="AJ135" s="59"/>
      <c r="AK135" s="62" t="str">
        <f t="shared" si="211"/>
        <v/>
      </c>
      <c r="AL135" s="63" t="str">
        <f>IF(OR(AC135=0,AC135=""),"",IF(COUNTIFS($AQ$106:$AQ$135,"&gt;"&amp;AQ135)+COUNTIFS(AQ$106:AQ135,"="&amp;AQ135)=0,"",COUNTIFS($AQ$106:$AQ$135,"&gt;"&amp;AQ135)+COUNTIFS(AQ$106:AQ135,"="&amp;AQ135)))</f>
        <v/>
      </c>
      <c r="AM135" s="63" t="str">
        <f>IFERROR(IF(OR(AC135=0,AC135=""),"",IF(COUNTIFS($AR$106:$AR$135,"&gt;"&amp;AR135)+COUNTIFS(AR$106:AR135,"="&amp;AR135)=0,"",COUNTIFS($AR$106:$AR$135,"&gt;"&amp;AR135)+COUNTIFS(AR$106:AR135,"="&amp;AR135)+$AL$105)),"")</f>
        <v/>
      </c>
      <c r="AN135" s="63" t="str">
        <f>IFERROR(IF(OR(AC135=0,AC135=""),"",IF(COUNTIFS($AS$106:$AS$135,"&gt;"&amp;AS135)+COUNTIFS(AS$106:AS135,"="&amp;AS135)=0,"",COUNTIFS($AS$106:$AS$135,"&gt;"&amp;AS135)+COUNTIFS(AS$106:AS135,"="&amp;AS135)+$AM$105)),"")</f>
        <v/>
      </c>
      <c r="AO135" s="63" t="str">
        <f>IFERROR(IF(OR(AC135=0,AC135=""),"",IF(COUNTIFS($AT$106:$AT$135,"&gt;"&amp;AT135)+COUNTIFS(AT$106:AT135,"="&amp;AT135)=0,"",COUNTIFS($AT$106:$AT$135,"&gt;"&amp;AT135)+COUNTIFS(AT$106:AT135,"="&amp;AT135)+$AN$105)),"")</f>
        <v/>
      </c>
      <c r="AP135" s="63" t="str">
        <f>IFERROR(IF(OR(AC135=0,AC135=""),"",IF(COUNTIFS($AU$106:$AU$135,"&gt;"&amp;AU135)+COUNTIFS(AU$106:AU135,"="&amp;AU135)=0,"",COUNTIFS($AU$106:$AU$135,"&gt;"&amp;AU135)+COUNTIFS(AU$106:AU135,"="&amp;AU135)+$AO$6)),"")</f>
        <v/>
      </c>
      <c r="AQ135" s="64" t="str">
        <f t="shared" si="212"/>
        <v/>
      </c>
      <c r="AR135" s="64" t="str">
        <f t="shared" si="213"/>
        <v/>
      </c>
      <c r="AS135" s="64" t="str">
        <f t="shared" si="214"/>
        <v/>
      </c>
      <c r="AT135" s="64" t="str">
        <f t="shared" si="215"/>
        <v/>
      </c>
      <c r="AU135" s="64" t="str">
        <f t="shared" si="216"/>
        <v/>
      </c>
      <c r="AW135" s="60" t="str">
        <f t="shared" si="217"/>
        <v/>
      </c>
      <c r="AX135" s="34" t="str">
        <f>IF(OR(BC135=0,BC135=""),"",IF(COUNTIFS($BC$11:$BC$158,"&gt;"&amp;BC135)+COUNTIFS(BC$11:BC135,"="&amp;BC135)=0,"",COUNTIFS($BC$11:$BC$158,"&gt;"&amp;BC135)+COUNTIFS(BC$11:BC135,"="&amp;BC135)))</f>
        <v/>
      </c>
      <c r="AY135" s="34" t="str">
        <f>IFERROR(IF(OR(BD135=0,BD135=""),"",IF(COUNTIFS($BD$11:$BD$158,"&gt;"&amp;BD135)+COUNTIFS(BD$11:BD135,"="&amp;BD135)=0,"",COUNTIFS($BD$11:$BD$158,"&gt;"&amp;BD135)+COUNTIFS(BD$11:BD135,"="&amp;BD135)+$AX$10)),"")</f>
        <v/>
      </c>
      <c r="AZ135" s="34" t="str">
        <f>IFERROR(IF(OR(BE135=0,BE135=""),"",IF(COUNTIFS($BE$11:$BE$158,"&gt;"&amp;BE135)+COUNTIFS(BE$11:BE135,"="&amp;BE135)=0,"",COUNTIFS($BE$11:$BE$158,"&gt;"&amp;BE135)+COUNTIFS(BE$11:BE135,"="&amp;BE135)+$AY$10)),"")</f>
        <v/>
      </c>
      <c r="BA135" s="34" t="str">
        <f>IFERROR(IF(OR(BF135=0,BF135=""),"",IF(COUNTIFS($BF$11:$BF$158,"&gt;"&amp;BF135)+COUNTIFS(BF$11:BF135,"="&amp;BF135)=0,"",COUNTIFS($BF$11:$BF$158,"&gt;"&amp;BF135)+COUNTIFS(BF$11:BF135,"="&amp;BF135)+$AZ$10)),"")</f>
        <v/>
      </c>
      <c r="BB135" s="34" t="str">
        <f>IFERROR(IF(OR(BG135=0,BG135=""),"",IF(COUNTIFS($BG$11:$BG$158,"&gt;"&amp;BG135)+COUNTIFS(BG$11:BG135,"="&amp;BG135)=0,"",COUNTIFS($BG$11:$BG$158,"&gt;"&amp;BG135)+COUNTIFS(BG$11:BG135,"="&amp;BG135)+$BA$10)),"")</f>
        <v/>
      </c>
      <c r="BC135" s="59" t="str">
        <f t="shared" si="218"/>
        <v/>
      </c>
      <c r="BD135" s="59" t="str">
        <f t="shared" si="219"/>
        <v/>
      </c>
      <c r="BE135" s="59" t="str">
        <f t="shared" si="220"/>
        <v/>
      </c>
      <c r="BF135" s="59" t="str">
        <f t="shared" si="221"/>
        <v/>
      </c>
      <c r="BG135" s="59" t="str">
        <f t="shared" si="222"/>
        <v/>
      </c>
    </row>
    <row r="136" spans="1:59" ht="29.4" thickBot="1" x14ac:dyDescent="0.35">
      <c r="A136" s="65"/>
      <c r="B136" s="66"/>
      <c r="C136" s="66"/>
      <c r="D136" s="66"/>
      <c r="E136" s="67"/>
      <c r="F136" s="68"/>
      <c r="G136" s="105"/>
      <c r="H136" s="105"/>
      <c r="I136" s="105"/>
      <c r="J136" s="95"/>
      <c r="K136" s="95"/>
      <c r="L136" s="96"/>
      <c r="M136" s="72"/>
      <c r="N136" s="73"/>
      <c r="O136" s="73"/>
      <c r="P136" s="73"/>
      <c r="Q136" s="73"/>
      <c r="R136" s="73"/>
      <c r="S136" s="73"/>
      <c r="T136" s="74"/>
      <c r="U136" s="75"/>
      <c r="V136" s="76"/>
      <c r="W136" s="76"/>
      <c r="X136" s="76"/>
      <c r="Y136" s="76"/>
      <c r="Z136" s="76"/>
      <c r="AA136" s="76"/>
      <c r="AB136" s="77"/>
      <c r="AC136" s="72"/>
      <c r="AD136" s="76"/>
      <c r="AE136" s="76"/>
      <c r="AF136" s="74"/>
      <c r="AG136" s="59" t="str">
        <f>IF(AC136=Lookups!$I$6+1,LARGE(U136:AB136,5),"")</f>
        <v/>
      </c>
      <c r="AH136" s="59" t="str">
        <f>IF(AC136=Lookups!$I$6+2,LARGE(U136:AB136,6),"")</f>
        <v/>
      </c>
      <c r="AI136" s="78"/>
      <c r="AJ136" s="78"/>
      <c r="AK136" s="37" t="s">
        <v>178</v>
      </c>
      <c r="AL136" s="37">
        <f>MAX(AL137:AL146)</f>
        <v>0</v>
      </c>
      <c r="AM136" s="37">
        <f>IF(MAX(AL137:AL146)=0,AL136,MAX(AL137:AL146))</f>
        <v>0</v>
      </c>
      <c r="AN136" s="37">
        <f t="shared" ref="AN136:AO136" si="235">IF(MAX(AM137:AM146)=0,AM136,MAX(AM137:AM146))</f>
        <v>0</v>
      </c>
      <c r="AO136" s="37">
        <f t="shared" si="235"/>
        <v>5</v>
      </c>
      <c r="AP136" s="37"/>
      <c r="AQ136" s="37">
        <f>Lookups!$I$6</f>
        <v>4</v>
      </c>
      <c r="AR136" s="37">
        <f>Lookups!$I$6-1</f>
        <v>3</v>
      </c>
      <c r="AS136" s="37">
        <f>Lookups!$I$6-2</f>
        <v>2</v>
      </c>
      <c r="AT136" s="37">
        <f>Lookups!$I$6-3</f>
        <v>1</v>
      </c>
      <c r="AU136" s="37">
        <f>Lookups!$I$6-4</f>
        <v>0</v>
      </c>
      <c r="AV136" s="66"/>
      <c r="AW136" s="79"/>
      <c r="AX136" s="80"/>
      <c r="AY136" s="80"/>
      <c r="AZ136" s="80"/>
      <c r="BA136" s="80"/>
      <c r="BB136" s="80"/>
      <c r="BC136" s="78"/>
      <c r="BD136" s="78"/>
      <c r="BE136" s="78"/>
      <c r="BF136" s="78"/>
      <c r="BG136" s="81"/>
    </row>
    <row r="137" spans="1:59" ht="15" x14ac:dyDescent="0.3">
      <c r="A137" t="str">
        <f>AK137</f>
        <v/>
      </c>
      <c r="B137" t="str">
        <f>IF(OR(AC137=0,AC137=""),"",IF(COUNTIFS($AE$11:$AE$158,"&gt;"&amp;AE137)+COUNTIFS(AE$11:AE137,"="&amp;AE137)=0,"",COUNTIFS($AE$11:$AE$158,"&gt;"&amp;AE137)+COUNTIFS(AE$11:AE137,"="&amp;AE137)))</f>
        <v/>
      </c>
      <c r="C137" t="str">
        <f t="shared" ref="C137:C146" si="236">AW137</f>
        <v/>
      </c>
      <c r="E137" t="str">
        <f>IF(AC137="","",COUNTIFS($H$11:$H$158,H137,$AE$11:$AE$158,"&gt;"&amp;AE137)+COUNTIFS(H137:$H$158,H137,AE137:$AE$158,AE137))</f>
        <v/>
      </c>
      <c r="F137" s="193" t="s">
        <v>115</v>
      </c>
      <c r="G137" s="98" t="str">
        <f>IFERROR(IF(VLOOKUP(F137,Lookups!$A$2:$F$118,2,FALSE)="","",VLOOKUP(F137,Lookups!$A$2:$F$118,2,FALSE)),"")</f>
        <v/>
      </c>
      <c r="H137" s="98" t="str">
        <f>IFERROR(IF(VLOOKUP(F137,Lookups!$A$2:$F$118,3,FALSE)="","",VLOOKUP(F137,Lookups!$A$2:$F$118,3,FALSE)),"")</f>
        <v>O</v>
      </c>
      <c r="I137" s="98" t="str">
        <f>IFERROR(IF(AE137=0,"",VLOOKUP(AD137,Lookups!$K$3:$L$7,2,TRUE)),"")</f>
        <v/>
      </c>
      <c r="J137" s="98" t="str">
        <f>IFERROR(IF(VLOOKUP(F137,Lookups!$A$2:$F$118,4,FALSE)="","",VLOOKUP(F137,Lookups!$A$2:$F$118,4,FALSE)),"")</f>
        <v>Open</v>
      </c>
      <c r="K137" s="98" t="str">
        <f>IFERROR(IF(VLOOKUP(F137,Lookups!$A$2:$F$118,5,FALSE)="","",VLOOKUP(F137,Lookups!$A$2:$F$118,5,FALSE)),"")</f>
        <v>Weston Warrior</v>
      </c>
      <c r="L137" s="99" t="str">
        <f>IFERROR(IF(VLOOKUP(F137,Lookups!$A$2:$F$118,6,FALSE)="","",VLOOKUP(F137,Lookups!$A$2:$F$118,6,FALSE)),"")</f>
        <v/>
      </c>
      <c r="M137" s="53" t="str">
        <f>IFERROR(IF(VLOOKUP(F137,Scores!$A$5:$K$102,2,FALSE)="","",VLOOKUP(F137,Scores!$A$4:$K$102,2,FALSE)),"")</f>
        <v/>
      </c>
      <c r="N137" s="54" t="str">
        <f>IFERROR(IF(VLOOKUP(F137,Scores!$A$5:$K$102,3,FALSE)="","",VLOOKUP(F137,Scores!$A$5:$K$102,3,FALSE)),"")</f>
        <v/>
      </c>
      <c r="O137" s="54" t="str">
        <f>IFERROR(IF(VLOOKUP(F137,Scores!$A$5:$K$102,4,FALSE)="","",VLOOKUP(F137,Scores!$A$5:$K$102,4,FALSE)),"")</f>
        <v/>
      </c>
      <c r="P137" s="54" t="str">
        <f>IFERROR(IF(VLOOKUP(F137,Scores!$A$5:$K$102,5,FALSE)="","",VLOOKUP(F137,Scores!$A$5:$K$102,5,FALSE)),"")</f>
        <v/>
      </c>
      <c r="Q137" s="54" t="str">
        <f>IFERROR(IF(VLOOKUP(F137,Scores!$A$5:$K$102,6,FALSE)="","",VLOOKUP(F137,Scores!$A$5:$K$102,6,FALSE)),"")</f>
        <v/>
      </c>
      <c r="R137" s="54" t="str">
        <f>IFERROR(IF(VLOOKUP(F137,Scores!$A$5:$K$102,7,FALSE)="","",VLOOKUP(F137,Scores!$A$5:$K$102,7,FALSE)),"")</f>
        <v/>
      </c>
      <c r="S137" s="54" t="str">
        <f>IFERROR(IF(VLOOKUP(F137,Scores!$A$5:$K$102,8,FALSE)="","",VLOOKUP(F137,Scores!$A$5:$K$102,8,FALSE)),"")</f>
        <v/>
      </c>
      <c r="T137" s="55" t="str">
        <f>IFERROR(IF(VLOOKUP(F137,Scores!$A$5:$K$102,9,FALSE)="","",VLOOKUP(F137,Scores!$A$5:$K$102,9,FALSE)),"")</f>
        <v/>
      </c>
      <c r="U137" s="56" t="str">
        <f t="shared" ref="U137" si="237">IFERROR(IF(F137="","",M137/MAX($M$137:$M$147)),"")</f>
        <v/>
      </c>
      <c r="V137" s="57" t="str">
        <f t="shared" ref="V137" si="238">IFERROR(IF(F137="","",N137/MAX($N$137:$N$147)),"")</f>
        <v/>
      </c>
      <c r="W137" s="57" t="str">
        <f t="shared" ref="W137" si="239">IFERROR(IF(F137="","",O137/MAX($O$137:$O$147)),"")</f>
        <v/>
      </c>
      <c r="X137" s="57" t="str">
        <f t="shared" ref="X137" si="240">IFERROR(IF(F137="","",P137/MAX($P$137:$P$147)),"")</f>
        <v/>
      </c>
      <c r="Y137" s="57" t="str">
        <f t="shared" ref="Y137" si="241">IFERROR(IF(F137="","",Q137/MAX($Q$137:$Q$147)),"")</f>
        <v/>
      </c>
      <c r="Z137" s="57" t="str">
        <f t="shared" ref="Z137" si="242">IFERROR(IF(F137="","",R137/MAX($R$137:$R$147)),"")</f>
        <v/>
      </c>
      <c r="AA137" s="57" t="str">
        <f t="shared" ref="AA137" si="243">IFERROR(IF(F137="","",S137/MAX($S$137:$S$147)),"")</f>
        <v/>
      </c>
      <c r="AB137" s="58" t="str">
        <f t="shared" ref="AB137" si="244">IFERROR(IF(F137="","",T137/MAX($T$137:$T$147)),"")</f>
        <v/>
      </c>
      <c r="AC137" s="53" t="str">
        <f t="shared" ref="AC137" si="245">IF(COUNT(M137:T137)=0,"",COUNT(M137:T137))</f>
        <v/>
      </c>
      <c r="AD137" s="57" t="str">
        <f t="shared" ref="AD137" si="246">IFERROR(AVERAGE(U137:AB137),"")</f>
        <v/>
      </c>
      <c r="AE137" s="57" t="str" cm="1">
        <f t="array" ref="AE137">IFERROR(IF(AC137&gt;Lookups!$I$6-1,AVERAGE(LARGE(U137:AB137,_xlfn.SEQUENCE(Lookups!$I$6))),AVERAGE(LARGE(U137:AB137,_xlfn.SEQUENCE(AC137)))),"")</f>
        <v/>
      </c>
      <c r="AF137" s="55" t="str">
        <f t="shared" ref="AF137" si="247">IF(SUM(M137:T137)=0,"",SUM(M137:T137))</f>
        <v/>
      </c>
      <c r="AG137" s="59" t="str">
        <f>IF(AC137=Lookups!$I$6+1,LARGE(U137:AB137,5),"")</f>
        <v/>
      </c>
      <c r="AH137" s="59" t="str">
        <f>IF(AC137=Lookups!$I$6+2,LARGE(U137:AB137,6),"")</f>
        <v/>
      </c>
      <c r="AI137" s="59"/>
      <c r="AJ137" s="59"/>
      <c r="AK137" s="60" t="str">
        <f t="shared" ref="AK137:AK146" si="248">IF(SUM(AL137:AO137)=0,"",SUM(AL137:AO137))</f>
        <v/>
      </c>
      <c r="AL137" s="34" t="str">
        <f>IF(OR(AC137=0,AC137=""),"",IF(COUNTIFS($AQ$137:$AQ$146,"&gt;"&amp;AQ137)+COUNTIFS(AQ$137:AQ137,"="&amp;AQ137)=0,"",COUNTIFS($AQ$137:$AQ$146,"&gt;"&amp;AQ137)+COUNTIFS(AQ$137:AQ137,"="&amp;AQ137)))</f>
        <v/>
      </c>
      <c r="AM137" s="34" t="str">
        <f>IFERROR(IF(OR(AC137=0,AC137=""),"",IF(COUNTIFS($AR$137:$AR$146,"&gt;"&amp;AR137)+COUNTIFS(AR$137:AR137,"="&amp;AR137)=0,"",COUNTIFS($AR$137:$AR$146,"&gt;"&amp;AR137)+COUNTIFS(AR$137:AR137,"="&amp;AR137)+$AL$136)),"")</f>
        <v/>
      </c>
      <c r="AN137" s="34" t="str">
        <f>IFERROR(IF(OR(AC137=0,AC137=""),"",IF(COUNTIFS($AS$137:$AS$146,"&gt;"&amp;AS137)+COUNTIFS(AS$137:AS137,"="&amp;AS137)=0,"",COUNTIFS($AS$137:$AS$146,"&gt;"&amp;AS137)+COUNTIFS(AS$137:AS137,"="&amp;AS137)+$AM$136)),"")</f>
        <v/>
      </c>
      <c r="AO137" s="34" t="str">
        <f>IFERROR(IF(OR(AC137=0,AC137=""),"",IF(COUNTIFS($AT$137:$AT$146,"&gt;"&amp;AT137)+COUNTIFS(AT$137:AT137,"="&amp;AT137)=0,"",COUNTIFS($AT$137:$AT$146,"&gt;"&amp;AT137)+COUNTIFS(AT$137:AT137,"="&amp;AT137)+$AN$136)),"")</f>
        <v/>
      </c>
      <c r="AP137" s="34" t="str">
        <f>IFERROR(IF(OR(AC137=0,AC137=""),"",IF(COUNTIFS($AU$137:$AU$147,"&gt;"&amp;AU137)+COUNTIFS(AU$137:AU137,"="&amp;AU137)=0,"",COUNTIFS($AU$137:$AU$147,"&gt;"&amp;AU137)+COUNTIFS(AU$137:AU137,"="&amp;AU137)+$AO$7)),"")</f>
        <v/>
      </c>
      <c r="AQ137" s="59" t="str">
        <f t="shared" ref="AQ137:AQ146" si="249">IF(AC137&gt;=$AQ$10,AE137,"")</f>
        <v/>
      </c>
      <c r="AR137" s="59" t="str">
        <f t="shared" ref="AR137:AR146" si="250">IF(AC137=$AR$10,AE137,"")</f>
        <v/>
      </c>
      <c r="AS137" s="59" t="str">
        <f t="shared" ref="AS137:AS146" si="251">IF(AC137=$AS$10,AE137,"")</f>
        <v/>
      </c>
      <c r="AT137" s="59" t="str">
        <f t="shared" ref="AT137:AT146" si="252">IF(AC137=$AT$10,AE137,"")</f>
        <v/>
      </c>
      <c r="AU137" s="59" t="str">
        <f t="shared" ref="AU137:AU146" si="253">IF(AC137=$AU$10,AE137,"")</f>
        <v/>
      </c>
      <c r="AW137" s="60" t="str">
        <f t="shared" ref="AW137:AW146" si="254">IF(SUM(AX137:BB137)=0,"",SUM(AX137:BB137))</f>
        <v/>
      </c>
      <c r="AX137" s="34" t="str">
        <f>IF(OR(BC137=0,BC137=""),"",IF(COUNTIFS($BC$11:$BC$158,"&gt;"&amp;BC137)+COUNTIFS(BC$11:BC137,"="&amp;BC137)=0,"",COUNTIFS($BC$11:$BC$158,"&gt;"&amp;BC137)+COUNTIFS(BC$11:BC137,"="&amp;BC137)))</f>
        <v/>
      </c>
      <c r="AY137" s="34" t="str">
        <f>IFERROR(IF(OR(BD137=0,BD137=""),"",IF(COUNTIFS($BD$11:$BD$158,"&gt;"&amp;BD137)+COUNTIFS(BD$11:BD137,"="&amp;BD137)=0,"",COUNTIFS($BD$11:$BD$158,"&gt;"&amp;BD137)+COUNTIFS(BD$11:BD137,"="&amp;BD137)+$AX$10)),"")</f>
        <v/>
      </c>
      <c r="AZ137" s="34" t="str">
        <f>IFERROR(IF(OR(BE137=0,BE137=""),"",IF(COUNTIFS($BE$11:$BE$158,"&gt;"&amp;BE137)+COUNTIFS(BE$11:BE137,"="&amp;BE137)=0,"",COUNTIFS($BE$11:$BE$158,"&gt;"&amp;BE137)+COUNTIFS(BE$11:BE137,"="&amp;BE137)+$AY$10)),"")</f>
        <v/>
      </c>
      <c r="BA137" s="34" t="str">
        <f>IFERROR(IF(OR(BF137=0,BF137=""),"",IF(COUNTIFS($BF$11:$BF$158,"&gt;"&amp;BF137)+COUNTIFS(BF$11:BF137,"="&amp;BF137)=0,"",COUNTIFS($BF$11:$BF$158,"&gt;"&amp;BF137)+COUNTIFS(BF$11:BF137,"="&amp;BF137)+$AZ$10)),"")</f>
        <v/>
      </c>
      <c r="BB137" s="34" t="str">
        <f>IFERROR(IF(OR(BG137=0,BG137=""),"",IF(COUNTIFS($BG$11:$BG$158,"&gt;"&amp;BG137)+COUNTIFS(BG$11:BG137,"="&amp;BG137)=0,"",COUNTIFS($BG$11:$BG$158,"&gt;"&amp;BG137)+COUNTIFS(BG$11:BG137,"="&amp;BG137)+$BA$10)),"")</f>
        <v/>
      </c>
      <c r="BC137" s="59" t="str">
        <f t="shared" ref="BC137:BC146" si="255">IF(AC137&gt;=$BC$10,AE137,"")</f>
        <v/>
      </c>
      <c r="BD137" s="59" t="str">
        <f t="shared" ref="BD137:BD146" si="256">IF(AC137=$BD$10,AE137,"")</f>
        <v/>
      </c>
      <c r="BE137" s="59" t="str">
        <f t="shared" ref="BE137:BE146" si="257">IF(AC137=$BE$10,AE137,"")</f>
        <v/>
      </c>
      <c r="BF137" s="59" t="str">
        <f t="shared" ref="BF137:BF146" si="258">IF(AC137=$BF$10,AE137,"")</f>
        <v/>
      </c>
      <c r="BG137" s="59" t="str">
        <f t="shared" ref="BG137:BG146" si="259">IF(AC137=$BG$10,AE137,"")</f>
        <v/>
      </c>
    </row>
    <row r="138" spans="1:59" ht="15" x14ac:dyDescent="0.3">
      <c r="A138" t="str">
        <f t="shared" ref="A138:A146" si="260">AK138</f>
        <v/>
      </c>
      <c r="B138" t="str">
        <f>IF(OR(AC138=0,AC138=""),"",IF(COUNTIFS($AE$11:$AE$158,"&gt;"&amp;AE138)+COUNTIFS(AE$11:AE138,"="&amp;AE138)=0,"",COUNTIFS($AE$11:$AE$158,"&gt;"&amp;AE138)+COUNTIFS(AE$11:AE138,"="&amp;AE138)))</f>
        <v/>
      </c>
      <c r="C138" t="str">
        <f t="shared" si="236"/>
        <v/>
      </c>
      <c r="E138" t="str">
        <f>IF(AC138="","",COUNTIFS($H$11:$H$158,H138,$AE$11:$AE$158,"&gt;"&amp;AE138)+COUNTIFS(H138:$H$158,H138,AE138:$AE$158,AE138))</f>
        <v/>
      </c>
      <c r="F138" s="194" t="s">
        <v>23</v>
      </c>
      <c r="G138" s="98">
        <f>IFERROR(IF(VLOOKUP(F138,Lookups!$A$2:$F$118,2,FALSE)="","",VLOOKUP(F138,Lookups!$A$2:$F$118,2,FALSE)),"")</f>
        <v>1515</v>
      </c>
      <c r="H138" s="98" t="str">
        <f>IFERROR(IF(VLOOKUP(F138,Lookups!$A$2:$F$118,3,FALSE)="","",VLOOKUP(F138,Lookups!$A$2:$F$118,3,FALSE)),"")</f>
        <v>O</v>
      </c>
      <c r="I138" s="98" t="str">
        <f>IFERROR(IF(AE138=0,"",VLOOKUP(AD138,Lookups!$K$3:$L$7,2,TRUE)),"")</f>
        <v/>
      </c>
      <c r="J138" s="98" t="str">
        <f>IFERROR(IF(VLOOKUP(F138,Lookups!$A$2:$F$118,4,FALSE)="","",VLOOKUP(F138,Lookups!$A$2:$F$118,4,FALSE)),"")</f>
        <v>Open</v>
      </c>
      <c r="K138" s="98" t="str">
        <f>IFERROR(IF(VLOOKUP(F138,Lookups!$A$2:$F$118,5,FALSE)="","",VLOOKUP(F138,Lookups!$A$2:$F$118,5,FALSE)),"")</f>
        <v>Carisbrooke</v>
      </c>
      <c r="L138" s="99" t="str">
        <f>IFERROR(IF(VLOOKUP(F138,Lookups!$A$2:$F$118,6,FALSE)="","",VLOOKUP(F138,Lookups!$A$2:$F$118,6,FALSE)),"")</f>
        <v/>
      </c>
      <c r="M138" s="53" t="str">
        <f>IFERROR(IF(VLOOKUP(F138,Scores!$A$5:$K$102,2,FALSE)="","",VLOOKUP(F138,Scores!$A$4:$K$102,2,FALSE)),"")</f>
        <v/>
      </c>
      <c r="N138" s="54" t="str">
        <f>IFERROR(IF(VLOOKUP(F138,Scores!$A$5:$K$102,3,FALSE)="","",VLOOKUP(F138,Scores!$A$5:$K$102,3,FALSE)),"")</f>
        <v/>
      </c>
      <c r="O138" s="54" t="str">
        <f>IFERROR(IF(VLOOKUP(F138,Scores!$A$5:$K$102,4,FALSE)="","",VLOOKUP(F138,Scores!$A$5:$K$102,4,FALSE)),"")</f>
        <v/>
      </c>
      <c r="P138" s="54" t="str">
        <f>IFERROR(IF(VLOOKUP(F138,Scores!$A$5:$K$102,5,FALSE)="","",VLOOKUP(F138,Scores!$A$5:$K$102,5,FALSE)),"")</f>
        <v/>
      </c>
      <c r="Q138" s="54" t="str">
        <f>IFERROR(IF(VLOOKUP(F138,Scores!$A$5:$K$102,6,FALSE)="","",VLOOKUP(F138,Scores!$A$5:$K$102,6,FALSE)),"")</f>
        <v/>
      </c>
      <c r="R138" s="54" t="str">
        <f>IFERROR(IF(VLOOKUP(F138,Scores!$A$5:$K$102,7,FALSE)="","",VLOOKUP(F138,Scores!$A$5:$K$102,7,FALSE)),"")</f>
        <v/>
      </c>
      <c r="S138" s="54" t="str">
        <f>IFERROR(IF(VLOOKUP(F138,Scores!$A$5:$K$102,8,FALSE)="","",VLOOKUP(F138,Scores!$A$5:$K$102,8,FALSE)),"")</f>
        <v/>
      </c>
      <c r="T138" s="55" t="str">
        <f>IFERROR(IF(VLOOKUP(F138,Scores!$A$5:$K$102,9,FALSE)="","",VLOOKUP(F138,Scores!$A$5:$K$102,9,FALSE)),"")</f>
        <v/>
      </c>
      <c r="U138" s="56" t="str">
        <f t="shared" ref="U138:U146" si="261">IFERROR(IF(F138="","",M138/MAX($M$137:$M$147)),"")</f>
        <v/>
      </c>
      <c r="V138" s="57" t="str">
        <f t="shared" ref="V138:V146" si="262">IFERROR(IF(F138="","",N138/MAX($N$137:$N$147)),"")</f>
        <v/>
      </c>
      <c r="W138" s="57" t="str">
        <f t="shared" ref="W138:W146" si="263">IFERROR(IF(F138="","",O138/MAX($O$137:$O$147)),"")</f>
        <v/>
      </c>
      <c r="X138" s="57" t="str">
        <f t="shared" ref="X138:X146" si="264">IFERROR(IF(F138="","",P138/MAX($P$137:$P$147)),"")</f>
        <v/>
      </c>
      <c r="Y138" s="57" t="str">
        <f t="shared" ref="Y138:Y146" si="265">IFERROR(IF(F138="","",Q138/MAX($Q$137:$Q$147)),"")</f>
        <v/>
      </c>
      <c r="Z138" s="57" t="str">
        <f t="shared" ref="Z138:Z146" si="266">IFERROR(IF(F138="","",R138/MAX($R$137:$R$147)),"")</f>
        <v/>
      </c>
      <c r="AA138" s="57" t="str">
        <f t="shared" ref="AA138:AA146" si="267">IFERROR(IF(F138="","",S138/MAX($S$137:$S$147)),"")</f>
        <v/>
      </c>
      <c r="AB138" s="58" t="str">
        <f t="shared" ref="AB138:AB146" si="268">IFERROR(IF(F138="","",T138/MAX($T$137:$T$147)),"")</f>
        <v/>
      </c>
      <c r="AC138" s="53" t="str">
        <f t="shared" ref="AC138:AC146" si="269">IF(COUNT(M138:T138)=0,"",COUNT(M138:T138))</f>
        <v/>
      </c>
      <c r="AD138" s="57" t="str">
        <f t="shared" ref="AD138:AD146" si="270">IFERROR(AVERAGE(U138:AB138),"")</f>
        <v/>
      </c>
      <c r="AE138" s="57" t="str" cm="1">
        <f t="array" ref="AE138">IFERROR(IF(AC138&gt;Lookups!$I$6-1,AVERAGE(LARGE(U138:AB138,_xlfn.SEQUENCE(Lookups!$I$6))),AVERAGE(LARGE(U138:AB138,_xlfn.SEQUENCE(AC138)))),"")</f>
        <v/>
      </c>
      <c r="AF138" s="55" t="str">
        <f t="shared" ref="AF138:AF146" si="271">IF(SUM(M138:T138)=0,"",SUM(M138:T138))</f>
        <v/>
      </c>
      <c r="AG138" s="59" t="str">
        <f>IF(AC138=Lookups!$I$6+1,LARGE(U138:AB138,5),"")</f>
        <v/>
      </c>
      <c r="AH138" s="59" t="str">
        <f>IF(AC138=Lookups!$I$6+2,LARGE(U138:AB138,6),"")</f>
        <v/>
      </c>
      <c r="AI138" s="59"/>
      <c r="AJ138" s="59"/>
      <c r="AK138" s="60" t="str">
        <f t="shared" si="248"/>
        <v/>
      </c>
      <c r="AL138" s="34" t="str">
        <f>IF(OR(AC138=0,AC138=""),"",IF(COUNTIFS($AQ$137:$AQ$146,"&gt;"&amp;AQ138)+COUNTIFS(AQ$137:AQ138,"="&amp;AQ138)=0,"",COUNTIFS($AQ$137:$AQ$146,"&gt;"&amp;AQ138)+COUNTIFS(AQ$137:AQ138,"="&amp;AQ138)))</f>
        <v/>
      </c>
      <c r="AM138" s="34" t="str">
        <f>IFERROR(IF(OR(AC138=0,AC138=""),"",IF(COUNTIFS($AR$137:$AR$146,"&gt;"&amp;AR138)+COUNTIFS(AR$137:AR138,"="&amp;AR138)=0,"",COUNTIFS($AR$137:$AR$146,"&gt;"&amp;AR138)+COUNTIFS(AR$137:AR138,"="&amp;AR138)+$AL$136)),"")</f>
        <v/>
      </c>
      <c r="AN138" s="34" t="str">
        <f>IFERROR(IF(OR(AC138=0,AC138=""),"",IF(COUNTIFS($AS$137:$AS$146,"&gt;"&amp;AS138)+COUNTIFS(AS$137:AS138,"="&amp;AS138)=0,"",COUNTIFS($AS$137:$AS$146,"&gt;"&amp;AS138)+COUNTIFS(AS$137:AS138,"="&amp;AS138)+$AM$136)),"")</f>
        <v/>
      </c>
      <c r="AO138" s="34" t="str">
        <f>IFERROR(IF(OR(AC138=0,AC138=""),"",IF(COUNTIFS($AT$137:$AT$146,"&gt;"&amp;AT138)+COUNTIFS(AT$137:AT138,"="&amp;AT138)=0,"",COUNTIFS($AT$137:$AT$146,"&gt;"&amp;AT138)+COUNTIFS(AT$137:AT138,"="&amp;AT138)+$AN$136)),"")</f>
        <v/>
      </c>
      <c r="AP138" s="34" t="str">
        <f>IFERROR(IF(OR(AC138=0,AC138=""),"",IF(COUNTIFS($AU$137:$AU$147,"&gt;"&amp;AU138)+COUNTIFS(AU$137:AU138,"="&amp;AU138)=0,"",COUNTIFS($AU$137:$AU$147,"&gt;"&amp;AU138)+COUNTIFS(AU$137:AU138,"="&amp;AU138)+$AO$7)),"")</f>
        <v/>
      </c>
      <c r="AQ138" s="59" t="str">
        <f t="shared" si="249"/>
        <v/>
      </c>
      <c r="AR138" s="59" t="str">
        <f t="shared" si="250"/>
        <v/>
      </c>
      <c r="AS138" s="59" t="str">
        <f t="shared" si="251"/>
        <v/>
      </c>
      <c r="AT138" s="59" t="str">
        <f t="shared" si="252"/>
        <v/>
      </c>
      <c r="AU138" s="59" t="str">
        <f t="shared" si="253"/>
        <v/>
      </c>
      <c r="AW138" s="60" t="str">
        <f t="shared" si="254"/>
        <v/>
      </c>
      <c r="AX138" s="34" t="str">
        <f>IF(OR(BC138=0,BC138=""),"",IF(COUNTIFS($BC$11:$BC$158,"&gt;"&amp;BC138)+COUNTIFS(BC$11:BC138,"="&amp;BC138)=0,"",COUNTIFS($BC$11:$BC$158,"&gt;"&amp;BC138)+COUNTIFS(BC$11:BC138,"="&amp;BC138)))</f>
        <v/>
      </c>
      <c r="AY138" s="34" t="str">
        <f>IFERROR(IF(OR(BD138=0,BD138=""),"",IF(COUNTIFS($BD$11:$BD$158,"&gt;"&amp;BD138)+COUNTIFS(BD$11:BD138,"="&amp;BD138)=0,"",COUNTIFS($BD$11:$BD$158,"&gt;"&amp;BD138)+COUNTIFS(BD$11:BD138,"="&amp;BD138)+$AX$10)),"")</f>
        <v/>
      </c>
      <c r="AZ138" s="34" t="str">
        <f>IFERROR(IF(OR(BE138=0,BE138=""),"",IF(COUNTIFS($BE$11:$BE$158,"&gt;"&amp;BE138)+COUNTIFS(BE$11:BE138,"="&amp;BE138)=0,"",COUNTIFS($BE$11:$BE$158,"&gt;"&amp;BE138)+COUNTIFS(BE$11:BE138,"="&amp;BE138)+$AY$10)),"")</f>
        <v/>
      </c>
      <c r="BA138" s="34" t="str">
        <f>IFERROR(IF(OR(BF138=0,BF138=""),"",IF(COUNTIFS($BF$11:$BF$158,"&gt;"&amp;BF138)+COUNTIFS(BF$11:BF138,"="&amp;BF138)=0,"",COUNTIFS($BF$11:$BF$158,"&gt;"&amp;BF138)+COUNTIFS(BF$11:BF138,"="&amp;BF138)+$AZ$10)),"")</f>
        <v/>
      </c>
      <c r="BB138" s="34" t="str">
        <f>IFERROR(IF(OR(BG138=0,BG138=""),"",IF(COUNTIFS($BG$11:$BG$158,"&gt;"&amp;BG138)+COUNTIFS(BG$11:BG138,"="&amp;BG138)=0,"",COUNTIFS($BG$11:$BG$158,"&gt;"&amp;BG138)+COUNTIFS(BG$11:BG138,"="&amp;BG138)+$BA$10)),"")</f>
        <v/>
      </c>
      <c r="BC138" s="59" t="str">
        <f t="shared" si="255"/>
        <v/>
      </c>
      <c r="BD138" s="59" t="str">
        <f t="shared" si="256"/>
        <v/>
      </c>
      <c r="BE138" s="59" t="str">
        <f t="shared" si="257"/>
        <v/>
      </c>
      <c r="BF138" s="59" t="str">
        <f t="shared" si="258"/>
        <v/>
      </c>
      <c r="BG138" s="59" t="str">
        <f t="shared" si="259"/>
        <v/>
      </c>
    </row>
    <row r="139" spans="1:59" ht="15" x14ac:dyDescent="0.3">
      <c r="A139">
        <f t="shared" si="260"/>
        <v>4</v>
      </c>
      <c r="B139">
        <f>IF(OR(AC139=0,AC139=""),"",IF(COUNTIFS($AE$11:$AE$158,"&gt;"&amp;AE139)+COUNTIFS(AE$11:AE139,"="&amp;AE139)=0,"",COUNTIFS($AE$11:$AE$158,"&gt;"&amp;AE139)+COUNTIFS(AE$11:AE139,"="&amp;AE139)))</f>
        <v>22</v>
      </c>
      <c r="C139">
        <f t="shared" si="236"/>
        <v>14</v>
      </c>
      <c r="E139">
        <f>IF(AC139="","",COUNTIFS($H$11:$H$158,H139,$AE$11:$AE$158,"&gt;"&amp;AE139)+COUNTIFS(H139:$H$158,H139,AE139:$AE$158,AE139))</f>
        <v>4</v>
      </c>
      <c r="F139" s="194" t="s">
        <v>26</v>
      </c>
      <c r="G139" s="98">
        <f>IFERROR(IF(VLOOKUP(F139,Lookups!$A$2:$F$118,2,FALSE)="","",VLOOKUP(F139,Lookups!$A$2:$F$118,2,FALSE)),"")</f>
        <v>448</v>
      </c>
      <c r="H139" s="98" t="str">
        <f>IFERROR(IF(VLOOKUP(F139,Lookups!$A$2:$F$118,3,FALSE)="","",VLOOKUP(F139,Lookups!$A$2:$F$118,3,FALSE)),"")</f>
        <v>O</v>
      </c>
      <c r="I139" s="98" t="str">
        <f>IFERROR(IF(AE139=0,"",VLOOKUP(AD139,Lookups!$K$3:$L$7,2,TRUE)),"")</f>
        <v>B</v>
      </c>
      <c r="J139" s="98" t="str">
        <f>IFERROR(IF(VLOOKUP(F139,Lookups!$A$2:$F$118,4,FALSE)="","",VLOOKUP(F139,Lookups!$A$2:$F$118,4,FALSE)),"")</f>
        <v>Open</v>
      </c>
      <c r="K139" s="98" t="str">
        <f>IFERROR(IF(VLOOKUP(F139,Lookups!$A$2:$F$118,5,FALSE)="","",VLOOKUP(F139,Lookups!$A$2:$F$118,5,FALSE)),"")</f>
        <v>Newbury</v>
      </c>
      <c r="L139" s="99" t="str">
        <f>IFERROR(IF(VLOOKUP(F139,Lookups!$A$2:$F$118,6,FALSE)="","",VLOOKUP(F139,Lookups!$A$2:$F$118,6,FALSE)),"")</f>
        <v>Newbury 2</v>
      </c>
      <c r="M139" s="53">
        <f>IFERROR(IF(VLOOKUP(F139,Scores!$A$5:$K$102,2,FALSE)="","",VLOOKUP(F139,Scores!$A$4:$K$102,2,FALSE)),"")</f>
        <v>20</v>
      </c>
      <c r="N139" s="54">
        <f>IFERROR(IF(VLOOKUP(F139,Scores!$A$5:$K$102,3,FALSE)="","",VLOOKUP(F139,Scores!$A$5:$K$102,3,FALSE)),"")</f>
        <v>20</v>
      </c>
      <c r="O139" s="54" t="str">
        <f>IFERROR(IF(VLOOKUP(F139,Scores!$A$5:$K$102,4,FALSE)="","",VLOOKUP(F139,Scores!$A$5:$K$102,4,FALSE)),"")</f>
        <v/>
      </c>
      <c r="P139" s="54" t="str">
        <f>IFERROR(IF(VLOOKUP(F139,Scores!$A$5:$K$102,5,FALSE)="","",VLOOKUP(F139,Scores!$A$5:$K$102,5,FALSE)),"")</f>
        <v/>
      </c>
      <c r="Q139" s="54" t="str">
        <f>IFERROR(IF(VLOOKUP(F139,Scores!$A$5:$K$102,6,FALSE)="","",VLOOKUP(F139,Scores!$A$5:$K$102,6,FALSE)),"")</f>
        <v/>
      </c>
      <c r="R139" s="54" t="str">
        <f>IFERROR(IF(VLOOKUP(F139,Scores!$A$5:$K$102,7,FALSE)="","",VLOOKUP(F139,Scores!$A$5:$K$102,7,FALSE)),"")</f>
        <v/>
      </c>
      <c r="S139" s="54" t="str">
        <f>IFERROR(IF(VLOOKUP(F139,Scores!$A$5:$K$102,8,FALSE)="","",VLOOKUP(F139,Scores!$A$5:$K$102,8,FALSE)),"")</f>
        <v/>
      </c>
      <c r="T139" s="55" t="str">
        <f>IFERROR(IF(VLOOKUP(F139,Scores!$A$5:$K$102,9,FALSE)="","",VLOOKUP(F139,Scores!$A$5:$K$102,9,FALSE)),"")</f>
        <v/>
      </c>
      <c r="U139" s="56">
        <f t="shared" si="261"/>
        <v>0.55555555555555558</v>
      </c>
      <c r="V139" s="57">
        <f t="shared" si="262"/>
        <v>0.83333333333333337</v>
      </c>
      <c r="W139" s="57" t="str">
        <f t="shared" si="263"/>
        <v/>
      </c>
      <c r="X139" s="57" t="str">
        <f t="shared" si="264"/>
        <v/>
      </c>
      <c r="Y139" s="57" t="str">
        <f t="shared" si="265"/>
        <v/>
      </c>
      <c r="Z139" s="57" t="str">
        <f t="shared" si="266"/>
        <v/>
      </c>
      <c r="AA139" s="57" t="str">
        <f t="shared" si="267"/>
        <v/>
      </c>
      <c r="AB139" s="58" t="str">
        <f t="shared" si="268"/>
        <v/>
      </c>
      <c r="AC139" s="53">
        <f t="shared" si="269"/>
        <v>2</v>
      </c>
      <c r="AD139" s="57">
        <f t="shared" si="270"/>
        <v>0.69444444444444442</v>
      </c>
      <c r="AE139" s="57" cm="1">
        <f t="array" ref="AE139">IFERROR(IF(AC139&gt;Lookups!$I$6-1,AVERAGE(LARGE(U139:AB139,_xlfn.SEQUENCE(Lookups!$I$6))),AVERAGE(LARGE(U139:AB139,_xlfn.SEQUENCE(AC139)))),"")</f>
        <v>0.69444444444444442</v>
      </c>
      <c r="AF139" s="55">
        <f t="shared" si="271"/>
        <v>40</v>
      </c>
      <c r="AG139" s="59" t="str">
        <f>IF(AC139=Lookups!$I$6+1,LARGE(U139:AB139,5),"")</f>
        <v/>
      </c>
      <c r="AH139" s="59" t="str">
        <f>IF(AC139=Lookups!$I$6+2,LARGE(U139:AB139,6),"")</f>
        <v/>
      </c>
      <c r="AI139" s="59"/>
      <c r="AJ139" s="59"/>
      <c r="AK139" s="60">
        <f t="shared" si="248"/>
        <v>4</v>
      </c>
      <c r="AL139" s="34" t="str">
        <f>IF(OR(AC139=0,AC139=""),"",IF(COUNTIFS($AQ$137:$AQ$146,"&gt;"&amp;AQ139)+COUNTIFS(AQ$137:AQ139,"="&amp;AQ139)=0,"",COUNTIFS($AQ$137:$AQ$146,"&gt;"&amp;AQ139)+COUNTIFS(AQ$137:AQ139,"="&amp;AQ139)))</f>
        <v/>
      </c>
      <c r="AM139" s="34" t="str">
        <f>IFERROR(IF(OR(AC139=0,AC139=""),"",IF(COUNTIFS($AR$137:$AR$146,"&gt;"&amp;AR139)+COUNTIFS(AR$137:AR139,"="&amp;AR139)=0,"",COUNTIFS($AR$137:$AR$146,"&gt;"&amp;AR139)+COUNTIFS(AR$137:AR139,"="&amp;AR139)+$AL$136)),"")</f>
        <v/>
      </c>
      <c r="AN139" s="34">
        <f>IFERROR(IF(OR(AC139=0,AC139=""),"",IF(COUNTIFS($AS$137:$AS$146,"&gt;"&amp;AS139)+COUNTIFS(AS$137:AS139,"="&amp;AS139)=0,"",COUNTIFS($AS$137:$AS$146,"&gt;"&amp;AS139)+COUNTIFS(AS$137:AS139,"="&amp;AS139)+$AM$136)),"")</f>
        <v>4</v>
      </c>
      <c r="AO139" s="34" t="str">
        <f>IFERROR(IF(OR(AC139=0,AC139=""),"",IF(COUNTIFS($AT$137:$AT$146,"&gt;"&amp;AT139)+COUNTIFS(AT$137:AT139,"="&amp;AT139)=0,"",COUNTIFS($AT$137:$AT$146,"&gt;"&amp;AT139)+COUNTIFS(AT$137:AT139,"="&amp;AT139)+$AN$136)),"")</f>
        <v/>
      </c>
      <c r="AP139" s="34" t="str">
        <f>IFERROR(IF(OR(AC139=0,AC139=""),"",IF(COUNTIFS($AU$137:$AU$147,"&gt;"&amp;AU139)+COUNTIFS(AU$137:AU139,"="&amp;AU139)=0,"",COUNTIFS($AU$137:$AU$147,"&gt;"&amp;AU139)+COUNTIFS(AU$137:AU139,"="&amp;AU139)+$AO$7)),"")</f>
        <v/>
      </c>
      <c r="AQ139" s="59" t="str">
        <f t="shared" si="249"/>
        <v/>
      </c>
      <c r="AR139" s="59" t="str">
        <f t="shared" si="250"/>
        <v/>
      </c>
      <c r="AS139" s="59">
        <f t="shared" si="251"/>
        <v>0.69444444444444442</v>
      </c>
      <c r="AT139" s="59" t="str">
        <f t="shared" si="252"/>
        <v/>
      </c>
      <c r="AU139" s="59" t="str">
        <f t="shared" si="253"/>
        <v/>
      </c>
      <c r="AW139" s="60">
        <f t="shared" si="254"/>
        <v>14</v>
      </c>
      <c r="AX139" s="34" t="str">
        <f>IF(OR(BC139=0,BC139=""),"",IF(COUNTIFS($BC$11:$BC$158,"&gt;"&amp;BC139)+COUNTIFS(BC$11:BC139,"="&amp;BC139)=0,"",COUNTIFS($BC$11:$BC$158,"&gt;"&amp;BC139)+COUNTIFS(BC$11:BC139,"="&amp;BC139)))</f>
        <v/>
      </c>
      <c r="AY139" s="34" t="str">
        <f>IFERROR(IF(OR(BD139=0,BD139=""),"",IF(COUNTIFS($BD$11:$BD$158,"&gt;"&amp;BD139)+COUNTIFS(BD$11:BD139,"="&amp;BD139)=0,"",COUNTIFS($BD$11:$BD$158,"&gt;"&amp;BD139)+COUNTIFS(BD$11:BD139,"="&amp;BD139)+$AX$10)),"")</f>
        <v/>
      </c>
      <c r="AZ139" s="34">
        <f>IFERROR(IF(OR(BE139=0,BE139=""),"",IF(COUNTIFS($BE$11:$BE$158,"&gt;"&amp;BE139)+COUNTIFS(BE$11:BE139,"="&amp;BE139)=0,"",COUNTIFS($BE$11:$BE$158,"&gt;"&amp;BE139)+COUNTIFS(BE$11:BE139,"="&amp;BE139)+$AY$10)),"")</f>
        <v>14</v>
      </c>
      <c r="BA139" s="34" t="str">
        <f>IFERROR(IF(OR(BF139=0,BF139=""),"",IF(COUNTIFS($BF$11:$BF$158,"&gt;"&amp;BF139)+COUNTIFS(BF$11:BF139,"="&amp;BF139)=0,"",COUNTIFS($BF$11:$BF$158,"&gt;"&amp;BF139)+COUNTIFS(BF$11:BF139,"="&amp;BF139)+$AZ$10)),"")</f>
        <v/>
      </c>
      <c r="BB139" s="34" t="str">
        <f>IFERROR(IF(OR(BG139=0,BG139=""),"",IF(COUNTIFS($BG$11:$BG$158,"&gt;"&amp;BG139)+COUNTIFS(BG$11:BG139,"="&amp;BG139)=0,"",COUNTIFS($BG$11:$BG$158,"&gt;"&amp;BG139)+COUNTIFS(BG$11:BG139,"="&amp;BG139)+$BA$10)),"")</f>
        <v/>
      </c>
      <c r="BC139" s="59" t="str">
        <f t="shared" si="255"/>
        <v/>
      </c>
      <c r="BD139" s="59" t="str">
        <f t="shared" si="256"/>
        <v/>
      </c>
      <c r="BE139" s="59">
        <f t="shared" si="257"/>
        <v>0.69444444444444442</v>
      </c>
      <c r="BF139" s="59" t="str">
        <f t="shared" si="258"/>
        <v/>
      </c>
      <c r="BG139" s="59" t="str">
        <f t="shared" si="259"/>
        <v/>
      </c>
    </row>
    <row r="140" spans="1:59" ht="15" x14ac:dyDescent="0.3">
      <c r="A140">
        <f t="shared" si="260"/>
        <v>5</v>
      </c>
      <c r="B140">
        <f>IF(OR(AC140=0,AC140=""),"",IF(COUNTIFS($AE$11:$AE$158,"&gt;"&amp;AE140)+COUNTIFS(AE$11:AE140,"="&amp;AE140)=0,"",COUNTIFS($AE$11:$AE$158,"&gt;"&amp;AE140)+COUNTIFS(AE$11:AE140,"="&amp;AE140)))</f>
        <v>31</v>
      </c>
      <c r="C140">
        <f t="shared" si="236"/>
        <v>19</v>
      </c>
      <c r="E140">
        <f>IF(AC140="","",COUNTIFS($H$11:$H$158,H140,$AE$11:$AE$158,"&gt;"&amp;AE140)+COUNTIFS(H140:$H$158,H140,AE140:$AE$158,AE140))</f>
        <v>5</v>
      </c>
      <c r="F140" s="194" t="s">
        <v>32</v>
      </c>
      <c r="G140" s="98">
        <f>IFERROR(IF(VLOOKUP(F140,Lookups!$A$2:$F$118,2,FALSE)="","",VLOOKUP(F140,Lookups!$A$2:$F$118,2,FALSE)),"")</f>
        <v>1559</v>
      </c>
      <c r="H140" s="98" t="str">
        <f>IFERROR(IF(VLOOKUP(F140,Lookups!$A$2:$F$118,3,FALSE)="","",VLOOKUP(F140,Lookups!$A$2:$F$118,3,FALSE)),"")</f>
        <v>O</v>
      </c>
      <c r="I140" s="98" t="str">
        <f>IFERROR(IF(AE140=0,"",VLOOKUP(AD140,Lookups!$K$3:$L$7,2,TRUE)),"")</f>
        <v>B</v>
      </c>
      <c r="J140" s="98" t="str">
        <f>IFERROR(IF(VLOOKUP(F140,Lookups!$A$2:$F$118,4,FALSE)="","",VLOOKUP(F140,Lookups!$A$2:$F$118,4,FALSE)),"")</f>
        <v>Open</v>
      </c>
      <c r="K140" s="98" t="str">
        <f>IFERROR(IF(VLOOKUP(F140,Lookups!$A$2:$F$118,5,FALSE)="","",VLOOKUP(F140,Lookups!$A$2:$F$118,5,FALSE)),"")</f>
        <v>Newbury</v>
      </c>
      <c r="L140" s="99" t="str">
        <f>IFERROR(IF(VLOOKUP(F140,Lookups!$A$2:$F$118,6,FALSE)="","",VLOOKUP(F140,Lookups!$A$2:$F$118,6,FALSE)),"")</f>
        <v>Newbury 2</v>
      </c>
      <c r="M140" s="53">
        <f>IFERROR(IF(VLOOKUP(F140,Scores!$A$5:$K$102,2,FALSE)="","",VLOOKUP(F140,Scores!$A$4:$K$102,2,FALSE)),"")</f>
        <v>23</v>
      </c>
      <c r="N140" s="54">
        <f>IFERROR(IF(VLOOKUP(F140,Scores!$A$5:$K$102,3,FALSE)="","",VLOOKUP(F140,Scores!$A$5:$K$102,3,FALSE)),"")</f>
        <v>15</v>
      </c>
      <c r="O140" s="54" t="str">
        <f>IFERROR(IF(VLOOKUP(F140,Scores!$A$5:$K$102,4,FALSE)="","",VLOOKUP(F140,Scores!$A$5:$K$102,4,FALSE)),"")</f>
        <v/>
      </c>
      <c r="P140" s="54" t="str">
        <f>IFERROR(IF(VLOOKUP(F140,Scores!$A$5:$K$102,5,FALSE)="","",VLOOKUP(F140,Scores!$A$5:$K$102,5,FALSE)),"")</f>
        <v/>
      </c>
      <c r="Q140" s="54" t="str">
        <f>IFERROR(IF(VLOOKUP(F140,Scores!$A$5:$K$102,6,FALSE)="","",VLOOKUP(F140,Scores!$A$5:$K$102,6,FALSE)),"")</f>
        <v/>
      </c>
      <c r="R140" s="54" t="str">
        <f>IFERROR(IF(VLOOKUP(F140,Scores!$A$5:$K$102,7,FALSE)="","",VLOOKUP(F140,Scores!$A$5:$K$102,7,FALSE)),"")</f>
        <v/>
      </c>
      <c r="S140" s="54" t="str">
        <f>IFERROR(IF(VLOOKUP(F140,Scores!$A$5:$K$102,8,FALSE)="","",VLOOKUP(F140,Scores!$A$5:$K$102,8,FALSE)),"")</f>
        <v/>
      </c>
      <c r="T140" s="55" t="str">
        <f>IFERROR(IF(VLOOKUP(F140,Scores!$A$5:$K$102,9,FALSE)="","",VLOOKUP(F140,Scores!$A$5:$K$102,9,FALSE)),"")</f>
        <v/>
      </c>
      <c r="U140" s="56">
        <f t="shared" si="261"/>
        <v>0.63888888888888884</v>
      </c>
      <c r="V140" s="57">
        <f t="shared" si="262"/>
        <v>0.625</v>
      </c>
      <c r="W140" s="57" t="str">
        <f t="shared" si="263"/>
        <v/>
      </c>
      <c r="X140" s="57" t="str">
        <f t="shared" si="264"/>
        <v/>
      </c>
      <c r="Y140" s="57" t="str">
        <f t="shared" si="265"/>
        <v/>
      </c>
      <c r="Z140" s="57" t="str">
        <f t="shared" si="266"/>
        <v/>
      </c>
      <c r="AA140" s="57" t="str">
        <f t="shared" si="267"/>
        <v/>
      </c>
      <c r="AB140" s="58" t="str">
        <f t="shared" si="268"/>
        <v/>
      </c>
      <c r="AC140" s="53">
        <f t="shared" si="269"/>
        <v>2</v>
      </c>
      <c r="AD140" s="57">
        <f t="shared" si="270"/>
        <v>0.63194444444444442</v>
      </c>
      <c r="AE140" s="57" cm="1">
        <f t="array" ref="AE140">IFERROR(IF(AC140&gt;Lookups!$I$6-1,AVERAGE(LARGE(U140:AB140,_xlfn.SEQUENCE(Lookups!$I$6))),AVERAGE(LARGE(U140:AB140,_xlfn.SEQUENCE(AC140)))),"")</f>
        <v>0.63194444444444442</v>
      </c>
      <c r="AF140" s="55">
        <f t="shared" si="271"/>
        <v>38</v>
      </c>
      <c r="AG140" s="59" t="str">
        <f>IF(AC140=Lookups!$I$6+1,LARGE(U140:AB140,5),"")</f>
        <v/>
      </c>
      <c r="AH140" s="59" t="str">
        <f>IF(AC140=Lookups!$I$6+2,LARGE(U140:AB140,6),"")</f>
        <v/>
      </c>
      <c r="AI140" s="59"/>
      <c r="AJ140" s="59"/>
      <c r="AK140" s="60">
        <f t="shared" si="248"/>
        <v>5</v>
      </c>
      <c r="AL140" s="34" t="str">
        <f>IF(OR(AC140=0,AC140=""),"",IF(COUNTIFS($AQ$137:$AQ$146,"&gt;"&amp;AQ140)+COUNTIFS(AQ$137:AQ140,"="&amp;AQ140)=0,"",COUNTIFS($AQ$137:$AQ$146,"&gt;"&amp;AQ140)+COUNTIFS(AQ$137:AQ140,"="&amp;AQ140)))</f>
        <v/>
      </c>
      <c r="AM140" s="34" t="str">
        <f>IFERROR(IF(OR(AC140=0,AC140=""),"",IF(COUNTIFS($AR$137:$AR$146,"&gt;"&amp;AR140)+COUNTIFS(AR$137:AR140,"="&amp;AR140)=0,"",COUNTIFS($AR$137:$AR$146,"&gt;"&amp;AR140)+COUNTIFS(AR$137:AR140,"="&amp;AR140)+$AL$136)),"")</f>
        <v/>
      </c>
      <c r="AN140" s="34">
        <f>IFERROR(IF(OR(AC140=0,AC140=""),"",IF(COUNTIFS($AS$137:$AS$146,"&gt;"&amp;AS140)+COUNTIFS(AS$137:AS140,"="&amp;AS140)=0,"",COUNTIFS($AS$137:$AS$146,"&gt;"&amp;AS140)+COUNTIFS(AS$137:AS140,"="&amp;AS140)+$AM$136)),"")</f>
        <v>5</v>
      </c>
      <c r="AO140" s="34" t="str">
        <f>IFERROR(IF(OR(AC140=0,AC140=""),"",IF(COUNTIFS($AT$137:$AT$146,"&gt;"&amp;AT140)+COUNTIFS(AT$137:AT140,"="&amp;AT140)=0,"",COUNTIFS($AT$137:$AT$146,"&gt;"&amp;AT140)+COUNTIFS(AT$137:AT140,"="&amp;AT140)+$AN$136)),"")</f>
        <v/>
      </c>
      <c r="AP140" s="34" t="str">
        <f>IFERROR(IF(OR(AC140=0,AC140=""),"",IF(COUNTIFS($AU$137:$AU$147,"&gt;"&amp;AU140)+COUNTIFS(AU$137:AU140,"="&amp;AU140)=0,"",COUNTIFS($AU$137:$AU$147,"&gt;"&amp;AU140)+COUNTIFS(AU$137:AU140,"="&amp;AU140)+$AO$7)),"")</f>
        <v/>
      </c>
      <c r="AQ140" s="59" t="str">
        <f t="shared" si="249"/>
        <v/>
      </c>
      <c r="AR140" s="59" t="str">
        <f t="shared" si="250"/>
        <v/>
      </c>
      <c r="AS140" s="59">
        <f t="shared" si="251"/>
        <v>0.63194444444444442</v>
      </c>
      <c r="AT140" s="59" t="str">
        <f t="shared" si="252"/>
        <v/>
      </c>
      <c r="AU140" s="59" t="str">
        <f t="shared" si="253"/>
        <v/>
      </c>
      <c r="AW140" s="60">
        <f t="shared" si="254"/>
        <v>19</v>
      </c>
      <c r="AX140" s="34" t="str">
        <f>IF(OR(BC140=0,BC140=""),"",IF(COUNTIFS($BC$11:$BC$158,"&gt;"&amp;BC140)+COUNTIFS(BC$11:BC140,"="&amp;BC140)=0,"",COUNTIFS($BC$11:$BC$158,"&gt;"&amp;BC140)+COUNTIFS(BC$11:BC140,"="&amp;BC140)))</f>
        <v/>
      </c>
      <c r="AY140" s="34" t="str">
        <f>IFERROR(IF(OR(BD140=0,BD140=""),"",IF(COUNTIFS($BD$11:$BD$158,"&gt;"&amp;BD140)+COUNTIFS(BD$11:BD140,"="&amp;BD140)=0,"",COUNTIFS($BD$11:$BD$158,"&gt;"&amp;BD140)+COUNTIFS(BD$11:BD140,"="&amp;BD140)+$AX$10)),"")</f>
        <v/>
      </c>
      <c r="AZ140" s="34">
        <f>IFERROR(IF(OR(BE140=0,BE140=""),"",IF(COUNTIFS($BE$11:$BE$158,"&gt;"&amp;BE140)+COUNTIFS(BE$11:BE140,"="&amp;BE140)=0,"",COUNTIFS($BE$11:$BE$158,"&gt;"&amp;BE140)+COUNTIFS(BE$11:BE140,"="&amp;BE140)+$AY$10)),"")</f>
        <v>19</v>
      </c>
      <c r="BA140" s="34" t="str">
        <f>IFERROR(IF(OR(BF140=0,BF140=""),"",IF(COUNTIFS($BF$11:$BF$158,"&gt;"&amp;BF140)+COUNTIFS(BF$11:BF140,"="&amp;BF140)=0,"",COUNTIFS($BF$11:$BF$158,"&gt;"&amp;BF140)+COUNTIFS(BF$11:BF140,"="&amp;BF140)+$AZ$10)),"")</f>
        <v/>
      </c>
      <c r="BB140" s="34" t="str">
        <f>IFERROR(IF(OR(BG140=0,BG140=""),"",IF(COUNTIFS($BG$11:$BG$158,"&gt;"&amp;BG140)+COUNTIFS(BG$11:BG140,"="&amp;BG140)=0,"",COUNTIFS($BG$11:$BG$158,"&gt;"&amp;BG140)+COUNTIFS(BG$11:BG140,"="&amp;BG140)+$BA$10)),"")</f>
        <v/>
      </c>
      <c r="BC140" s="59" t="str">
        <f t="shared" si="255"/>
        <v/>
      </c>
      <c r="BD140" s="59" t="str">
        <f t="shared" si="256"/>
        <v/>
      </c>
      <c r="BE140" s="59">
        <f t="shared" si="257"/>
        <v>0.63194444444444442</v>
      </c>
      <c r="BF140" s="59" t="str">
        <f t="shared" si="258"/>
        <v/>
      </c>
      <c r="BG140" s="59" t="str">
        <f t="shared" si="259"/>
        <v/>
      </c>
    </row>
    <row r="141" spans="1:59" ht="15" x14ac:dyDescent="0.3">
      <c r="A141" t="str">
        <f t="shared" si="260"/>
        <v/>
      </c>
      <c r="B141" t="str">
        <f>IF(OR(AC141=0,AC141=""),"",IF(COUNTIFS($AE$11:$AE$158,"&gt;"&amp;AE141)+COUNTIFS(AE$11:AE141,"="&amp;AE141)=0,"",COUNTIFS($AE$11:$AE$158,"&gt;"&amp;AE141)+COUNTIFS(AE$11:AE141,"="&amp;AE141)))</f>
        <v/>
      </c>
      <c r="C141" t="str">
        <f t="shared" si="236"/>
        <v/>
      </c>
      <c r="E141" t="str">
        <f>IF(AC141="","",COUNTIFS($H$11:$H$158,H141,$AE$11:$AE$158,"&gt;"&amp;AE141)+COUNTIFS(H141:$H$158,H141,AE141:$AE$158,AE141))</f>
        <v/>
      </c>
      <c r="F141" s="194" t="s">
        <v>114</v>
      </c>
      <c r="G141" s="98">
        <f>IFERROR(IF(VLOOKUP(F141,Lookups!$A$2:$F$118,2,FALSE)="","",VLOOKUP(F141,Lookups!$A$2:$F$118,2,FALSE)),"")</f>
        <v>106</v>
      </c>
      <c r="H141" s="98" t="str">
        <f>IFERROR(IF(VLOOKUP(F141,Lookups!$A$2:$F$118,3,FALSE)="","",VLOOKUP(F141,Lookups!$A$2:$F$118,3,FALSE)),"")</f>
        <v>O</v>
      </c>
      <c r="I141" s="98" t="str">
        <f>IFERROR(IF(AE141=0,"",VLOOKUP(AD141,Lookups!$K$3:$L$7,2,TRUE)),"")</f>
        <v/>
      </c>
      <c r="J141" s="98" t="str">
        <f>IFERROR(IF(VLOOKUP(F141,Lookups!$A$2:$F$118,4,FALSE)="","",VLOOKUP(F141,Lookups!$A$2:$F$118,4,FALSE)),"")</f>
        <v>Open</v>
      </c>
      <c r="K141" s="98" t="str">
        <f>IFERROR(IF(VLOOKUP(F141,Lookups!$A$2:$F$118,5,FALSE)="","",VLOOKUP(F141,Lookups!$A$2:$F$118,5,FALSE)),"")</f>
        <v>Carisbrooke</v>
      </c>
      <c r="L141" s="99" t="str">
        <f>IFERROR(IF(VLOOKUP(F141,Lookups!$A$2:$F$118,6,FALSE)="","",VLOOKUP(F141,Lookups!$A$2:$F$118,6,FALSE)),"")</f>
        <v/>
      </c>
      <c r="M141" s="53" t="str">
        <f>IFERROR(IF(VLOOKUP(F141,Scores!$A$5:$K$102,2,FALSE)="","",VLOOKUP(F141,Scores!$A$4:$K$102,2,FALSE)),"")</f>
        <v/>
      </c>
      <c r="N141" s="54" t="str">
        <f>IFERROR(IF(VLOOKUP(F141,Scores!$A$5:$K$102,3,FALSE)="","",VLOOKUP(F141,Scores!$A$5:$K$102,3,FALSE)),"")</f>
        <v/>
      </c>
      <c r="O141" s="54" t="str">
        <f>IFERROR(IF(VLOOKUP(F141,Scores!$A$5:$K$102,4,FALSE)="","",VLOOKUP(F141,Scores!$A$5:$K$102,4,FALSE)),"")</f>
        <v/>
      </c>
      <c r="P141" s="54" t="str">
        <f>IFERROR(IF(VLOOKUP(F141,Scores!$A$5:$K$102,5,FALSE)="","",VLOOKUP(F141,Scores!$A$5:$K$102,5,FALSE)),"")</f>
        <v/>
      </c>
      <c r="Q141" s="54" t="str">
        <f>IFERROR(IF(VLOOKUP(F141,Scores!$A$5:$K$102,6,FALSE)="","",VLOOKUP(F141,Scores!$A$5:$K$102,6,FALSE)),"")</f>
        <v/>
      </c>
      <c r="R141" s="54" t="str">
        <f>IFERROR(IF(VLOOKUP(F141,Scores!$A$5:$K$102,7,FALSE)="","",VLOOKUP(F141,Scores!$A$5:$K$102,7,FALSE)),"")</f>
        <v/>
      </c>
      <c r="S141" s="54" t="str">
        <f>IFERROR(IF(VLOOKUP(F141,Scores!$A$5:$K$102,8,FALSE)="","",VLOOKUP(F141,Scores!$A$5:$K$102,8,FALSE)),"")</f>
        <v/>
      </c>
      <c r="T141" s="55" t="str">
        <f>IFERROR(IF(VLOOKUP(F141,Scores!$A$5:$K$102,9,FALSE)="","",VLOOKUP(F141,Scores!$A$5:$K$102,9,FALSE)),"")</f>
        <v/>
      </c>
      <c r="U141" s="56" t="str">
        <f t="shared" si="261"/>
        <v/>
      </c>
      <c r="V141" s="57" t="str">
        <f t="shared" si="262"/>
        <v/>
      </c>
      <c r="W141" s="57" t="str">
        <f t="shared" si="263"/>
        <v/>
      </c>
      <c r="X141" s="57" t="str">
        <f t="shared" si="264"/>
        <v/>
      </c>
      <c r="Y141" s="57" t="str">
        <f t="shared" si="265"/>
        <v/>
      </c>
      <c r="Z141" s="57" t="str">
        <f t="shared" si="266"/>
        <v/>
      </c>
      <c r="AA141" s="57" t="str">
        <f t="shared" si="267"/>
        <v/>
      </c>
      <c r="AB141" s="58" t="str">
        <f t="shared" si="268"/>
        <v/>
      </c>
      <c r="AC141" s="53" t="str">
        <f t="shared" si="269"/>
        <v/>
      </c>
      <c r="AD141" s="57" t="str">
        <f t="shared" si="270"/>
        <v/>
      </c>
      <c r="AE141" s="57" t="str" cm="1">
        <f t="array" ref="AE141">IFERROR(IF(AC141&gt;Lookups!$I$6-1,AVERAGE(LARGE(U141:AB141,_xlfn.SEQUENCE(Lookups!$I$6))),AVERAGE(LARGE(U141:AB141,_xlfn.SEQUENCE(AC141)))),"")</f>
        <v/>
      </c>
      <c r="AF141" s="55" t="str">
        <f t="shared" si="271"/>
        <v/>
      </c>
      <c r="AG141" s="59" t="str">
        <f>IF(AC141=Lookups!$I$6+1,LARGE(U141:AB141,5),"")</f>
        <v/>
      </c>
      <c r="AH141" s="59" t="str">
        <f>IF(AC141=Lookups!$I$6+2,LARGE(U141:AB141,6),"")</f>
        <v/>
      </c>
      <c r="AI141" s="59"/>
      <c r="AJ141" s="59"/>
      <c r="AK141" s="60" t="str">
        <f t="shared" si="248"/>
        <v/>
      </c>
      <c r="AL141" s="34" t="str">
        <f>IF(OR(AC141=0,AC141=""),"",IF(COUNTIFS($AQ$137:$AQ$146,"&gt;"&amp;AQ141)+COUNTIFS(AQ$137:AQ141,"="&amp;AQ141)=0,"",COUNTIFS($AQ$137:$AQ$146,"&gt;"&amp;AQ141)+COUNTIFS(AQ$137:AQ141,"="&amp;AQ141)))</f>
        <v/>
      </c>
      <c r="AM141" s="34" t="str">
        <f>IFERROR(IF(OR(AC141=0,AC141=""),"",IF(COUNTIFS($AR$137:$AR$146,"&gt;"&amp;AR141)+COUNTIFS(AR$137:AR141,"="&amp;AR141)=0,"",COUNTIFS($AR$137:$AR$146,"&gt;"&amp;AR141)+COUNTIFS(AR$137:AR141,"="&amp;AR141)+$AL$136)),"")</f>
        <v/>
      </c>
      <c r="AN141" s="34" t="str">
        <f>IFERROR(IF(OR(AC141=0,AC141=""),"",IF(COUNTIFS($AS$137:$AS$146,"&gt;"&amp;AS141)+COUNTIFS(AS$137:AS141,"="&amp;AS141)=0,"",COUNTIFS($AS$137:$AS$146,"&gt;"&amp;AS141)+COUNTIFS(AS$137:AS141,"="&amp;AS141)+$AM$136)),"")</f>
        <v/>
      </c>
      <c r="AO141" s="34" t="str">
        <f>IFERROR(IF(OR(AC141=0,AC141=""),"",IF(COUNTIFS($AT$137:$AT$146,"&gt;"&amp;AT141)+COUNTIFS(AT$137:AT141,"="&amp;AT141)=0,"",COUNTIFS($AT$137:$AT$146,"&gt;"&amp;AT141)+COUNTIFS(AT$137:AT141,"="&amp;AT141)+$AN$136)),"")</f>
        <v/>
      </c>
      <c r="AP141" s="34" t="str">
        <f>IFERROR(IF(OR(AC141=0,AC141=""),"",IF(COUNTIFS($AU$137:$AU$147,"&gt;"&amp;AU141)+COUNTIFS(AU$137:AU141,"="&amp;AU141)=0,"",COUNTIFS($AU$137:$AU$147,"&gt;"&amp;AU141)+COUNTIFS(AU$137:AU141,"="&amp;AU141)+$AO$7)),"")</f>
        <v/>
      </c>
      <c r="AQ141" s="59" t="str">
        <f t="shared" si="249"/>
        <v/>
      </c>
      <c r="AR141" s="59" t="str">
        <f t="shared" si="250"/>
        <v/>
      </c>
      <c r="AS141" s="59" t="str">
        <f t="shared" si="251"/>
        <v/>
      </c>
      <c r="AT141" s="59" t="str">
        <f t="shared" si="252"/>
        <v/>
      </c>
      <c r="AU141" s="59" t="str">
        <f t="shared" si="253"/>
        <v/>
      </c>
      <c r="AW141" s="60" t="str">
        <f t="shared" si="254"/>
        <v/>
      </c>
      <c r="AX141" s="34" t="str">
        <f>IF(OR(BC141=0,BC141=""),"",IF(COUNTIFS($BC$11:$BC$158,"&gt;"&amp;BC141)+COUNTIFS(BC$11:BC141,"="&amp;BC141)=0,"",COUNTIFS($BC$11:$BC$158,"&gt;"&amp;BC141)+COUNTIFS(BC$11:BC141,"="&amp;BC141)))</f>
        <v/>
      </c>
      <c r="AY141" s="34" t="str">
        <f>IFERROR(IF(OR(BD141=0,BD141=""),"",IF(COUNTIFS($BD$11:$BD$158,"&gt;"&amp;BD141)+COUNTIFS(BD$11:BD141,"="&amp;BD141)=0,"",COUNTIFS($BD$11:$BD$158,"&gt;"&amp;BD141)+COUNTIFS(BD$11:BD141,"="&amp;BD141)+$AX$10)),"")</f>
        <v/>
      </c>
      <c r="AZ141" s="34" t="str">
        <f>IFERROR(IF(OR(BE141=0,BE141=""),"",IF(COUNTIFS($BE$11:$BE$158,"&gt;"&amp;BE141)+COUNTIFS(BE$11:BE141,"="&amp;BE141)=0,"",COUNTIFS($BE$11:$BE$158,"&gt;"&amp;BE141)+COUNTIFS(BE$11:BE141,"="&amp;BE141)+$AY$10)),"")</f>
        <v/>
      </c>
      <c r="BA141" s="34" t="str">
        <f>IFERROR(IF(OR(BF141=0,BF141=""),"",IF(COUNTIFS($BF$11:$BF$158,"&gt;"&amp;BF141)+COUNTIFS(BF$11:BF141,"="&amp;BF141)=0,"",COUNTIFS($BF$11:$BF$158,"&gt;"&amp;BF141)+COUNTIFS(BF$11:BF141,"="&amp;BF141)+$AZ$10)),"")</f>
        <v/>
      </c>
      <c r="BB141" s="34" t="str">
        <f>IFERROR(IF(OR(BG141=0,BG141=""),"",IF(COUNTIFS($BG$11:$BG$158,"&gt;"&amp;BG141)+COUNTIFS(BG$11:BG141,"="&amp;BG141)=0,"",COUNTIFS($BG$11:$BG$158,"&gt;"&amp;BG141)+COUNTIFS(BG$11:BG141,"="&amp;BG141)+$BA$10)),"")</f>
        <v/>
      </c>
      <c r="BC141" s="59" t="str">
        <f t="shared" si="255"/>
        <v/>
      </c>
      <c r="BD141" s="59" t="str">
        <f t="shared" si="256"/>
        <v/>
      </c>
      <c r="BE141" s="59" t="str">
        <f t="shared" si="257"/>
        <v/>
      </c>
      <c r="BF141" s="59" t="str">
        <f t="shared" si="258"/>
        <v/>
      </c>
      <c r="BG141" s="59" t="str">
        <f t="shared" si="259"/>
        <v/>
      </c>
    </row>
    <row r="142" spans="1:59" ht="15" x14ac:dyDescent="0.3">
      <c r="A142" t="str">
        <f t="shared" si="260"/>
        <v/>
      </c>
      <c r="B142" t="str">
        <f>IF(OR(AC142=0,AC142=""),"",IF(COUNTIFS($AE$11:$AE$158,"&gt;"&amp;AE142)+COUNTIFS(AE$11:AE142,"="&amp;AE142)=0,"",COUNTIFS($AE$11:$AE$158,"&gt;"&amp;AE142)+COUNTIFS(AE$11:AE142,"="&amp;AE142)))</f>
        <v/>
      </c>
      <c r="C142" t="str">
        <f t="shared" si="236"/>
        <v/>
      </c>
      <c r="E142" t="str">
        <f>IF(AC142="","",COUNTIFS($H$11:$H$158,H142,$AE$11:$AE$158,"&gt;"&amp;AE142)+COUNTIFS(H142:$H$158,H142,AE142:$AE$158,AE142))</f>
        <v/>
      </c>
      <c r="F142" s="194" t="s">
        <v>46</v>
      </c>
      <c r="G142" s="98">
        <f>IFERROR(IF(VLOOKUP(F142,Lookups!$A$2:$F$118,2,FALSE)="","",VLOOKUP(F142,Lookups!$A$2:$F$118,2,FALSE)),"")</f>
        <v>1816</v>
      </c>
      <c r="H142" s="98" t="str">
        <f>IFERROR(IF(VLOOKUP(F142,Lookups!$A$2:$F$118,3,FALSE)="","",VLOOKUP(F142,Lookups!$A$2:$F$118,3,FALSE)),"")</f>
        <v>O</v>
      </c>
      <c r="I142" s="98" t="str">
        <f>IFERROR(IF(AE142=0,"",VLOOKUP(AD142,Lookups!$K$3:$L$7,2,TRUE)),"")</f>
        <v/>
      </c>
      <c r="J142" s="98" t="str">
        <f>IFERROR(IF(VLOOKUP(F142,Lookups!$A$2:$F$118,4,FALSE)="","",VLOOKUP(F142,Lookups!$A$2:$F$118,4,FALSE)),"")</f>
        <v>Open</v>
      </c>
      <c r="K142" s="98" t="str">
        <f>IFERROR(IF(VLOOKUP(F142,Lookups!$A$2:$F$118,5,FALSE)="","",VLOOKUP(F142,Lookups!$A$2:$F$118,5,FALSE)),"")</f>
        <v>Frobury</v>
      </c>
      <c r="L142" s="99" t="str">
        <f>IFERROR(IF(VLOOKUP(F142,Lookups!$A$2:$F$118,6,FALSE)="","",VLOOKUP(F142,Lookups!$A$2:$F$118,6,FALSE)),"")</f>
        <v/>
      </c>
      <c r="M142" s="53" t="str">
        <f>IFERROR(IF(VLOOKUP(F142,Scores!$A$5:$K$102,2,FALSE)="","",VLOOKUP(F142,Scores!$A$4:$K$102,2,FALSE)),"")</f>
        <v/>
      </c>
      <c r="N142" s="54" t="str">
        <f>IFERROR(IF(VLOOKUP(F142,Scores!$A$5:$K$102,3,FALSE)="","",VLOOKUP(F142,Scores!$A$5:$K$102,3,FALSE)),"")</f>
        <v/>
      </c>
      <c r="O142" s="54" t="str">
        <f>IFERROR(IF(VLOOKUP(F142,Scores!$A$5:$K$102,4,FALSE)="","",VLOOKUP(F142,Scores!$A$5:$K$102,4,FALSE)),"")</f>
        <v/>
      </c>
      <c r="P142" s="54" t="str">
        <f>IFERROR(IF(VLOOKUP(F142,Scores!$A$5:$K$102,5,FALSE)="","",VLOOKUP(F142,Scores!$A$5:$K$102,5,FALSE)),"")</f>
        <v/>
      </c>
      <c r="Q142" s="54" t="str">
        <f>IFERROR(IF(VLOOKUP(F142,Scores!$A$5:$K$102,6,FALSE)="","",VLOOKUP(F142,Scores!$A$5:$K$102,6,FALSE)),"")</f>
        <v/>
      </c>
      <c r="R142" s="54" t="str">
        <f>IFERROR(IF(VLOOKUP(F142,Scores!$A$5:$K$102,7,FALSE)="","",VLOOKUP(F142,Scores!$A$5:$K$102,7,FALSE)),"")</f>
        <v/>
      </c>
      <c r="S142" s="54" t="str">
        <f>IFERROR(IF(VLOOKUP(F142,Scores!$A$5:$K$102,8,FALSE)="","",VLOOKUP(F142,Scores!$A$5:$K$102,8,FALSE)),"")</f>
        <v/>
      </c>
      <c r="T142" s="55" t="str">
        <f>IFERROR(IF(VLOOKUP(F142,Scores!$A$5:$K$102,9,FALSE)="","",VLOOKUP(F142,Scores!$A$5:$K$102,9,FALSE)),"")</f>
        <v/>
      </c>
      <c r="U142" s="56" t="str">
        <f t="shared" si="261"/>
        <v/>
      </c>
      <c r="V142" s="57" t="str">
        <f t="shared" si="262"/>
        <v/>
      </c>
      <c r="W142" s="57" t="str">
        <f t="shared" si="263"/>
        <v/>
      </c>
      <c r="X142" s="57" t="str">
        <f t="shared" si="264"/>
        <v/>
      </c>
      <c r="Y142" s="57" t="str">
        <f t="shared" si="265"/>
        <v/>
      </c>
      <c r="Z142" s="57" t="str">
        <f t="shared" si="266"/>
        <v/>
      </c>
      <c r="AA142" s="57" t="str">
        <f t="shared" si="267"/>
        <v/>
      </c>
      <c r="AB142" s="58" t="str">
        <f t="shared" si="268"/>
        <v/>
      </c>
      <c r="AC142" s="53" t="str">
        <f t="shared" si="269"/>
        <v/>
      </c>
      <c r="AD142" s="57" t="str">
        <f t="shared" si="270"/>
        <v/>
      </c>
      <c r="AE142" s="57" t="str" cm="1">
        <f t="array" ref="AE142">IFERROR(IF(AC142&gt;Lookups!$I$6-1,AVERAGE(LARGE(U142:AB142,_xlfn.SEQUENCE(Lookups!$I$6))),AVERAGE(LARGE(U142:AB142,_xlfn.SEQUENCE(AC142)))),"")</f>
        <v/>
      </c>
      <c r="AF142" s="55" t="str">
        <f t="shared" si="271"/>
        <v/>
      </c>
      <c r="AG142" s="59" t="str">
        <f>IF(AC142=Lookups!$I$6+1,LARGE(U142:AB142,5),"")</f>
        <v/>
      </c>
      <c r="AH142" s="59" t="str">
        <f>IF(AC142=Lookups!$I$6+2,LARGE(U142:AB142,6),"")</f>
        <v/>
      </c>
      <c r="AI142" s="59"/>
      <c r="AJ142" s="59"/>
      <c r="AK142" s="60" t="str">
        <f t="shared" si="248"/>
        <v/>
      </c>
      <c r="AL142" s="34" t="str">
        <f>IF(OR(AC142=0,AC142=""),"",IF(COUNTIFS($AQ$137:$AQ$146,"&gt;"&amp;AQ142)+COUNTIFS(AQ$137:AQ142,"="&amp;AQ142)=0,"",COUNTIFS($AQ$137:$AQ$146,"&gt;"&amp;AQ142)+COUNTIFS(AQ$137:AQ142,"="&amp;AQ142)))</f>
        <v/>
      </c>
      <c r="AM142" s="34" t="str">
        <f>IFERROR(IF(OR(AC142=0,AC142=""),"",IF(COUNTIFS($AR$137:$AR$146,"&gt;"&amp;AR142)+COUNTIFS(AR$137:AR142,"="&amp;AR142)=0,"",COUNTIFS($AR$137:$AR$146,"&gt;"&amp;AR142)+COUNTIFS(AR$137:AR142,"="&amp;AR142)+$AL$136)),"")</f>
        <v/>
      </c>
      <c r="AN142" s="34" t="str">
        <f>IFERROR(IF(OR(AC142=0,AC142=""),"",IF(COUNTIFS($AS$137:$AS$146,"&gt;"&amp;AS142)+COUNTIFS(AS$137:AS142,"="&amp;AS142)=0,"",COUNTIFS($AS$137:$AS$146,"&gt;"&amp;AS142)+COUNTIFS(AS$137:AS142,"="&amp;AS142)+$AM$136)),"")</f>
        <v/>
      </c>
      <c r="AO142" s="34" t="str">
        <f>IFERROR(IF(OR(AC142=0,AC142=""),"",IF(COUNTIFS($AT$137:$AT$146,"&gt;"&amp;AT142)+COUNTIFS(AT$137:AT142,"="&amp;AT142)=0,"",COUNTIFS($AT$137:$AT$146,"&gt;"&amp;AT142)+COUNTIFS(AT$137:AT142,"="&amp;AT142)+$AN$136)),"")</f>
        <v/>
      </c>
      <c r="AP142" s="34" t="str">
        <f>IFERROR(IF(OR(AC142=0,AC142=""),"",IF(COUNTIFS($AU$137:$AU$147,"&gt;"&amp;AU142)+COUNTIFS(AU$137:AU142,"="&amp;AU142)=0,"",COUNTIFS($AU$137:$AU$147,"&gt;"&amp;AU142)+COUNTIFS(AU$137:AU142,"="&amp;AU142)+$AO$7)),"")</f>
        <v/>
      </c>
      <c r="AQ142" s="59" t="str">
        <f t="shared" si="249"/>
        <v/>
      </c>
      <c r="AR142" s="59" t="str">
        <f t="shared" si="250"/>
        <v/>
      </c>
      <c r="AS142" s="59" t="str">
        <f t="shared" si="251"/>
        <v/>
      </c>
      <c r="AT142" s="59" t="str">
        <f t="shared" si="252"/>
        <v/>
      </c>
      <c r="AU142" s="59" t="str">
        <f t="shared" si="253"/>
        <v/>
      </c>
      <c r="AW142" s="60" t="str">
        <f t="shared" si="254"/>
        <v/>
      </c>
      <c r="AX142" s="34" t="str">
        <f>IF(OR(BC142=0,BC142=""),"",IF(COUNTIFS($BC$11:$BC$158,"&gt;"&amp;BC142)+COUNTIFS(BC$11:BC142,"="&amp;BC142)=0,"",COUNTIFS($BC$11:$BC$158,"&gt;"&amp;BC142)+COUNTIFS(BC$11:BC142,"="&amp;BC142)))</f>
        <v/>
      </c>
      <c r="AY142" s="34" t="str">
        <f>IFERROR(IF(OR(BD142=0,BD142=""),"",IF(COUNTIFS($BD$11:$BD$158,"&gt;"&amp;BD142)+COUNTIFS(BD$11:BD142,"="&amp;BD142)=0,"",COUNTIFS($BD$11:$BD$158,"&gt;"&amp;BD142)+COUNTIFS(BD$11:BD142,"="&amp;BD142)+$AX$10)),"")</f>
        <v/>
      </c>
      <c r="AZ142" s="34" t="str">
        <f>IFERROR(IF(OR(BE142=0,BE142=""),"",IF(COUNTIFS($BE$11:$BE$158,"&gt;"&amp;BE142)+COUNTIFS(BE$11:BE142,"="&amp;BE142)=0,"",COUNTIFS($BE$11:$BE$158,"&gt;"&amp;BE142)+COUNTIFS(BE$11:BE142,"="&amp;BE142)+$AY$10)),"")</f>
        <v/>
      </c>
      <c r="BA142" s="34" t="str">
        <f>IFERROR(IF(OR(BF142=0,BF142=""),"",IF(COUNTIFS($BF$11:$BF$158,"&gt;"&amp;BF142)+COUNTIFS(BF$11:BF142,"="&amp;BF142)=0,"",COUNTIFS($BF$11:$BF$158,"&gt;"&amp;BF142)+COUNTIFS(BF$11:BF142,"="&amp;BF142)+$AZ$10)),"")</f>
        <v/>
      </c>
      <c r="BB142" s="34" t="str">
        <f>IFERROR(IF(OR(BG142=0,BG142=""),"",IF(COUNTIFS($BG$11:$BG$158,"&gt;"&amp;BG142)+COUNTIFS(BG$11:BG142,"="&amp;BG142)=0,"",COUNTIFS($BG$11:$BG$158,"&gt;"&amp;BG142)+COUNTIFS(BG$11:BG142,"="&amp;BG142)+$BA$10)),"")</f>
        <v/>
      </c>
      <c r="BC142" s="59" t="str">
        <f t="shared" si="255"/>
        <v/>
      </c>
      <c r="BD142" s="59" t="str">
        <f t="shared" si="256"/>
        <v/>
      </c>
      <c r="BE142" s="59" t="str">
        <f t="shared" si="257"/>
        <v/>
      </c>
      <c r="BF142" s="59" t="str">
        <f t="shared" si="258"/>
        <v/>
      </c>
      <c r="BG142" s="59" t="str">
        <f t="shared" si="259"/>
        <v/>
      </c>
    </row>
    <row r="143" spans="1:59" ht="15" x14ac:dyDescent="0.3">
      <c r="A143">
        <f t="shared" si="260"/>
        <v>3</v>
      </c>
      <c r="B143">
        <f>IF(OR(AC143=0,AC143=""),"",IF(COUNTIFS($AE$11:$AE$158,"&gt;"&amp;AE143)+COUNTIFS(AE$11:AE143,"="&amp;AE143)=0,"",COUNTIFS($AE$11:$AE$158,"&gt;"&amp;AE143)+COUNTIFS(AE$11:AE143,"="&amp;AE143)))</f>
        <v>20</v>
      </c>
      <c r="C143">
        <f t="shared" si="236"/>
        <v>12</v>
      </c>
      <c r="E143">
        <f>IF(AC143="","",COUNTIFS($H$11:$H$158,H143,$AE$11:$AE$158,"&gt;"&amp;AE143)+COUNTIFS(H143:$H$158,H143,AE143:$AE$158,AE143))</f>
        <v>3</v>
      </c>
      <c r="F143" s="194" t="s">
        <v>48</v>
      </c>
      <c r="G143" s="98">
        <f>IFERROR(IF(VLOOKUP(F143,Lookups!$A$2:$F$118,2,FALSE)="","",VLOOKUP(F143,Lookups!$A$2:$F$118,2,FALSE)),"")</f>
        <v>1654</v>
      </c>
      <c r="H143" s="98" t="str">
        <f>IFERROR(IF(VLOOKUP(F143,Lookups!$A$2:$F$118,3,FALSE)="","",VLOOKUP(F143,Lookups!$A$2:$F$118,3,FALSE)),"")</f>
        <v>O</v>
      </c>
      <c r="I143" s="98" t="str">
        <f>IFERROR(IF(AE143=0,"",VLOOKUP(AD143,Lookups!$K$3:$L$7,2,TRUE)),"")</f>
        <v>B</v>
      </c>
      <c r="J143" s="98" t="str">
        <f>IFERROR(IF(VLOOKUP(F143,Lookups!$A$2:$F$118,4,FALSE)="","",VLOOKUP(F143,Lookups!$A$2:$F$118,4,FALSE)),"")</f>
        <v>Open</v>
      </c>
      <c r="K143" s="98" t="str">
        <f>IFERROR(IF(VLOOKUP(F143,Lookups!$A$2:$F$118,5,FALSE)="","",VLOOKUP(F143,Lookups!$A$2:$F$118,5,FALSE)),"")</f>
        <v>Newbury</v>
      </c>
      <c r="L143" s="99" t="str">
        <f>IFERROR(IF(VLOOKUP(F143,Lookups!$A$2:$F$118,6,FALSE)="","",VLOOKUP(F143,Lookups!$A$2:$F$118,6,FALSE)),"")</f>
        <v>Newbury 1</v>
      </c>
      <c r="M143" s="53">
        <f>IFERROR(IF(VLOOKUP(F143,Scores!$A$5:$K$102,2,FALSE)="","",VLOOKUP(F143,Scores!$A$4:$K$102,2,FALSE)),"")</f>
        <v>21</v>
      </c>
      <c r="N143" s="54">
        <f>IFERROR(IF(VLOOKUP(F143,Scores!$A$5:$K$102,3,FALSE)="","",VLOOKUP(F143,Scores!$A$5:$K$102,3,FALSE)),"")</f>
        <v>20</v>
      </c>
      <c r="O143" s="54" t="str">
        <f>IFERROR(IF(VLOOKUP(F143,Scores!$A$5:$K$102,4,FALSE)="","",VLOOKUP(F143,Scores!$A$5:$K$102,4,FALSE)),"")</f>
        <v/>
      </c>
      <c r="P143" s="54" t="str">
        <f>IFERROR(IF(VLOOKUP(F143,Scores!$A$5:$K$102,5,FALSE)="","",VLOOKUP(F143,Scores!$A$5:$K$102,5,FALSE)),"")</f>
        <v/>
      </c>
      <c r="Q143" s="54" t="str">
        <f>IFERROR(IF(VLOOKUP(F143,Scores!$A$5:$K$102,6,FALSE)="","",VLOOKUP(F143,Scores!$A$5:$K$102,6,FALSE)),"")</f>
        <v/>
      </c>
      <c r="R143" s="54" t="str">
        <f>IFERROR(IF(VLOOKUP(F143,Scores!$A$5:$K$102,7,FALSE)="","",VLOOKUP(F143,Scores!$A$5:$K$102,7,FALSE)),"")</f>
        <v/>
      </c>
      <c r="S143" s="54" t="str">
        <f>IFERROR(IF(VLOOKUP(F143,Scores!$A$5:$K$102,8,FALSE)="","",VLOOKUP(F143,Scores!$A$5:$K$102,8,FALSE)),"")</f>
        <v/>
      </c>
      <c r="T143" s="55" t="str">
        <f>IFERROR(IF(VLOOKUP(F143,Scores!$A$5:$K$102,9,FALSE)="","",VLOOKUP(F143,Scores!$A$5:$K$102,9,FALSE)),"")</f>
        <v/>
      </c>
      <c r="U143" s="56">
        <f t="shared" si="261"/>
        <v>0.58333333333333337</v>
      </c>
      <c r="V143" s="57">
        <f t="shared" si="262"/>
        <v>0.83333333333333337</v>
      </c>
      <c r="W143" s="57" t="str">
        <f t="shared" si="263"/>
        <v/>
      </c>
      <c r="X143" s="57" t="str">
        <f t="shared" si="264"/>
        <v/>
      </c>
      <c r="Y143" s="57" t="str">
        <f t="shared" si="265"/>
        <v/>
      </c>
      <c r="Z143" s="57" t="str">
        <f t="shared" si="266"/>
        <v/>
      </c>
      <c r="AA143" s="57" t="str">
        <f t="shared" si="267"/>
        <v/>
      </c>
      <c r="AB143" s="58" t="str">
        <f t="shared" si="268"/>
        <v/>
      </c>
      <c r="AC143" s="53">
        <f t="shared" si="269"/>
        <v>2</v>
      </c>
      <c r="AD143" s="57">
        <f t="shared" si="270"/>
        <v>0.70833333333333337</v>
      </c>
      <c r="AE143" s="57" cm="1">
        <f t="array" ref="AE143">IFERROR(IF(AC143&gt;Lookups!$I$6-1,AVERAGE(LARGE(U143:AB143,_xlfn.SEQUENCE(Lookups!$I$6))),AVERAGE(LARGE(U143:AB143,_xlfn.SEQUENCE(AC143)))),"")</f>
        <v>0.70833333333333337</v>
      </c>
      <c r="AF143" s="55">
        <f t="shared" si="271"/>
        <v>41</v>
      </c>
      <c r="AG143" s="59" t="str">
        <f>IF(AC143=Lookups!$I$6+1,LARGE(U143:AB143,5),"")</f>
        <v/>
      </c>
      <c r="AH143" s="59" t="str">
        <f>IF(AC143=Lookups!$I$6+2,LARGE(U143:AB143,6),"")</f>
        <v/>
      </c>
      <c r="AI143" s="59"/>
      <c r="AJ143" s="59"/>
      <c r="AK143" s="60">
        <f t="shared" si="248"/>
        <v>3</v>
      </c>
      <c r="AL143" s="34" t="str">
        <f>IF(OR(AC143=0,AC143=""),"",IF(COUNTIFS($AQ$137:$AQ$146,"&gt;"&amp;AQ143)+COUNTIFS(AQ$137:AQ143,"="&amp;AQ143)=0,"",COUNTIFS($AQ$137:$AQ$146,"&gt;"&amp;AQ143)+COUNTIFS(AQ$137:AQ143,"="&amp;AQ143)))</f>
        <v/>
      </c>
      <c r="AM143" s="34" t="str">
        <f>IFERROR(IF(OR(AC143=0,AC143=""),"",IF(COUNTIFS($AR$137:$AR$146,"&gt;"&amp;AR143)+COUNTIFS(AR$137:AR143,"="&amp;AR143)=0,"",COUNTIFS($AR$137:$AR$146,"&gt;"&amp;AR143)+COUNTIFS(AR$137:AR143,"="&amp;AR143)+$AL$136)),"")</f>
        <v/>
      </c>
      <c r="AN143" s="34">
        <f>IFERROR(IF(OR(AC143=0,AC143=""),"",IF(COUNTIFS($AS$137:$AS$146,"&gt;"&amp;AS143)+COUNTIFS(AS$137:AS143,"="&amp;AS143)=0,"",COUNTIFS($AS$137:$AS$146,"&gt;"&amp;AS143)+COUNTIFS(AS$137:AS143,"="&amp;AS143)+$AM$136)),"")</f>
        <v>3</v>
      </c>
      <c r="AO143" s="34" t="str">
        <f>IFERROR(IF(OR(AC143=0,AC143=""),"",IF(COUNTIFS($AT$137:$AT$146,"&gt;"&amp;AT143)+COUNTIFS(AT$137:AT143,"="&amp;AT143)=0,"",COUNTIFS($AT$137:$AT$146,"&gt;"&amp;AT143)+COUNTIFS(AT$137:AT143,"="&amp;AT143)+$AN$136)),"")</f>
        <v/>
      </c>
      <c r="AP143" s="34" t="str">
        <f>IFERROR(IF(OR(AC143=0,AC143=""),"",IF(COUNTIFS($AU$137:$AU$147,"&gt;"&amp;AU143)+COUNTIFS(AU$137:AU143,"="&amp;AU143)=0,"",COUNTIFS($AU$137:$AU$147,"&gt;"&amp;AU143)+COUNTIFS(AU$137:AU143,"="&amp;AU143)+$AO$7)),"")</f>
        <v/>
      </c>
      <c r="AQ143" s="59" t="str">
        <f t="shared" si="249"/>
        <v/>
      </c>
      <c r="AR143" s="59" t="str">
        <f t="shared" si="250"/>
        <v/>
      </c>
      <c r="AS143" s="59">
        <f t="shared" si="251"/>
        <v>0.70833333333333337</v>
      </c>
      <c r="AT143" s="59" t="str">
        <f t="shared" si="252"/>
        <v/>
      </c>
      <c r="AU143" s="59" t="str">
        <f t="shared" si="253"/>
        <v/>
      </c>
      <c r="AW143" s="60">
        <f t="shared" si="254"/>
        <v>12</v>
      </c>
      <c r="AX143" s="34" t="str">
        <f>IF(OR(BC143=0,BC143=""),"",IF(COUNTIFS($BC$11:$BC$158,"&gt;"&amp;BC143)+COUNTIFS(BC$11:BC143,"="&amp;BC143)=0,"",COUNTIFS($BC$11:$BC$158,"&gt;"&amp;BC143)+COUNTIFS(BC$11:BC143,"="&amp;BC143)))</f>
        <v/>
      </c>
      <c r="AY143" s="34" t="str">
        <f>IFERROR(IF(OR(BD143=0,BD143=""),"",IF(COUNTIFS($BD$11:$BD$158,"&gt;"&amp;BD143)+COUNTIFS(BD$11:BD143,"="&amp;BD143)=0,"",COUNTIFS($BD$11:$BD$158,"&gt;"&amp;BD143)+COUNTIFS(BD$11:BD143,"="&amp;BD143)+$AX$10)),"")</f>
        <v/>
      </c>
      <c r="AZ143" s="34">
        <f>IFERROR(IF(OR(BE143=0,BE143=""),"",IF(COUNTIFS($BE$11:$BE$158,"&gt;"&amp;BE143)+COUNTIFS(BE$11:BE143,"="&amp;BE143)=0,"",COUNTIFS($BE$11:$BE$158,"&gt;"&amp;BE143)+COUNTIFS(BE$11:BE143,"="&amp;BE143)+$AY$10)),"")</f>
        <v>12</v>
      </c>
      <c r="BA143" s="34" t="str">
        <f>IFERROR(IF(OR(BF143=0,BF143=""),"",IF(COUNTIFS($BF$11:$BF$158,"&gt;"&amp;BF143)+COUNTIFS(BF$11:BF143,"="&amp;BF143)=0,"",COUNTIFS($BF$11:$BF$158,"&gt;"&amp;BF143)+COUNTIFS(BF$11:BF143,"="&amp;BF143)+$AZ$10)),"")</f>
        <v/>
      </c>
      <c r="BB143" s="34" t="str">
        <f>IFERROR(IF(OR(BG143=0,BG143=""),"",IF(COUNTIFS($BG$11:$BG$158,"&gt;"&amp;BG143)+COUNTIFS(BG$11:BG143,"="&amp;BG143)=0,"",COUNTIFS($BG$11:$BG$158,"&gt;"&amp;BG143)+COUNTIFS(BG$11:BG143,"="&amp;BG143)+$BA$10)),"")</f>
        <v/>
      </c>
      <c r="BC143" s="59" t="str">
        <f t="shared" si="255"/>
        <v/>
      </c>
      <c r="BD143" s="59" t="str">
        <f t="shared" si="256"/>
        <v/>
      </c>
      <c r="BE143" s="59">
        <f t="shared" si="257"/>
        <v>0.70833333333333337</v>
      </c>
      <c r="BF143" s="59" t="str">
        <f t="shared" si="258"/>
        <v/>
      </c>
      <c r="BG143" s="59" t="str">
        <f t="shared" si="259"/>
        <v/>
      </c>
    </row>
    <row r="144" spans="1:59" ht="15" x14ac:dyDescent="0.3">
      <c r="A144">
        <f t="shared" si="260"/>
        <v>1</v>
      </c>
      <c r="B144">
        <f>IF(OR(AC144=0,AC144=""),"",IF(COUNTIFS($AE$11:$AE$158,"&gt;"&amp;AE144)+COUNTIFS(AE$11:AE144,"="&amp;AE144)=0,"",COUNTIFS($AE$11:$AE$158,"&gt;"&amp;AE144)+COUNTIFS(AE$11:AE144,"="&amp;AE144)))</f>
        <v>1</v>
      </c>
      <c r="C144">
        <f t="shared" si="236"/>
        <v>1</v>
      </c>
      <c r="E144">
        <f>IF(AC144="","",COUNTIFS($H$11:$H$158,H144,$AE$11:$AE$158,"&gt;"&amp;AE144)+COUNTIFS(H144:$H$158,H144,AE144:$AE$158,AE144))</f>
        <v>1</v>
      </c>
      <c r="F144" s="194" t="s">
        <v>16</v>
      </c>
      <c r="G144" s="98">
        <f>IFERROR(IF(VLOOKUP(F144,Lookups!$A$2:$F$118,2,FALSE)="","",VLOOKUP(F144,Lookups!$A$2:$F$118,2,FALSE)),"")</f>
        <v>1616</v>
      </c>
      <c r="H144" s="98" t="str">
        <f>IFERROR(IF(VLOOKUP(F144,Lookups!$A$2:$F$118,3,FALSE)="","",VLOOKUP(F144,Lookups!$A$2:$F$118,3,FALSE)),"")</f>
        <v>O</v>
      </c>
      <c r="I144" s="98" t="str">
        <f>IFERROR(IF(AE144=0,"",VLOOKUP(AD144,Lookups!$K$3:$L$7,2,TRUE)),"")</f>
        <v>AA</v>
      </c>
      <c r="J144" s="98" t="str">
        <f>IFERROR(IF(VLOOKUP(F144,Lookups!$A$2:$F$118,4,FALSE)="","",VLOOKUP(F144,Lookups!$A$2:$F$118,4,FALSE)),"")</f>
        <v>Open</v>
      </c>
      <c r="K144" s="98" t="str">
        <f>IFERROR(IF(VLOOKUP(F144,Lookups!$A$2:$F$118,5,FALSE)="","",VLOOKUP(F144,Lookups!$A$2:$F$118,5,FALSE)),"")</f>
        <v>Carisbrooke</v>
      </c>
      <c r="L144" s="99" t="str">
        <f>IFERROR(IF(VLOOKUP(F144,Lookups!$A$2:$F$118,6,FALSE)="","",VLOOKUP(F144,Lookups!$A$2:$F$118,6,FALSE)),"")</f>
        <v>Carisbrooke B</v>
      </c>
      <c r="M144" s="53">
        <f>IFERROR(IF(VLOOKUP(F144,Scores!$A$5:$K$102,2,FALSE)="","",VLOOKUP(F144,Scores!$A$4:$K$102,2,FALSE)),"")</f>
        <v>36</v>
      </c>
      <c r="N144" s="54">
        <f>IFERROR(IF(VLOOKUP(F144,Scores!$A$5:$K$102,3,FALSE)="","",VLOOKUP(F144,Scores!$A$5:$K$102,3,FALSE)),"")</f>
        <v>24</v>
      </c>
      <c r="O144" s="54" t="str">
        <f>IFERROR(IF(VLOOKUP(F144,Scores!$A$5:$K$102,4,FALSE)="","",VLOOKUP(F144,Scores!$A$5:$K$102,4,FALSE)),"")</f>
        <v/>
      </c>
      <c r="P144" s="54" t="str">
        <f>IFERROR(IF(VLOOKUP(F144,Scores!$A$5:$K$102,5,FALSE)="","",VLOOKUP(F144,Scores!$A$5:$K$102,5,FALSE)),"")</f>
        <v/>
      </c>
      <c r="Q144" s="54" t="str">
        <f>IFERROR(IF(VLOOKUP(F144,Scores!$A$5:$K$102,6,FALSE)="","",VLOOKUP(F144,Scores!$A$5:$K$102,6,FALSE)),"")</f>
        <v/>
      </c>
      <c r="R144" s="54" t="str">
        <f>IFERROR(IF(VLOOKUP(F144,Scores!$A$5:$K$102,7,FALSE)="","",VLOOKUP(F144,Scores!$A$5:$K$102,7,FALSE)),"")</f>
        <v/>
      </c>
      <c r="S144" s="54" t="str">
        <f>IFERROR(IF(VLOOKUP(F144,Scores!$A$5:$K$102,8,FALSE)="","",VLOOKUP(F144,Scores!$A$5:$K$102,8,FALSE)),"")</f>
        <v/>
      </c>
      <c r="T144" s="55" t="str">
        <f>IFERROR(IF(VLOOKUP(F144,Scores!$A$5:$K$102,9,FALSE)="","",VLOOKUP(F144,Scores!$A$5:$K$102,9,FALSE)),"")</f>
        <v/>
      </c>
      <c r="U144" s="56">
        <f t="shared" si="261"/>
        <v>1</v>
      </c>
      <c r="V144" s="57">
        <f t="shared" si="262"/>
        <v>1</v>
      </c>
      <c r="W144" s="57" t="str">
        <f t="shared" si="263"/>
        <v/>
      </c>
      <c r="X144" s="57" t="str">
        <f t="shared" si="264"/>
        <v/>
      </c>
      <c r="Y144" s="57" t="str">
        <f t="shared" si="265"/>
        <v/>
      </c>
      <c r="Z144" s="57" t="str">
        <f t="shared" si="266"/>
        <v/>
      </c>
      <c r="AA144" s="57" t="str">
        <f t="shared" si="267"/>
        <v/>
      </c>
      <c r="AB144" s="58" t="str">
        <f t="shared" si="268"/>
        <v/>
      </c>
      <c r="AC144" s="53">
        <f t="shared" si="269"/>
        <v>2</v>
      </c>
      <c r="AD144" s="57">
        <f t="shared" si="270"/>
        <v>1</v>
      </c>
      <c r="AE144" s="57" cm="1">
        <f t="array" ref="AE144">IFERROR(IF(AC144&gt;Lookups!$I$6-1,AVERAGE(LARGE(U144:AB144,_xlfn.SEQUENCE(Lookups!$I$6))),AVERAGE(LARGE(U144:AB144,_xlfn.SEQUENCE(AC144)))),"")</f>
        <v>1</v>
      </c>
      <c r="AF144" s="55">
        <f t="shared" si="271"/>
        <v>60</v>
      </c>
      <c r="AG144" s="59" t="str">
        <f>IF(AC144=Lookups!$I$6+1,LARGE(U144:AB144,5),"")</f>
        <v/>
      </c>
      <c r="AH144" s="59" t="str">
        <f>IF(AC144=Lookups!$I$6+2,LARGE(U144:AB144,6),"")</f>
        <v/>
      </c>
      <c r="AI144" s="59"/>
      <c r="AJ144" s="59"/>
      <c r="AK144" s="60">
        <f t="shared" si="248"/>
        <v>1</v>
      </c>
      <c r="AL144" s="34" t="str">
        <f>IF(OR(AC144=0,AC144=""),"",IF(COUNTIFS($AQ$137:$AQ$146,"&gt;"&amp;AQ144)+COUNTIFS(AQ$137:AQ144,"="&amp;AQ144)=0,"",COUNTIFS($AQ$137:$AQ$146,"&gt;"&amp;AQ144)+COUNTIFS(AQ$137:AQ144,"="&amp;AQ144)))</f>
        <v/>
      </c>
      <c r="AM144" s="34" t="str">
        <f>IFERROR(IF(OR(AC144=0,AC144=""),"",IF(COUNTIFS($AR$137:$AR$146,"&gt;"&amp;AR144)+COUNTIFS(AR$137:AR144,"="&amp;AR144)=0,"",COUNTIFS($AR$137:$AR$146,"&gt;"&amp;AR144)+COUNTIFS(AR$137:AR144,"="&amp;AR144)+$AL$136)),"")</f>
        <v/>
      </c>
      <c r="AN144" s="34">
        <f>IFERROR(IF(OR(AC144=0,AC144=""),"",IF(COUNTIFS($AS$137:$AS$146,"&gt;"&amp;AS144)+COUNTIFS(AS$137:AS144,"="&amp;AS144)=0,"",COUNTIFS($AS$137:$AS$146,"&gt;"&amp;AS144)+COUNTIFS(AS$137:AS144,"="&amp;AS144)+$AM$136)),"")</f>
        <v>1</v>
      </c>
      <c r="AO144" s="34" t="str">
        <f>IFERROR(IF(OR(AC144=0,AC144=""),"",IF(COUNTIFS($AT$137:$AT$146,"&gt;"&amp;AT144)+COUNTIFS(AT$137:AT144,"="&amp;AT144)=0,"",COUNTIFS($AT$137:$AT$146,"&gt;"&amp;AT144)+COUNTIFS(AT$137:AT144,"="&amp;AT144)+$AN$136)),"")</f>
        <v/>
      </c>
      <c r="AP144" s="34" t="str">
        <f>IFERROR(IF(OR(AC144=0,AC144=""),"",IF(COUNTIFS($AU$137:$AU$147,"&gt;"&amp;AU144)+COUNTIFS(AU$137:AU144,"="&amp;AU144)=0,"",COUNTIFS($AU$137:$AU$147,"&gt;"&amp;AU144)+COUNTIFS(AU$137:AU144,"="&amp;AU144)+$AO$7)),"")</f>
        <v/>
      </c>
      <c r="AQ144" s="59" t="str">
        <f t="shared" si="249"/>
        <v/>
      </c>
      <c r="AR144" s="59" t="str">
        <f t="shared" si="250"/>
        <v/>
      </c>
      <c r="AS144" s="59">
        <f t="shared" si="251"/>
        <v>1</v>
      </c>
      <c r="AT144" s="59" t="str">
        <f t="shared" si="252"/>
        <v/>
      </c>
      <c r="AU144" s="59" t="str">
        <f t="shared" si="253"/>
        <v/>
      </c>
      <c r="AW144" s="60">
        <f t="shared" si="254"/>
        <v>1</v>
      </c>
      <c r="AX144" s="34" t="str">
        <f>IF(OR(BC144=0,BC144=""),"",IF(COUNTIFS($BC$11:$BC$158,"&gt;"&amp;BC144)+COUNTIFS(BC$11:BC144,"="&amp;BC144)=0,"",COUNTIFS($BC$11:$BC$158,"&gt;"&amp;BC144)+COUNTIFS(BC$11:BC144,"="&amp;BC144)))</f>
        <v/>
      </c>
      <c r="AY144" s="34" t="str">
        <f>IFERROR(IF(OR(BD144=0,BD144=""),"",IF(COUNTIFS($BD$11:$BD$158,"&gt;"&amp;BD144)+COUNTIFS(BD$11:BD144,"="&amp;BD144)=0,"",COUNTIFS($BD$11:$BD$158,"&gt;"&amp;BD144)+COUNTIFS(BD$11:BD144,"="&amp;BD144)+$AX$10)),"")</f>
        <v/>
      </c>
      <c r="AZ144" s="34">
        <f>IFERROR(IF(OR(BE144=0,BE144=""),"",IF(COUNTIFS($BE$11:$BE$158,"&gt;"&amp;BE144)+COUNTIFS(BE$11:BE144,"="&amp;BE144)=0,"",COUNTIFS($BE$11:$BE$158,"&gt;"&amp;BE144)+COUNTIFS(BE$11:BE144,"="&amp;BE144)+$AY$10)),"")</f>
        <v>1</v>
      </c>
      <c r="BA144" s="34" t="str">
        <f>IFERROR(IF(OR(BF144=0,BF144=""),"",IF(COUNTIFS($BF$11:$BF$158,"&gt;"&amp;BF144)+COUNTIFS(BF$11:BF144,"="&amp;BF144)=0,"",COUNTIFS($BF$11:$BF$158,"&gt;"&amp;BF144)+COUNTIFS(BF$11:BF144,"="&amp;BF144)+$AZ$10)),"")</f>
        <v/>
      </c>
      <c r="BB144" s="34" t="str">
        <f>IFERROR(IF(OR(BG144=0,BG144=""),"",IF(COUNTIFS($BG$11:$BG$158,"&gt;"&amp;BG144)+COUNTIFS(BG$11:BG144,"="&amp;BG144)=0,"",COUNTIFS($BG$11:$BG$158,"&gt;"&amp;BG144)+COUNTIFS(BG$11:BG144,"="&amp;BG144)+$BA$10)),"")</f>
        <v/>
      </c>
      <c r="BC144" s="59" t="str">
        <f t="shared" si="255"/>
        <v/>
      </c>
      <c r="BD144" s="59" t="str">
        <f t="shared" si="256"/>
        <v/>
      </c>
      <c r="BE144" s="59">
        <f t="shared" si="257"/>
        <v>1</v>
      </c>
      <c r="BF144" s="59" t="str">
        <f t="shared" si="258"/>
        <v/>
      </c>
      <c r="BG144" s="59" t="str">
        <f t="shared" si="259"/>
        <v/>
      </c>
    </row>
    <row r="145" spans="1:59" ht="15" x14ac:dyDescent="0.3">
      <c r="A145">
        <f t="shared" si="260"/>
        <v>2</v>
      </c>
      <c r="B145">
        <f>IF(OR(AC145=0,AC145=""),"",IF(COUNTIFS($AE$11:$AE$158,"&gt;"&amp;AE145)+COUNTIFS(AE$11:AE145,"="&amp;AE145)=0,"",COUNTIFS($AE$11:$AE$158,"&gt;"&amp;AE145)+COUNTIFS(AE$11:AE145,"="&amp;AE145)))</f>
        <v>9</v>
      </c>
      <c r="C145">
        <f t="shared" si="236"/>
        <v>5</v>
      </c>
      <c r="E145">
        <f>IF(AC145="","",COUNTIFS($H$11:$H$158,H145,$AE$11:$AE$158,"&gt;"&amp;AE145)+COUNTIFS(H145:$H$158,H145,AE145:$AE$158,AE145))</f>
        <v>2</v>
      </c>
      <c r="F145" s="193" t="s">
        <v>12</v>
      </c>
      <c r="G145" s="98">
        <f>IFERROR(IF(VLOOKUP(F145,Lookups!$A$2:$F$118,2,FALSE)="","",VLOOKUP(F145,Lookups!$A$2:$F$118,2,FALSE)),"")</f>
        <v>402</v>
      </c>
      <c r="H145" s="98" t="str">
        <f>IFERROR(IF(VLOOKUP(F145,Lookups!$A$2:$F$118,3,FALSE)="","",VLOOKUP(F145,Lookups!$A$2:$F$118,3,FALSE)),"")</f>
        <v>O</v>
      </c>
      <c r="I145" s="98" t="str">
        <f>IFERROR(IF(AE145=0,"",VLOOKUP(AD145,Lookups!$K$3:$L$7,2,TRUE)),"")</f>
        <v>AA</v>
      </c>
      <c r="J145" s="98" t="str">
        <f>IFERROR(IF(VLOOKUP(F145,Lookups!$A$2:$F$118,4,FALSE)="","",VLOOKUP(F145,Lookups!$A$2:$F$118,4,FALSE)),"")</f>
        <v>Open</v>
      </c>
      <c r="K145" s="98" t="str">
        <f>IFERROR(IF(VLOOKUP(F145,Lookups!$A$2:$F$118,5,FALSE)="","",VLOOKUP(F145,Lookups!$A$2:$F$118,5,FALSE)),"")</f>
        <v>Newbury</v>
      </c>
      <c r="L145" s="99" t="str">
        <f>IFERROR(IF(VLOOKUP(F145,Lookups!$A$2:$F$118,6,FALSE)="","",VLOOKUP(F145,Lookups!$A$2:$F$118,6,FALSE)),"")</f>
        <v>Newbury 1</v>
      </c>
      <c r="M145" s="53">
        <f>IFERROR(IF(VLOOKUP(F145,Scores!$A$5:$K$102,2,FALSE)="","",VLOOKUP(F145,Scores!$A$4:$K$102,2,FALSE)),"")</f>
        <v>33</v>
      </c>
      <c r="N145" s="54">
        <f>IFERROR(IF(VLOOKUP(F145,Scores!$A$5:$K$102,3,FALSE)="","",VLOOKUP(F145,Scores!$A$5:$K$102,3,FALSE)),"")</f>
        <v>20</v>
      </c>
      <c r="O145" s="54" t="str">
        <f>IFERROR(IF(VLOOKUP(F145,Scores!$A$5:$K$102,4,FALSE)="","",VLOOKUP(F145,Scores!$A$5:$K$102,4,FALSE)),"")</f>
        <v/>
      </c>
      <c r="P145" s="54" t="str">
        <f>IFERROR(IF(VLOOKUP(F145,Scores!$A$5:$K$102,5,FALSE)="","",VLOOKUP(F145,Scores!$A$5:$K$102,5,FALSE)),"")</f>
        <v/>
      </c>
      <c r="Q145" s="54" t="str">
        <f>IFERROR(IF(VLOOKUP(F145,Scores!$A$5:$K$102,6,FALSE)="","",VLOOKUP(F145,Scores!$A$5:$K$102,6,FALSE)),"")</f>
        <v/>
      </c>
      <c r="R145" s="54" t="str">
        <f>IFERROR(IF(VLOOKUP(F145,Scores!$A$5:$K$102,7,FALSE)="","",VLOOKUP(F145,Scores!$A$5:$K$102,7,FALSE)),"")</f>
        <v/>
      </c>
      <c r="S145" s="54" t="str">
        <f>IFERROR(IF(VLOOKUP(F145,Scores!$A$5:$K$102,8,FALSE)="","",VLOOKUP(F145,Scores!$A$5:$K$102,8,FALSE)),"")</f>
        <v/>
      </c>
      <c r="T145" s="55" t="str">
        <f>IFERROR(IF(VLOOKUP(F145,Scores!$A$5:$K$102,9,FALSE)="","",VLOOKUP(F145,Scores!$A$5:$K$102,9,FALSE)),"")</f>
        <v/>
      </c>
      <c r="U145" s="56">
        <f t="shared" si="261"/>
        <v>0.91666666666666663</v>
      </c>
      <c r="V145" s="57">
        <f t="shared" si="262"/>
        <v>0.83333333333333337</v>
      </c>
      <c r="W145" s="57" t="str">
        <f t="shared" si="263"/>
        <v/>
      </c>
      <c r="X145" s="57" t="str">
        <f t="shared" si="264"/>
        <v/>
      </c>
      <c r="Y145" s="57" t="str">
        <f t="shared" si="265"/>
        <v/>
      </c>
      <c r="Z145" s="57" t="str">
        <f t="shared" si="266"/>
        <v/>
      </c>
      <c r="AA145" s="57" t="str">
        <f t="shared" si="267"/>
        <v/>
      </c>
      <c r="AB145" s="58" t="str">
        <f t="shared" si="268"/>
        <v/>
      </c>
      <c r="AC145" s="53">
        <f t="shared" si="269"/>
        <v>2</v>
      </c>
      <c r="AD145" s="57">
        <f t="shared" si="270"/>
        <v>0.875</v>
      </c>
      <c r="AE145" s="57" cm="1">
        <f t="array" ref="AE145">IFERROR(IF(AC145&gt;Lookups!$I$6-1,AVERAGE(LARGE(U145:AB145,_xlfn.SEQUENCE(Lookups!$I$6))),AVERAGE(LARGE(U145:AB145,_xlfn.SEQUENCE(AC145)))),"")</f>
        <v>0.875</v>
      </c>
      <c r="AF145" s="55">
        <f t="shared" si="271"/>
        <v>53</v>
      </c>
      <c r="AG145" s="59" t="str">
        <f>IF(AC145=Lookups!$I$6+1,LARGE(U145:AB145,5),"")</f>
        <v/>
      </c>
      <c r="AH145" s="59" t="str">
        <f>IF(AC145=Lookups!$I$6+2,LARGE(U145:AB145,6),"")</f>
        <v/>
      </c>
      <c r="AI145" s="59"/>
      <c r="AJ145" s="59"/>
      <c r="AK145" s="60">
        <f t="shared" si="248"/>
        <v>2</v>
      </c>
      <c r="AL145" s="34" t="str">
        <f>IF(OR(AC145=0,AC145=""),"",IF(COUNTIFS($AQ$137:$AQ$146,"&gt;"&amp;AQ145)+COUNTIFS(AQ$137:AQ145,"="&amp;AQ145)=0,"",COUNTIFS($AQ$137:$AQ$146,"&gt;"&amp;AQ145)+COUNTIFS(AQ$137:AQ145,"="&amp;AQ145)))</f>
        <v/>
      </c>
      <c r="AM145" s="34" t="str">
        <f>IFERROR(IF(OR(AC145=0,AC145=""),"",IF(COUNTIFS($AR$137:$AR$146,"&gt;"&amp;AR145)+COUNTIFS(AR$137:AR145,"="&amp;AR145)=0,"",COUNTIFS($AR$137:$AR$146,"&gt;"&amp;AR145)+COUNTIFS(AR$137:AR145,"="&amp;AR145)+$AL$136)),"")</f>
        <v/>
      </c>
      <c r="AN145" s="34">
        <f>IFERROR(IF(OR(AC145=0,AC145=""),"",IF(COUNTIFS($AS$137:$AS$146,"&gt;"&amp;AS145)+COUNTIFS(AS$137:AS145,"="&amp;AS145)=0,"",COUNTIFS($AS$137:$AS$146,"&gt;"&amp;AS145)+COUNTIFS(AS$137:AS145,"="&amp;AS145)+$AM$136)),"")</f>
        <v>2</v>
      </c>
      <c r="AO145" s="34" t="str">
        <f>IFERROR(IF(OR(AC145=0,AC145=""),"",IF(COUNTIFS($AT$137:$AT$146,"&gt;"&amp;AT145)+COUNTIFS(AT$137:AT145,"="&amp;AT145)=0,"",COUNTIFS($AT$137:$AT$146,"&gt;"&amp;AT145)+COUNTIFS(AT$137:AT145,"="&amp;AT145)+$AN$136)),"")</f>
        <v/>
      </c>
      <c r="AP145" s="34" t="str">
        <f>IFERROR(IF(OR(AC145=0,AC145=""),"",IF(COUNTIFS($AU$137:$AU$147,"&gt;"&amp;AU145)+COUNTIFS(AU$137:AU145,"="&amp;AU145)=0,"",COUNTIFS($AU$137:$AU$147,"&gt;"&amp;AU145)+COUNTIFS(AU$137:AU145,"="&amp;AU145)+$AO$7)),"")</f>
        <v/>
      </c>
      <c r="AQ145" s="59" t="str">
        <f t="shared" si="249"/>
        <v/>
      </c>
      <c r="AR145" s="59" t="str">
        <f t="shared" si="250"/>
        <v/>
      </c>
      <c r="AS145" s="59">
        <f t="shared" si="251"/>
        <v>0.875</v>
      </c>
      <c r="AT145" s="59" t="str">
        <f t="shared" si="252"/>
        <v/>
      </c>
      <c r="AU145" s="59" t="str">
        <f t="shared" si="253"/>
        <v/>
      </c>
      <c r="AW145" s="60">
        <f t="shared" si="254"/>
        <v>5</v>
      </c>
      <c r="AX145" s="34" t="str">
        <f>IF(OR(BC145=0,BC145=""),"",IF(COUNTIFS($BC$11:$BC$158,"&gt;"&amp;BC145)+COUNTIFS(BC$11:BC145,"="&amp;BC145)=0,"",COUNTIFS($BC$11:$BC$158,"&gt;"&amp;BC145)+COUNTIFS(BC$11:BC145,"="&amp;BC145)))</f>
        <v/>
      </c>
      <c r="AY145" s="34" t="str">
        <f>IFERROR(IF(OR(BD145=0,BD145=""),"",IF(COUNTIFS($BD$11:$BD$158,"&gt;"&amp;BD145)+COUNTIFS(BD$11:BD145,"="&amp;BD145)=0,"",COUNTIFS($BD$11:$BD$158,"&gt;"&amp;BD145)+COUNTIFS(BD$11:BD145,"="&amp;BD145)+$AX$10)),"")</f>
        <v/>
      </c>
      <c r="AZ145" s="34">
        <f>IFERROR(IF(OR(BE145=0,BE145=""),"",IF(COUNTIFS($BE$11:$BE$158,"&gt;"&amp;BE145)+COUNTIFS(BE$11:BE145,"="&amp;BE145)=0,"",COUNTIFS($BE$11:$BE$158,"&gt;"&amp;BE145)+COUNTIFS(BE$11:BE145,"="&amp;BE145)+$AY$10)),"")</f>
        <v>5</v>
      </c>
      <c r="BA145" s="34" t="str">
        <f>IFERROR(IF(OR(BF145=0,BF145=""),"",IF(COUNTIFS($BF$11:$BF$158,"&gt;"&amp;BF145)+COUNTIFS(BF$11:BF145,"="&amp;BF145)=0,"",COUNTIFS($BF$11:$BF$158,"&gt;"&amp;BF145)+COUNTIFS(BF$11:BF145,"="&amp;BF145)+$AZ$10)),"")</f>
        <v/>
      </c>
      <c r="BB145" s="34" t="str">
        <f>IFERROR(IF(OR(BG145=0,BG145=""),"",IF(COUNTIFS($BG$11:$BG$158,"&gt;"&amp;BG145)+COUNTIFS(BG$11:BG145,"="&amp;BG145)=0,"",COUNTIFS($BG$11:$BG$158,"&gt;"&amp;BG145)+COUNTIFS(BG$11:BG145,"="&amp;BG145)+$BA$10)),"")</f>
        <v/>
      </c>
      <c r="BC145" s="59" t="str">
        <f t="shared" si="255"/>
        <v/>
      </c>
      <c r="BD145" s="59" t="str">
        <f t="shared" si="256"/>
        <v/>
      </c>
      <c r="BE145" s="59">
        <f t="shared" si="257"/>
        <v>0.875</v>
      </c>
      <c r="BF145" s="59" t="str">
        <f t="shared" si="258"/>
        <v/>
      </c>
      <c r="BG145" s="59" t="str">
        <f t="shared" si="259"/>
        <v/>
      </c>
    </row>
    <row r="146" spans="1:59" ht="16.2" thickBot="1" x14ac:dyDescent="0.35">
      <c r="A146" t="str">
        <f t="shared" si="260"/>
        <v/>
      </c>
      <c r="B146" t="str">
        <f>IF(OR(AC146=0,AC146=""),"",IF(COUNTIFS($AE$11:$AE$158,"&gt;"&amp;AE146)+COUNTIFS(AE$11:AE146,"="&amp;AE146)=0,"",COUNTIFS($AE$11:$AE$158,"&gt;"&amp;AE146)+COUNTIFS(AE$11:AE146,"="&amp;AE146)))</f>
        <v/>
      </c>
      <c r="C146" t="str">
        <f t="shared" si="236"/>
        <v/>
      </c>
      <c r="E146" t="str">
        <f>IF(AC146="","",COUNTIFS($H$11:$H$158,H146,$AE$11:$AE$158,"&gt;"&amp;AE146)+COUNTIFS(H146:$H$158,H146,AE146:$AE$158,AE146))</f>
        <v/>
      </c>
      <c r="F146" s="195"/>
      <c r="G146" s="98" t="str">
        <f>IFERROR(IF(VLOOKUP(F146,Lookups!$A$2:$F$118,2,FALSE)="","",VLOOKUP(F146,Lookups!$A$2:$F$118,2,FALSE)),"")</f>
        <v/>
      </c>
      <c r="H146" s="98" t="str">
        <f>IFERROR(IF(VLOOKUP(F146,Lookups!$A$2:$F$118,3,FALSE)="","",VLOOKUP(F146,Lookups!$A$2:$F$118,3,FALSE)),"")</f>
        <v/>
      </c>
      <c r="I146" s="98" t="str">
        <f>IFERROR(IF(AE146=0,"",VLOOKUP(AD146,Lookups!$K$3:$L$7,2,TRUE)),"")</f>
        <v/>
      </c>
      <c r="J146" s="98" t="str">
        <f>IFERROR(IF(VLOOKUP(F146,Lookups!$A$2:$F$118,4,FALSE)="","",VLOOKUP(F146,Lookups!$A$2:$F$118,4,FALSE)),"")</f>
        <v/>
      </c>
      <c r="K146" s="98" t="str">
        <f>IFERROR(IF(VLOOKUP(F146,Lookups!$A$2:$F$118,5,FALSE)="","",VLOOKUP(F146,Lookups!$A$2:$F$118,5,FALSE)),"")</f>
        <v/>
      </c>
      <c r="L146" s="99" t="str">
        <f>IFERROR(IF(VLOOKUP(F146,Lookups!$A$2:$F$118,6,FALSE)="","",VLOOKUP(F146,Lookups!$A$2:$F$118,6,FALSE)),"")</f>
        <v/>
      </c>
      <c r="M146" s="53" t="str">
        <f>IFERROR(IF(VLOOKUP(F146,Scores!$A$5:$K$102,2,FALSE)="","",VLOOKUP(F146,Scores!$A$4:$K$102,2,FALSE)),"")</f>
        <v/>
      </c>
      <c r="N146" s="54" t="str">
        <f>IFERROR(IF(VLOOKUP(F146,Scores!$A$5:$K$102,3,FALSE)="","",VLOOKUP(F146,Scores!$A$5:$K$102,3,FALSE)),"")</f>
        <v/>
      </c>
      <c r="O146" s="54" t="str">
        <f>IFERROR(IF(VLOOKUP(F146,Scores!$A$5:$K$102,4,FALSE)="","",VLOOKUP(F146,Scores!$A$5:$K$102,4,FALSE)),"")</f>
        <v/>
      </c>
      <c r="P146" s="54" t="str">
        <f>IFERROR(IF(VLOOKUP(F146,Scores!$A$5:$K$102,5,FALSE)="","",VLOOKUP(F146,Scores!$A$5:$K$102,5,FALSE)),"")</f>
        <v/>
      </c>
      <c r="Q146" s="54" t="str">
        <f>IFERROR(IF(VLOOKUP(F146,Scores!$A$5:$K$102,6,FALSE)="","",VLOOKUP(F146,Scores!$A$5:$K$102,6,FALSE)),"")</f>
        <v/>
      </c>
      <c r="R146" s="54" t="str">
        <f>IFERROR(IF(VLOOKUP(F146,Scores!$A$5:$K$102,7,FALSE)="","",VLOOKUP(F146,Scores!$A$5:$K$102,7,FALSE)),"")</f>
        <v/>
      </c>
      <c r="S146" s="54" t="str">
        <f>IFERROR(IF(VLOOKUP(F146,Scores!$A$5:$K$102,8,FALSE)="","",VLOOKUP(F146,Scores!$A$5:$K$102,8,FALSE)),"")</f>
        <v/>
      </c>
      <c r="T146" s="55" t="str">
        <f>IFERROR(IF(VLOOKUP(F146,Scores!$A$5:$K$102,9,FALSE)="","",VLOOKUP(F146,Scores!$A$5:$K$102,9,FALSE)),"")</f>
        <v/>
      </c>
      <c r="U146" s="56" t="str">
        <f t="shared" si="261"/>
        <v/>
      </c>
      <c r="V146" s="57" t="str">
        <f t="shared" si="262"/>
        <v/>
      </c>
      <c r="W146" s="57" t="str">
        <f t="shared" si="263"/>
        <v/>
      </c>
      <c r="X146" s="57" t="str">
        <f t="shared" si="264"/>
        <v/>
      </c>
      <c r="Y146" s="57" t="str">
        <f t="shared" si="265"/>
        <v/>
      </c>
      <c r="Z146" s="57" t="str">
        <f t="shared" si="266"/>
        <v/>
      </c>
      <c r="AA146" s="57" t="str">
        <f t="shared" si="267"/>
        <v/>
      </c>
      <c r="AB146" s="58" t="str">
        <f t="shared" si="268"/>
        <v/>
      </c>
      <c r="AC146" s="53" t="str">
        <f t="shared" si="269"/>
        <v/>
      </c>
      <c r="AD146" s="57" t="str">
        <f t="shared" si="270"/>
        <v/>
      </c>
      <c r="AE146" s="57" t="str" cm="1">
        <f t="array" ref="AE146">IFERROR(IF(AC146&gt;Lookups!$I$6-1,AVERAGE(LARGE(U146:AB146,_xlfn.SEQUENCE(Lookups!$I$6))),AVERAGE(LARGE(U146:AB146,_xlfn.SEQUENCE(AC146)))),"")</f>
        <v/>
      </c>
      <c r="AF146" s="55" t="str">
        <f t="shared" si="271"/>
        <v/>
      </c>
      <c r="AG146" s="59" t="str">
        <f>IF(AC146=Lookups!$I$6+1,LARGE(U146:AB146,5),"")</f>
        <v/>
      </c>
      <c r="AH146" s="59" t="str">
        <f>IF(AC146=Lookups!$I$6+2,LARGE(U146:AB146,6),"")</f>
        <v/>
      </c>
      <c r="AI146" s="59"/>
      <c r="AJ146" s="59"/>
      <c r="AK146" s="62" t="str">
        <f t="shared" si="248"/>
        <v/>
      </c>
      <c r="AL146" s="63" t="str">
        <f>IF(OR(AC146=0,AC146=""),"",IF(COUNTIFS($AQ$137:$AQ$146,"&gt;"&amp;AQ146)+COUNTIFS(AQ$137:AQ146,"="&amp;AQ146)=0,"",COUNTIFS($AQ$137:$AQ$146,"&gt;"&amp;AQ146)+COUNTIFS(AQ$137:AQ146,"="&amp;AQ146)))</f>
        <v/>
      </c>
      <c r="AM146" s="63" t="str">
        <f>IFERROR(IF(OR(AC146=0,AC146=""),"",IF(COUNTIFS($AR$137:$AR$146,"&gt;"&amp;AR146)+COUNTIFS(AR$137:AR146,"="&amp;AR146)=0,"",COUNTIFS($AR$137:$AR$146,"&gt;"&amp;AR146)+COUNTIFS(AR$137:AR146,"="&amp;AR146)+$AL$136)),"")</f>
        <v/>
      </c>
      <c r="AN146" s="63" t="str">
        <f>IFERROR(IF(OR(AC146=0,AC146=""),"",IF(COUNTIFS($AS$137:$AS$146,"&gt;"&amp;AS146)+COUNTIFS(AS$137:AS146,"="&amp;AS146)=0,"",COUNTIFS($AS$137:$AS$146,"&gt;"&amp;AS146)+COUNTIFS(AS$137:AS146,"="&amp;AS146)+$AM$136)),"")</f>
        <v/>
      </c>
      <c r="AO146" s="63" t="str">
        <f>IFERROR(IF(OR(AC146=0,AC146=""),"",IF(COUNTIFS($AT$137:$AT$146,"&gt;"&amp;AT146)+COUNTIFS(AT$137:AT146,"="&amp;AT146)=0,"",COUNTIFS($AT$137:$AT$146,"&gt;"&amp;AT146)+COUNTIFS(AT$137:AT146,"="&amp;AT146)+$AN$136)),"")</f>
        <v/>
      </c>
      <c r="AP146" s="63" t="str">
        <f>IFERROR(IF(OR(AC146=0,AC146=""),"",IF(COUNTIFS($AU$137:$AU$147,"&gt;"&amp;AU146)+COUNTIFS(AU$137:AU146,"="&amp;AU146)=0,"",COUNTIFS($AU$137:$AU$147,"&gt;"&amp;AU146)+COUNTIFS(AU$137:AU146,"="&amp;AU146)+$AO$7)),"")</f>
        <v/>
      </c>
      <c r="AQ146" s="59" t="str">
        <f t="shared" si="249"/>
        <v/>
      </c>
      <c r="AR146" s="59" t="str">
        <f t="shared" si="250"/>
        <v/>
      </c>
      <c r="AS146" s="59" t="str">
        <f t="shared" si="251"/>
        <v/>
      </c>
      <c r="AT146" s="59" t="str">
        <f t="shared" si="252"/>
        <v/>
      </c>
      <c r="AU146" s="59" t="str">
        <f t="shared" si="253"/>
        <v/>
      </c>
      <c r="AW146" s="60" t="str">
        <f t="shared" si="254"/>
        <v/>
      </c>
      <c r="AX146" s="34" t="str">
        <f>IF(OR(BC146=0,BC146=""),"",IF(COUNTIFS($BC$11:$BC$158,"&gt;"&amp;BC146)+COUNTIFS(BC$11:BC146,"="&amp;BC146)=0,"",COUNTIFS($BC$11:$BC$158,"&gt;"&amp;BC146)+COUNTIFS(BC$11:BC146,"="&amp;BC146)))</f>
        <v/>
      </c>
      <c r="AY146" s="34" t="str">
        <f>IFERROR(IF(OR(BD146=0,BD146=""),"",IF(COUNTIFS($BD$11:$BD$158,"&gt;"&amp;BD146)+COUNTIFS(BD$11:BD146,"="&amp;BD146)=0,"",COUNTIFS($BD$11:$BD$158,"&gt;"&amp;BD146)+COUNTIFS(BD$11:BD146,"="&amp;BD146)+$AX$10)),"")</f>
        <v/>
      </c>
      <c r="AZ146" s="34" t="str">
        <f>IFERROR(IF(OR(BE146=0,BE146=""),"",IF(COUNTIFS($BE$11:$BE$158,"&gt;"&amp;BE146)+COUNTIFS(BE$11:BE146,"="&amp;BE146)=0,"",COUNTIFS($BE$11:$BE$158,"&gt;"&amp;BE146)+COUNTIFS(BE$11:BE146,"="&amp;BE146)+$AY$10)),"")</f>
        <v/>
      </c>
      <c r="BA146" s="34" t="str">
        <f>IFERROR(IF(OR(BF146=0,BF146=""),"",IF(COUNTIFS($BF$11:$BF$158,"&gt;"&amp;BF146)+COUNTIFS(BF$11:BF146,"="&amp;BF146)=0,"",COUNTIFS($BF$11:$BF$158,"&gt;"&amp;BF146)+COUNTIFS(BF$11:BF146,"="&amp;BF146)+$AZ$10)),"")</f>
        <v/>
      </c>
      <c r="BB146" s="34" t="str">
        <f>IFERROR(IF(OR(BG146=0,BG146=""),"",IF(COUNTIFS($BG$11:$BG$158,"&gt;"&amp;BG146)+COUNTIFS(BG$11:BG146,"="&amp;BG146)=0,"",COUNTIFS($BG$11:$BG$158,"&gt;"&amp;BG146)+COUNTIFS(BG$11:BG146,"="&amp;BG146)+$BA$10)),"")</f>
        <v/>
      </c>
      <c r="BC146" s="59" t="str">
        <f t="shared" si="255"/>
        <v/>
      </c>
      <c r="BD146" s="59" t="str">
        <f t="shared" si="256"/>
        <v/>
      </c>
      <c r="BE146" s="59" t="str">
        <f t="shared" si="257"/>
        <v/>
      </c>
      <c r="BF146" s="59" t="str">
        <f t="shared" si="258"/>
        <v/>
      </c>
      <c r="BG146" s="59" t="str">
        <f t="shared" si="259"/>
        <v/>
      </c>
    </row>
    <row r="147" spans="1:59" ht="29.4" thickBot="1" x14ac:dyDescent="0.35">
      <c r="A147" s="65"/>
      <c r="B147" s="66"/>
      <c r="C147" s="66"/>
      <c r="D147" s="66"/>
      <c r="E147" s="67" t="str">
        <f>IF(AC147="","",COUNTIFS($H$11:$H$158,H147,$AE$11:$AE$158,"&gt;"&amp;AE147)+COUNTIFS(H147:$H$158,H147,AE147:$AE$158,AE147))</f>
        <v/>
      </c>
      <c r="F147" s="196"/>
      <c r="G147" s="95"/>
      <c r="H147" s="95"/>
      <c r="I147" s="95"/>
      <c r="J147" s="85"/>
      <c r="K147" s="85"/>
      <c r="L147" s="86"/>
      <c r="M147" s="72"/>
      <c r="N147" s="73"/>
      <c r="O147" s="73"/>
      <c r="P147" s="73"/>
      <c r="Q147" s="73"/>
      <c r="R147" s="73"/>
      <c r="S147" s="73"/>
      <c r="T147" s="74"/>
      <c r="U147" s="75"/>
      <c r="V147" s="76"/>
      <c r="W147" s="76"/>
      <c r="X147" s="76"/>
      <c r="Y147" s="76"/>
      <c r="Z147" s="76"/>
      <c r="AA147" s="76"/>
      <c r="AB147" s="77"/>
      <c r="AC147" s="72"/>
      <c r="AD147" s="76"/>
      <c r="AE147" s="76"/>
      <c r="AF147" s="74"/>
      <c r="AG147" s="109" t="str">
        <f>IF(AC147=Lookups!$I$6+1,LARGE(U147:AB147,5),"")</f>
        <v/>
      </c>
      <c r="AH147" s="78" t="str">
        <f>IF(AC147=Lookups!$I$6+2,LARGE(U147:AB147,6),"")</f>
        <v/>
      </c>
      <c r="AI147" s="78"/>
      <c r="AJ147" s="81"/>
      <c r="AK147" s="37" t="s">
        <v>178</v>
      </c>
      <c r="AL147" s="37">
        <f>MAX(AL148:AL158)</f>
        <v>0</v>
      </c>
      <c r="AM147" s="37">
        <f>IF(MAX(AL148:AL158)=0,AL147,MAX(AL148:AL158))</f>
        <v>0</v>
      </c>
      <c r="AN147" s="37">
        <f t="shared" ref="AN147:AO147" si="272">IF(MAX(AM148:AM158)=0,AM147,MAX(AM148:AM158))</f>
        <v>0</v>
      </c>
      <c r="AO147" s="37">
        <f t="shared" si="272"/>
        <v>0</v>
      </c>
      <c r="AP147" s="37"/>
      <c r="AQ147" s="37">
        <f>Lookups!$I$6</f>
        <v>4</v>
      </c>
      <c r="AR147" s="37">
        <f>Lookups!$I$6-1</f>
        <v>3</v>
      </c>
      <c r="AS147" s="37">
        <f>Lookups!$I$6-2</f>
        <v>2</v>
      </c>
      <c r="AT147" s="37">
        <f>Lookups!$I$6-3</f>
        <v>1</v>
      </c>
      <c r="AU147" s="37">
        <f>Lookups!$I$6-4</f>
        <v>0</v>
      </c>
      <c r="AV147" s="66"/>
      <c r="AW147" s="79"/>
      <c r="AX147" s="80"/>
      <c r="AY147" s="80"/>
      <c r="AZ147" s="80"/>
      <c r="BA147" s="80"/>
      <c r="BB147" s="80"/>
      <c r="BC147" s="78"/>
      <c r="BD147" s="78"/>
      <c r="BE147" s="78"/>
      <c r="BF147" s="78"/>
      <c r="BG147" s="81"/>
    </row>
    <row r="148" spans="1:59" ht="15.6" x14ac:dyDescent="0.3">
      <c r="A148">
        <f>AK148</f>
        <v>1</v>
      </c>
      <c r="B148">
        <f>IF(OR(AC148=0,AC148=""),"",IF(COUNTIFS($AE$11:$AE$158,"&gt;"&amp;AE148)+COUNTIFS(AE$11:AE148,"="&amp;AE148)=0,"",COUNTIFS($AE$11:$AE$158,"&gt;"&amp;AE148)+COUNTIFS(AE$11:AE148,"="&amp;AE148)))</f>
        <v>2</v>
      </c>
      <c r="C148">
        <f t="shared" ref="C148:C158" si="273">AW148</f>
        <v>26</v>
      </c>
      <c r="E148">
        <f>IF(AC148="","",COUNTIFS($H$11:$H$158,H148,$AE$11:$AE$158,"&gt;"&amp;AE148)+COUNTIFS(H148:$H$158,H148,AE148:$AE$158,AE148))</f>
        <v>2</v>
      </c>
      <c r="F148" s="110" t="s">
        <v>118</v>
      </c>
      <c r="G148" s="88" t="str">
        <f>IFERROR(IF(VLOOKUP(F148,Lookups!$A$2:$F$118,2,FALSE)="","",VLOOKUP(F148,Lookups!$A$2:$F$118,2,FALSE)),"")</f>
        <v/>
      </c>
      <c r="H148" s="88" t="str">
        <f>IFERROR(IF(VLOOKUP(F148,Lookups!$A$2:$F$118,3,FALSE)="","",VLOOKUP(F148,Lookups!$A$2:$F$118,3,FALSE)),"")</f>
        <v>S</v>
      </c>
      <c r="I148" s="88" t="str">
        <f>IFERROR(IF(AE148=0,"",VLOOKUP(AD148,Lookups!$K$3:$L$7,2,TRUE)),"")</f>
        <v>AA</v>
      </c>
      <c r="J148" s="88" t="str">
        <f>IFERROR(IF(VLOOKUP(F148,Lookups!$A$2:$F$118,4,FALSE)="","",VLOOKUP(F148,Lookups!$A$2:$F$118,4,FALSE)),"")</f>
        <v>Sticks</v>
      </c>
      <c r="K148" s="88" t="str">
        <f>IFERROR(IF(VLOOKUP(F148,Lookups!$A$2:$F$118,5,FALSE)="","",VLOOKUP(F148,Lookups!$A$2:$F$118,5,FALSE)),"")</f>
        <v>Frobury</v>
      </c>
      <c r="L148" s="89" t="str">
        <f>IFERROR(IF(VLOOKUP(F148,Lookups!$A$2:$F$118,6,FALSE)="","",VLOOKUP(F148,Lookups!$A$2:$F$118,6,FALSE)),"")</f>
        <v/>
      </c>
      <c r="M148" s="53" t="str">
        <f>IFERROR(IF(VLOOKUP(F148,Scores!$A$5:$K$102,2,FALSE)="","",VLOOKUP(F148,Scores!$A$4:$K$102,2,FALSE)),"")</f>
        <v/>
      </c>
      <c r="N148" s="54">
        <f>IFERROR(IF(VLOOKUP(F148,Scores!$A$5:$K$102,3,FALSE)="","",VLOOKUP(F148,Scores!$A$5:$K$102,3,FALSE)),"")</f>
        <v>21</v>
      </c>
      <c r="O148" s="54" t="str">
        <f>IFERROR(IF(VLOOKUP(F148,Scores!$A$5:$K$102,4,FALSE)="","",VLOOKUP(F148,Scores!$A$5:$K$102,4,FALSE)),"")</f>
        <v/>
      </c>
      <c r="P148" s="54" t="str">
        <f>IFERROR(IF(VLOOKUP(F148,Scores!$A$5:$K$102,5,FALSE)="","",VLOOKUP(F148,Scores!$A$5:$K$102,5,FALSE)),"")</f>
        <v/>
      </c>
      <c r="Q148" s="54" t="str">
        <f>IFERROR(IF(VLOOKUP(F148,Scores!$A$5:$K$102,6,FALSE)="","",VLOOKUP(F148,Scores!$A$5:$K$102,6,FALSE)),"")</f>
        <v/>
      </c>
      <c r="R148" s="54" t="str">
        <f>IFERROR(IF(VLOOKUP(F148,Scores!$A$5:$K$102,7,FALSE)="","",VLOOKUP(F148,Scores!$A$5:$K$102,7,FALSE)),"")</f>
        <v/>
      </c>
      <c r="S148" s="54" t="str">
        <f>IFERROR(IF(VLOOKUP(F148,Scores!$A$5:$K$102,8,FALSE)="","",VLOOKUP(F148,Scores!$A$5:$K$102,8,FALSE)),"")</f>
        <v/>
      </c>
      <c r="T148" s="55" t="str">
        <f>IFERROR(IF(VLOOKUP(F148,Scores!$A$5:$K$102,9,FALSE)="","",VLOOKUP(F148,Scores!$A$5:$K$102,9,FALSE)),"")</f>
        <v/>
      </c>
      <c r="U148" s="56" t="str">
        <f t="shared" ref="U148" si="274">IFERROR(IF(F148="","",M148/MAX($M$148:$M$158)),"")</f>
        <v/>
      </c>
      <c r="V148" s="57">
        <f t="shared" ref="V148" si="275">IFERROR(IF(F148="","",N148/MAX($N$148:$N$158)),"")</f>
        <v>1</v>
      </c>
      <c r="W148" s="57" t="str">
        <f t="shared" ref="W148" si="276">IFERROR(IF(F148="","",O148/MAX($O$148:$O$158)),"")</f>
        <v/>
      </c>
      <c r="X148" s="57" t="str">
        <f t="shared" ref="X148" si="277">IFERROR(IF(F148="","",P148/MAX($P$148:$P$158)),"")</f>
        <v/>
      </c>
      <c r="Y148" s="57" t="str">
        <f t="shared" ref="Y148" si="278">IFERROR(IF(F148="","",Q148/MAX($Q$148:$Q$158)),"")</f>
        <v/>
      </c>
      <c r="Z148" s="57" t="str">
        <f t="shared" ref="Z148" si="279">IFERROR(IF(F148="","",R148/MAX($R$148:$R$158)),"")</f>
        <v/>
      </c>
      <c r="AA148" s="57" t="str">
        <f t="shared" ref="AA148" si="280">IFERROR(IF(F148="","",S148/MAX($S$148:$S$158)),"")</f>
        <v/>
      </c>
      <c r="AB148" s="58" t="str">
        <f t="shared" ref="AB148" si="281">IFERROR(IF(F148="","",T148/MAX($T$148:$T$158)),"")</f>
        <v/>
      </c>
      <c r="AC148" s="53">
        <f t="shared" ref="AC148" si="282">IF(COUNT(M148:T148)=0,"",COUNT(M148:T148))</f>
        <v>1</v>
      </c>
      <c r="AD148" s="57">
        <f t="shared" ref="AD148" si="283">IFERROR(AVERAGE(U148:AB148),"")</f>
        <v>1</v>
      </c>
      <c r="AE148" s="57" cm="1">
        <f t="array" ref="AE148">IFERROR(IF(AC148&gt;Lookups!$I$6-1,AVERAGE(LARGE(U148:AB148,_xlfn.SEQUENCE(Lookups!$I$6))),AVERAGE(LARGE(U148:AB148,_xlfn.SEQUENCE(AC148)))),"")</f>
        <v>1</v>
      </c>
      <c r="AF148" s="55">
        <f t="shared" ref="AF148" si="284">IF(SUM(M148:T148)=0,"",SUM(M148:T148))</f>
        <v>21</v>
      </c>
      <c r="AG148" s="59" t="str">
        <f>IF(AC148=Lookups!$I$6+1,LARGE(U148:AB148,5),"")</f>
        <v/>
      </c>
      <c r="AH148" s="59" t="str">
        <f>IF(AC148=Lookups!$I$6+2,LARGE(U148:AB148,6),"")</f>
        <v/>
      </c>
      <c r="AI148" s="59"/>
      <c r="AJ148" s="59"/>
      <c r="AK148" s="60">
        <f t="shared" ref="AK148:AK158" si="285">IF(SUM(AL148:AO148)=0,"",SUM(AL148:AO148))</f>
        <v>1</v>
      </c>
      <c r="AL148" s="34" t="str">
        <f>IF(OR(AC148=0,AC148=""),"",IF(COUNTIFS($AQ$148:$AQ$158,"&gt;"&amp;AQ148)+COUNTIFS(AQ$148:AQ148,"="&amp;AQ148)=0,"",COUNTIFS($AQ$148:$AQ$158,"&gt;"&amp;AQ148)+COUNTIFS(AQ$148:AQ148,"="&amp;AQ148)))</f>
        <v/>
      </c>
      <c r="AM148" s="34" t="str">
        <f>IFERROR(IF(OR(AC148=0,AC148=""),"",IF(COUNTIFS($AR$148:$AR$158,"&gt;"&amp;AR148)+COUNTIFS(AR$148:AR148,"="&amp;AR148)=0,"",COUNTIFS($AR$148:$AR$158,"&gt;"&amp;AR148)+COUNTIFS(AR$148:AR148,"="&amp;AR148)+$AL$147)),"")</f>
        <v/>
      </c>
      <c r="AN148" s="34" t="str">
        <f>IFERROR(IF(OR(AC148=0,AC148=""),"",IF(COUNTIFS($AS$148:$AS$158,"&gt;"&amp;AS148)+COUNTIFS(AS$148:AS148,"="&amp;AS148)=0,"",COUNTIFS($AS$148:$AS$158,"&gt;"&amp;AS148)+COUNTIFS(AS$148:AS148,"="&amp;AS148)+$AM$147)),"")</f>
        <v/>
      </c>
      <c r="AO148" s="34">
        <f>IFERROR(IF(OR(AC148=0,AC148=""),"",IF(COUNTIFS($AT$148:$AT$158,"&gt;"&amp;AT148)+COUNTIFS(AT$148:AT148,"="&amp;AT148)=0,"",COUNTIFS($AT$148:$AT$158,"&gt;"&amp;AT148)+COUNTIFS(AT$148:AT148,"="&amp;AT148)+$AN$147)),"")</f>
        <v>1</v>
      </c>
      <c r="AP148" s="34" t="str">
        <f>IFERROR(IF(OR(AC148=0,AC148=""),"",IF(COUNTIFS($AU$148:$AU$158,"&gt;"&amp;AU148)+COUNTIFS(AU$148:AU148,"="&amp;AU148)=0,"",COUNTIFS($AU$148:$AU$158,"&gt;"&amp;AU148)+COUNTIFS(AU$148:AU148,"="&amp;AU148)+$AO$8)),"")</f>
        <v/>
      </c>
      <c r="AQ148" s="59" t="str">
        <f t="shared" ref="AQ148:AQ158" si="286">IF(AC148&gt;=$AQ$10,AE148,"")</f>
        <v/>
      </c>
      <c r="AR148" s="59" t="str">
        <f t="shared" ref="AR148:AR158" si="287">IF(AC148=$AR$10,AE148,"")</f>
        <v/>
      </c>
      <c r="AS148" s="59" t="str">
        <f t="shared" ref="AS148:AS158" si="288">IF(AC148=$AS$10,AE148,"")</f>
        <v/>
      </c>
      <c r="AT148" s="59">
        <f t="shared" ref="AT148:AT158" si="289">IF(AC148=$AT$10,AE148,"")</f>
        <v>1</v>
      </c>
      <c r="AU148" s="59" t="str">
        <f t="shared" ref="AU148:AU158" si="290">IF(AC148=$AU$10,AE148,"")</f>
        <v/>
      </c>
      <c r="AW148" s="60">
        <f t="shared" ref="AW148:AW158" si="291">IF(SUM(AX148:BB148)=0,"",SUM(AX148:BB148))</f>
        <v>26</v>
      </c>
      <c r="AX148" s="34" t="str">
        <f>IF(OR(BC148=0,BC148=""),"",IF(COUNTIFS($BC$11:$BC$158,"&gt;"&amp;BC148)+COUNTIFS(BC$11:BC148,"="&amp;BC148)=0,"",COUNTIFS($BC$11:$BC$158,"&gt;"&amp;BC148)+COUNTIFS(BC$11:BC148,"="&amp;BC148)))</f>
        <v/>
      </c>
      <c r="AY148" s="34" t="str">
        <f>IFERROR(IF(OR(BD148=0,BD148=""),"",IF(COUNTIFS($BD$11:$BD$158,"&gt;"&amp;BD148)+COUNTIFS(BD$11:BD148,"="&amp;BD148)=0,"",COUNTIFS($BD$11:$BD$158,"&gt;"&amp;BD148)+COUNTIFS(BD$11:BD148,"="&amp;BD148)+$AX$10)),"")</f>
        <v/>
      </c>
      <c r="AZ148" s="34" t="str">
        <f>IFERROR(IF(OR(BE148=0,BE148=""),"",IF(COUNTIFS($BE$11:$BE$158,"&gt;"&amp;BE148)+COUNTIFS(BE$11:BE148,"="&amp;BE148)=0,"",COUNTIFS($BE$11:$BE$158,"&gt;"&amp;BE148)+COUNTIFS(BE$11:BE148,"="&amp;BE148)+$AY$10)),"")</f>
        <v/>
      </c>
      <c r="BA148" s="34">
        <f>IFERROR(IF(OR(BF148=0,BF148=""),"",IF(COUNTIFS($BF$11:$BF$158,"&gt;"&amp;BF148)+COUNTIFS(BF$11:BF148,"="&amp;BF148)=0,"",COUNTIFS($BF$11:$BF$158,"&gt;"&amp;BF148)+COUNTIFS(BF$11:BF148,"="&amp;BF148)+$AZ$10)),"")</f>
        <v>26</v>
      </c>
      <c r="BB148" s="34" t="str">
        <f>IFERROR(IF(OR(BG148=0,BG148=""),"",IF(COUNTIFS($BG$11:$BG$158,"&gt;"&amp;BG148)+COUNTIFS(BG$11:BG148,"="&amp;BG148)=0,"",COUNTIFS($BG$11:$BG$158,"&gt;"&amp;BG148)+COUNTIFS(BG$11:BG148,"="&amp;BG148)+$BA$10)),"")</f>
        <v/>
      </c>
      <c r="BC148" s="59" t="str">
        <f t="shared" ref="BC148:BC158" si="292">IF(AC148&gt;=$BC$10,AE148,"")</f>
        <v/>
      </c>
      <c r="BD148" s="59" t="str">
        <f t="shared" ref="BD148:BD158" si="293">IF(AC148=$BD$10,AE148,"")</f>
        <v/>
      </c>
      <c r="BE148" s="59" t="str">
        <f t="shared" ref="BE148:BE158" si="294">IF(AC148=$BE$10,AE148,"")</f>
        <v/>
      </c>
      <c r="BF148" s="59">
        <f t="shared" ref="BF148:BF158" si="295">IF(AC148=$BF$10,AE148,"")</f>
        <v>1</v>
      </c>
      <c r="BG148" s="59" t="str">
        <f t="shared" ref="BG148:BG158" si="296">IF(AC148=$BG$10,AE148,"")</f>
        <v/>
      </c>
    </row>
    <row r="149" spans="1:59" ht="15.6" x14ac:dyDescent="0.3">
      <c r="A149" t="str">
        <f t="shared" ref="A149:A158" si="297">AK149</f>
        <v/>
      </c>
      <c r="B149" t="str">
        <f>IF(OR(AC149=0,AC149=""),"",IF(COUNTIFS($AE$11:$AE$158,"&gt;"&amp;AE149)+COUNTIFS(AE$11:AE149,"="&amp;AE149)=0,"",COUNTIFS($AE$11:$AE$158,"&gt;"&amp;AE149)+COUNTIFS(AE$11:AE149,"="&amp;AE149)))</f>
        <v/>
      </c>
      <c r="C149" t="str">
        <f t="shared" si="273"/>
        <v/>
      </c>
      <c r="E149" t="str">
        <f>IF(AC149="","",COUNTIFS($H$11:$H$158,H149,$AE$11:$AE$158,"&gt;"&amp;AE149)+COUNTIFS(H149:$H$158,H149,AE149:$AE$158,AE149))</f>
        <v/>
      </c>
      <c r="F149" s="111" t="s">
        <v>121</v>
      </c>
      <c r="G149" s="88" t="str">
        <f>IFERROR(IF(VLOOKUP(F149,Lookups!$A$2:$F$118,2,FALSE)="","",VLOOKUP(F149,Lookups!$A$2:$F$118,2,FALSE)),"")</f>
        <v/>
      </c>
      <c r="H149" s="88" t="str">
        <f>IFERROR(IF(VLOOKUP(F149,Lookups!$A$2:$F$118,3,FALSE)="","",VLOOKUP(F149,Lookups!$A$2:$F$118,3,FALSE)),"")</f>
        <v>S</v>
      </c>
      <c r="I149" s="88" t="str">
        <f>IFERROR(IF(AE149=0,"",VLOOKUP(AD149,Lookups!$K$3:$L$7,2,TRUE)),"")</f>
        <v/>
      </c>
      <c r="J149" s="88" t="str">
        <f>IFERROR(IF(VLOOKUP(F149,Lookups!$A$2:$F$118,4,FALSE)="","",VLOOKUP(F149,Lookups!$A$2:$F$118,4,FALSE)),"")</f>
        <v>Sticks</v>
      </c>
      <c r="K149" s="88" t="str">
        <f>IFERROR(IF(VLOOKUP(F149,Lookups!$A$2:$F$118,5,FALSE)="","",VLOOKUP(F149,Lookups!$A$2:$F$118,5,FALSE)),"")</f>
        <v>Weston Warrior</v>
      </c>
      <c r="L149" s="89" t="str">
        <f>IFERROR(IF(VLOOKUP(F149,Lookups!$A$2:$F$118,6,FALSE)="","",VLOOKUP(F149,Lookups!$A$2:$F$118,6,FALSE)),"")</f>
        <v/>
      </c>
      <c r="M149" s="53" t="str">
        <f>IFERROR(IF(VLOOKUP(F149,Scores!$A$5:$K$102,2,FALSE)="","",VLOOKUP(F149,Scores!$A$4:$K$102,2,FALSE)),"")</f>
        <v/>
      </c>
      <c r="N149" s="54" t="str">
        <f>IFERROR(IF(VLOOKUP(F149,Scores!$A$5:$K$102,3,FALSE)="","",VLOOKUP(F149,Scores!$A$5:$K$102,3,FALSE)),"")</f>
        <v/>
      </c>
      <c r="O149" s="54" t="str">
        <f>IFERROR(IF(VLOOKUP(F149,Scores!$A$5:$K$102,4,FALSE)="","",VLOOKUP(F149,Scores!$A$5:$K$102,4,FALSE)),"")</f>
        <v/>
      </c>
      <c r="P149" s="54" t="str">
        <f>IFERROR(IF(VLOOKUP(F149,Scores!$A$5:$K$102,5,FALSE)="","",VLOOKUP(F149,Scores!$A$5:$K$102,5,FALSE)),"")</f>
        <v/>
      </c>
      <c r="Q149" s="54" t="str">
        <f>IFERROR(IF(VLOOKUP(F149,Scores!$A$5:$K$102,6,FALSE)="","",VLOOKUP(F149,Scores!$A$5:$K$102,6,FALSE)),"")</f>
        <v/>
      </c>
      <c r="R149" s="54" t="str">
        <f>IFERROR(IF(VLOOKUP(F149,Scores!$A$5:$K$102,7,FALSE)="","",VLOOKUP(F149,Scores!$A$5:$K$102,7,FALSE)),"")</f>
        <v/>
      </c>
      <c r="S149" s="54" t="str">
        <f>IFERROR(IF(VLOOKUP(F149,Scores!$A$5:$K$102,8,FALSE)="","",VLOOKUP(F149,Scores!$A$5:$K$102,8,FALSE)),"")</f>
        <v/>
      </c>
      <c r="T149" s="55" t="str">
        <f>IFERROR(IF(VLOOKUP(F149,Scores!$A$5:$K$102,9,FALSE)="","",VLOOKUP(F149,Scores!$A$5:$K$102,9,FALSE)),"")</f>
        <v/>
      </c>
      <c r="U149" s="56" t="str">
        <f t="shared" ref="U149:U158" si="298">IFERROR(IF(F149="","",M149/MAX($M$148:$M$158)),"")</f>
        <v/>
      </c>
      <c r="V149" s="57" t="str">
        <f t="shared" ref="V149:V158" si="299">IFERROR(IF(F149="","",N149/MAX($N$148:$N$158)),"")</f>
        <v/>
      </c>
      <c r="W149" s="57" t="str">
        <f t="shared" ref="W149:W158" si="300">IFERROR(IF(F149="","",O149/MAX($O$148:$O$158)),"")</f>
        <v/>
      </c>
      <c r="X149" s="57" t="str">
        <f t="shared" ref="X149:X158" si="301">IFERROR(IF(F149="","",P149/MAX($P$148:$P$158)),"")</f>
        <v/>
      </c>
      <c r="Y149" s="57" t="str">
        <f t="shared" ref="Y149:Y158" si="302">IFERROR(IF(F149="","",Q149/MAX($Q$148:$Q$158)),"")</f>
        <v/>
      </c>
      <c r="Z149" s="57" t="str">
        <f t="shared" ref="Z149:Z158" si="303">IFERROR(IF(F149="","",R149/MAX($R$148:$R$158)),"")</f>
        <v/>
      </c>
      <c r="AA149" s="57" t="str">
        <f t="shared" ref="AA149:AA158" si="304">IFERROR(IF(F149="","",S149/MAX($S$148:$S$158)),"")</f>
        <v/>
      </c>
      <c r="AB149" s="58" t="str">
        <f t="shared" ref="AB149:AB158" si="305">IFERROR(IF(F149="","",T149/MAX($T$148:$T$158)),"")</f>
        <v/>
      </c>
      <c r="AC149" s="53" t="str">
        <f t="shared" ref="AC149:AC158" si="306">IF(COUNT(M149:T149)=0,"",COUNT(M149:T149))</f>
        <v/>
      </c>
      <c r="AD149" s="57" t="str">
        <f t="shared" ref="AD149:AD158" si="307">IFERROR(AVERAGE(U149:AB149),"")</f>
        <v/>
      </c>
      <c r="AE149" s="57" t="str" cm="1">
        <f t="array" ref="AE149">IFERROR(IF(AC149&gt;Lookups!$I$6-1,AVERAGE(LARGE(U149:AB149,_xlfn.SEQUENCE(Lookups!$I$6))),AVERAGE(LARGE(U149:AB149,_xlfn.SEQUENCE(AC149)))),"")</f>
        <v/>
      </c>
      <c r="AF149" s="55" t="str">
        <f t="shared" ref="AF149:AF158" si="308">IF(SUM(M149:T149)=0,"",SUM(M149:T149))</f>
        <v/>
      </c>
      <c r="AG149" s="59" t="str">
        <f>IF(AC149=Lookups!$I$6+1,LARGE(U149:AB149,5),"")</f>
        <v/>
      </c>
      <c r="AH149" s="59" t="str">
        <f>IF(AC149=Lookups!$I$6+2,LARGE(U149:AB149,6),"")</f>
        <v/>
      </c>
      <c r="AI149" s="59"/>
      <c r="AJ149" s="59"/>
      <c r="AK149" s="60" t="str">
        <f t="shared" si="285"/>
        <v/>
      </c>
      <c r="AL149" s="34" t="str">
        <f>IF(OR(AC149=0,AC149=""),"",IF(COUNTIFS($AQ$148:$AQ$158,"&gt;"&amp;AQ149)+COUNTIFS(AQ$148:AQ149,"="&amp;AQ149)=0,"",COUNTIFS($AQ$148:$AQ$158,"&gt;"&amp;AQ149)+COUNTIFS(AQ$148:AQ149,"="&amp;AQ149)))</f>
        <v/>
      </c>
      <c r="AM149" s="34" t="str">
        <f>IFERROR(IF(OR(AC149=0,AC149=""),"",IF(COUNTIFS($AR$148:$AR$158,"&gt;"&amp;AR149)+COUNTIFS(AR$148:AR149,"="&amp;AR149)=0,"",COUNTIFS($AR$148:$AR$158,"&gt;"&amp;AR149)+COUNTIFS(AR$148:AR149,"="&amp;AR149)+$AL$147)),"")</f>
        <v/>
      </c>
      <c r="AN149" s="34" t="str">
        <f>IFERROR(IF(OR(AC149=0,AC149=""),"",IF(COUNTIFS($AS$148:$AS$158,"&gt;"&amp;AS149)+COUNTIFS(AS$148:AS149,"="&amp;AS149)=0,"",COUNTIFS($AS$148:$AS$158,"&gt;"&amp;AS149)+COUNTIFS(AS$148:AS149,"="&amp;AS149)+$AM$147)),"")</f>
        <v/>
      </c>
      <c r="AO149" s="34" t="str">
        <f>IFERROR(IF(OR(AC149=0,AC149=""),"",IF(COUNTIFS($AT$148:$AT$158,"&gt;"&amp;AT149)+COUNTIFS(AT$148:AT149,"="&amp;AT149)=0,"",COUNTIFS($AT$148:$AT$158,"&gt;"&amp;AT149)+COUNTIFS(AT$148:AT149,"="&amp;AT149)+$AN$147)),"")</f>
        <v/>
      </c>
      <c r="AP149" s="34" t="str">
        <f>IFERROR(IF(OR(AC149=0,AC149=""),"",IF(COUNTIFS($AU$148:$AU$158,"&gt;"&amp;AU149)+COUNTIFS(AU$148:AU149,"="&amp;AU149)=0,"",COUNTIFS($AU$148:$AU$158,"&gt;"&amp;AU149)+COUNTIFS(AU$148:AU149,"="&amp;AU149)+$AO$8)),"")</f>
        <v/>
      </c>
      <c r="AQ149" s="59" t="str">
        <f t="shared" si="286"/>
        <v/>
      </c>
      <c r="AR149" s="59" t="str">
        <f t="shared" si="287"/>
        <v/>
      </c>
      <c r="AS149" s="59" t="str">
        <f t="shared" si="288"/>
        <v/>
      </c>
      <c r="AT149" s="59" t="str">
        <f t="shared" si="289"/>
        <v/>
      </c>
      <c r="AU149" s="59" t="str">
        <f t="shared" si="290"/>
        <v/>
      </c>
      <c r="AW149" s="60" t="str">
        <f t="shared" si="291"/>
        <v/>
      </c>
      <c r="AX149" s="34" t="str">
        <f>IF(OR(BC149=0,BC149=""),"",IF(COUNTIFS($BC$11:$BC$158,"&gt;"&amp;BC149)+COUNTIFS(BC$11:BC149,"="&amp;BC149)=0,"",COUNTIFS($BC$11:$BC$158,"&gt;"&amp;BC149)+COUNTIFS(BC$11:BC149,"="&amp;BC149)))</f>
        <v/>
      </c>
      <c r="AY149" s="34" t="str">
        <f>IFERROR(IF(OR(BD149=0,BD149=""),"",IF(COUNTIFS($BD$11:$BD$158,"&gt;"&amp;BD149)+COUNTIFS(BD$11:BD149,"="&amp;BD149)=0,"",COUNTIFS($BD$11:$BD$158,"&gt;"&amp;BD149)+COUNTIFS(BD$11:BD149,"="&amp;BD149)+$AX$10)),"")</f>
        <v/>
      </c>
      <c r="AZ149" s="34" t="str">
        <f>IFERROR(IF(OR(BE149=0,BE149=""),"",IF(COUNTIFS($BE$11:$BE$158,"&gt;"&amp;BE149)+COUNTIFS(BE$11:BE149,"="&amp;BE149)=0,"",COUNTIFS($BE$11:$BE$158,"&gt;"&amp;BE149)+COUNTIFS(BE$11:BE149,"="&amp;BE149)+$AY$10)),"")</f>
        <v/>
      </c>
      <c r="BA149" s="34" t="str">
        <f>IFERROR(IF(OR(BF149=0,BF149=""),"",IF(COUNTIFS($BF$11:$BF$158,"&gt;"&amp;BF149)+COUNTIFS(BF$11:BF149,"="&amp;BF149)=0,"",COUNTIFS($BF$11:$BF$158,"&gt;"&amp;BF149)+COUNTIFS(BF$11:BF149,"="&amp;BF149)+$AZ$10)),"")</f>
        <v/>
      </c>
      <c r="BB149" s="34" t="str">
        <f>IFERROR(IF(OR(BG149=0,BG149=""),"",IF(COUNTIFS($BG$11:$BG$158,"&gt;"&amp;BG149)+COUNTIFS(BG$11:BG149,"="&amp;BG149)=0,"",COUNTIFS($BG$11:$BG$158,"&gt;"&amp;BG149)+COUNTIFS(BG$11:BG149,"="&amp;BG149)+$BA$10)),"")</f>
        <v/>
      </c>
      <c r="BC149" s="59" t="str">
        <f t="shared" si="292"/>
        <v/>
      </c>
      <c r="BD149" s="59" t="str">
        <f t="shared" si="293"/>
        <v/>
      </c>
      <c r="BE149" s="59" t="str">
        <f t="shared" si="294"/>
        <v/>
      </c>
      <c r="BF149" s="59" t="str">
        <f t="shared" si="295"/>
        <v/>
      </c>
      <c r="BG149" s="59" t="str">
        <f t="shared" si="296"/>
        <v/>
      </c>
    </row>
    <row r="150" spans="1:59" ht="15.6" x14ac:dyDescent="0.3">
      <c r="A150">
        <f t="shared" si="297"/>
        <v>2</v>
      </c>
      <c r="B150">
        <f>IF(OR(AC150=0,AC150=""),"",IF(COUNTIFS($AE$11:$AE$158,"&gt;"&amp;AE150)+COUNTIFS(AE$11:AE150,"="&amp;AE150)=0,"",COUNTIFS($AE$11:$AE$158,"&gt;"&amp;AE150)+COUNTIFS(AE$11:AE150,"="&amp;AE150)))</f>
        <v>3</v>
      </c>
      <c r="C150">
        <f t="shared" si="273"/>
        <v>27</v>
      </c>
      <c r="E150">
        <f>IF(AC150="","",COUNTIFS($H$11:$H$158,H150,$AE$11:$AE$158,"&gt;"&amp;AE150)+COUNTIFS(H150:$H$158,H150,AE150:$AE$158,AE150))</f>
        <v>1</v>
      </c>
      <c r="F150" s="111" t="s">
        <v>47</v>
      </c>
      <c r="G150" s="88">
        <f>IFERROR(IF(VLOOKUP(F150,Lookups!$A$2:$F$118,2,FALSE)="","",VLOOKUP(F150,Lookups!$A$2:$F$118,2,FALSE)),"")</f>
        <v>1346</v>
      </c>
      <c r="H150" s="88" t="str">
        <f>IFERROR(IF(VLOOKUP(F150,Lookups!$A$2:$F$118,3,FALSE)="","",VLOOKUP(F150,Lookups!$A$2:$F$118,3,FALSE)),"")</f>
        <v>S</v>
      </c>
      <c r="I150" s="88" t="str">
        <f>IFERROR(IF(AE150=0,"",VLOOKUP(AD150,Lookups!$K$3:$L$7,2,TRUE)),"")</f>
        <v>AA</v>
      </c>
      <c r="J150" s="88" t="str">
        <f>IFERROR(IF(VLOOKUP(F150,Lookups!$A$2:$F$118,4,FALSE)="","",VLOOKUP(F150,Lookups!$A$2:$F$118,4,FALSE)),"")</f>
        <v>Sticks</v>
      </c>
      <c r="K150" s="88" t="str">
        <f>IFERROR(IF(VLOOKUP(F150,Lookups!$A$2:$F$118,5,FALSE)="","",VLOOKUP(F150,Lookups!$A$2:$F$118,5,FALSE)),"")</f>
        <v>Newbury</v>
      </c>
      <c r="L150" s="89" t="str">
        <f>IFERROR(IF(VLOOKUP(F150,Lookups!$A$2:$F$118,6,FALSE)="","",VLOOKUP(F150,Lookups!$A$2:$F$118,6,FALSE)),"")</f>
        <v>Newbury 1</v>
      </c>
      <c r="M150" s="53">
        <f>IFERROR(IF(VLOOKUP(F150,Scores!$A$5:$K$102,2,FALSE)="","",VLOOKUP(F150,Scores!$A$4:$K$102,2,FALSE)),"")</f>
        <v>28</v>
      </c>
      <c r="N150" s="54" t="str">
        <f>IFERROR(IF(VLOOKUP(F150,Scores!$A$5:$K$102,3,FALSE)="","",VLOOKUP(F150,Scores!$A$5:$K$102,3,FALSE)),"")</f>
        <v/>
      </c>
      <c r="O150" s="54" t="str">
        <f>IFERROR(IF(VLOOKUP(F150,Scores!$A$5:$K$102,4,FALSE)="","",VLOOKUP(F150,Scores!$A$5:$K$102,4,FALSE)),"")</f>
        <v/>
      </c>
      <c r="P150" s="54" t="str">
        <f>IFERROR(IF(VLOOKUP(F150,Scores!$A$5:$K$102,5,FALSE)="","",VLOOKUP(F150,Scores!$A$5:$K$102,5,FALSE)),"")</f>
        <v/>
      </c>
      <c r="Q150" s="54" t="str">
        <f>IFERROR(IF(VLOOKUP(F150,Scores!$A$5:$K$102,6,FALSE)="","",VLOOKUP(F150,Scores!$A$5:$K$102,6,FALSE)),"")</f>
        <v/>
      </c>
      <c r="R150" s="54" t="str">
        <f>IFERROR(IF(VLOOKUP(F150,Scores!$A$5:$K$102,7,FALSE)="","",VLOOKUP(F150,Scores!$A$5:$K$102,7,FALSE)),"")</f>
        <v/>
      </c>
      <c r="S150" s="54" t="str">
        <f>IFERROR(IF(VLOOKUP(F150,Scores!$A$5:$K$102,8,FALSE)="","",VLOOKUP(F150,Scores!$A$5:$K$102,8,FALSE)),"")</f>
        <v/>
      </c>
      <c r="T150" s="55" t="str">
        <f>IFERROR(IF(VLOOKUP(F150,Scores!$A$5:$K$102,9,FALSE)="","",VLOOKUP(F150,Scores!$A$5:$K$102,9,FALSE)),"")</f>
        <v/>
      </c>
      <c r="U150" s="56">
        <f t="shared" si="298"/>
        <v>1</v>
      </c>
      <c r="V150" s="57" t="str">
        <f t="shared" si="299"/>
        <v/>
      </c>
      <c r="W150" s="57" t="str">
        <f t="shared" si="300"/>
        <v/>
      </c>
      <c r="X150" s="57" t="str">
        <f t="shared" si="301"/>
        <v/>
      </c>
      <c r="Y150" s="57" t="str">
        <f t="shared" si="302"/>
        <v/>
      </c>
      <c r="Z150" s="57" t="str">
        <f t="shared" si="303"/>
        <v/>
      </c>
      <c r="AA150" s="57" t="str">
        <f t="shared" si="304"/>
        <v/>
      </c>
      <c r="AB150" s="58" t="str">
        <f t="shared" si="305"/>
        <v/>
      </c>
      <c r="AC150" s="53">
        <f t="shared" si="306"/>
        <v>1</v>
      </c>
      <c r="AD150" s="57">
        <f t="shared" si="307"/>
        <v>1</v>
      </c>
      <c r="AE150" s="57" cm="1">
        <f t="array" ref="AE150">IFERROR(IF(AC150&gt;Lookups!$I$6-1,AVERAGE(LARGE(U150:AB150,_xlfn.SEQUENCE(Lookups!$I$6))),AVERAGE(LARGE(U150:AB150,_xlfn.SEQUENCE(AC150)))),"")</f>
        <v>1</v>
      </c>
      <c r="AF150" s="55">
        <f t="shared" si="308"/>
        <v>28</v>
      </c>
      <c r="AG150" s="59" t="str">
        <f>IF(AC150=Lookups!$I$6+1,LARGE(U150:AB150,5),"")</f>
        <v/>
      </c>
      <c r="AH150" s="59" t="str">
        <f>IF(AC150=Lookups!$I$6+2,LARGE(U150:AB150,6),"")</f>
        <v/>
      </c>
      <c r="AI150" s="59"/>
      <c r="AJ150" s="59"/>
      <c r="AK150" s="60">
        <f t="shared" si="285"/>
        <v>2</v>
      </c>
      <c r="AL150" s="34" t="str">
        <f>IF(OR(AC150=0,AC150=""),"",IF(COUNTIFS($AQ$148:$AQ$158,"&gt;"&amp;AQ150)+COUNTIFS(AQ$148:AQ150,"="&amp;AQ150)=0,"",COUNTIFS($AQ$148:$AQ$158,"&gt;"&amp;AQ150)+COUNTIFS(AQ$148:AQ150,"="&amp;AQ150)))</f>
        <v/>
      </c>
      <c r="AM150" s="34" t="str">
        <f>IFERROR(IF(OR(AC150=0,AC150=""),"",IF(COUNTIFS($AR$148:$AR$158,"&gt;"&amp;AR150)+COUNTIFS(AR$148:AR150,"="&amp;AR150)=0,"",COUNTIFS($AR$148:$AR$158,"&gt;"&amp;AR150)+COUNTIFS(AR$148:AR150,"="&amp;AR150)+$AL$147)),"")</f>
        <v/>
      </c>
      <c r="AN150" s="34" t="str">
        <f>IFERROR(IF(OR(AC150=0,AC150=""),"",IF(COUNTIFS($AS$148:$AS$158,"&gt;"&amp;AS150)+COUNTIFS(AS$148:AS150,"="&amp;AS150)=0,"",COUNTIFS($AS$148:$AS$158,"&gt;"&amp;AS150)+COUNTIFS(AS$148:AS150,"="&amp;AS150)+$AM$147)),"")</f>
        <v/>
      </c>
      <c r="AO150" s="34">
        <f>IFERROR(IF(OR(AC150=0,AC150=""),"",IF(COUNTIFS($AT$148:$AT$158,"&gt;"&amp;AT150)+COUNTIFS(AT$148:AT150,"="&amp;AT150)=0,"",COUNTIFS($AT$148:$AT$158,"&gt;"&amp;AT150)+COUNTIFS(AT$148:AT150,"="&amp;AT150)+$AN$147)),"")</f>
        <v>2</v>
      </c>
      <c r="AP150" s="34" t="str">
        <f>IFERROR(IF(OR(AC150=0,AC150=""),"",IF(COUNTIFS($AU$148:$AU$158,"&gt;"&amp;AU150)+COUNTIFS(AU$148:AU150,"="&amp;AU150)=0,"",COUNTIFS($AU$148:$AU$158,"&gt;"&amp;AU150)+COUNTIFS(AU$148:AU150,"="&amp;AU150)+$AO$8)),"")</f>
        <v/>
      </c>
      <c r="AQ150" s="59" t="str">
        <f t="shared" si="286"/>
        <v/>
      </c>
      <c r="AR150" s="59" t="str">
        <f t="shared" si="287"/>
        <v/>
      </c>
      <c r="AS150" s="59" t="str">
        <f t="shared" si="288"/>
        <v/>
      </c>
      <c r="AT150" s="59">
        <f t="shared" si="289"/>
        <v>1</v>
      </c>
      <c r="AU150" s="59" t="str">
        <f t="shared" si="290"/>
        <v/>
      </c>
      <c r="AW150" s="60">
        <f t="shared" si="291"/>
        <v>27</v>
      </c>
      <c r="AX150" s="34" t="str">
        <f>IF(OR(BC150=0,BC150=""),"",IF(COUNTIFS($BC$11:$BC$158,"&gt;"&amp;BC150)+COUNTIFS(BC$11:BC150,"="&amp;BC150)=0,"",COUNTIFS($BC$11:$BC$158,"&gt;"&amp;BC150)+COUNTIFS(BC$11:BC150,"="&amp;BC150)))</f>
        <v/>
      </c>
      <c r="AY150" s="34" t="str">
        <f>IFERROR(IF(OR(BD150=0,BD150=""),"",IF(COUNTIFS($BD$11:$BD$158,"&gt;"&amp;BD150)+COUNTIFS(BD$11:BD150,"="&amp;BD150)=0,"",COUNTIFS($BD$11:$BD$158,"&gt;"&amp;BD150)+COUNTIFS(BD$11:BD150,"="&amp;BD150)+$AX$10)),"")</f>
        <v/>
      </c>
      <c r="AZ150" s="34" t="str">
        <f>IFERROR(IF(OR(BE150=0,BE150=""),"",IF(COUNTIFS($BE$11:$BE$158,"&gt;"&amp;BE150)+COUNTIFS(BE$11:BE150,"="&amp;BE150)=0,"",COUNTIFS($BE$11:$BE$158,"&gt;"&amp;BE150)+COUNTIFS(BE$11:BE150,"="&amp;BE150)+$AY$10)),"")</f>
        <v/>
      </c>
      <c r="BA150" s="34">
        <f>IFERROR(IF(OR(BF150=0,BF150=""),"",IF(COUNTIFS($BF$11:$BF$158,"&gt;"&amp;BF150)+COUNTIFS(BF$11:BF150,"="&amp;BF150)=0,"",COUNTIFS($BF$11:$BF$158,"&gt;"&amp;BF150)+COUNTIFS(BF$11:BF150,"="&amp;BF150)+$AZ$10)),"")</f>
        <v>27</v>
      </c>
      <c r="BB150" s="34" t="str">
        <f>IFERROR(IF(OR(BG150=0,BG150=""),"",IF(COUNTIFS($BG$11:$BG$158,"&gt;"&amp;BG150)+COUNTIFS(BG$11:BG150,"="&amp;BG150)=0,"",COUNTIFS($BG$11:$BG$158,"&gt;"&amp;BG150)+COUNTIFS(BG$11:BG150,"="&amp;BG150)+$BA$10)),"")</f>
        <v/>
      </c>
      <c r="BC150" s="59" t="str">
        <f t="shared" si="292"/>
        <v/>
      </c>
      <c r="BD150" s="59" t="str">
        <f t="shared" si="293"/>
        <v/>
      </c>
      <c r="BE150" s="59" t="str">
        <f t="shared" si="294"/>
        <v/>
      </c>
      <c r="BF150" s="59">
        <f t="shared" si="295"/>
        <v>1</v>
      </c>
      <c r="BG150" s="59" t="str">
        <f t="shared" si="296"/>
        <v/>
      </c>
    </row>
    <row r="151" spans="1:59" ht="15.6" x14ac:dyDescent="0.3">
      <c r="A151">
        <f t="shared" si="297"/>
        <v>3</v>
      </c>
      <c r="B151">
        <f>IF(OR(AC151=0,AC151=""),"",IF(COUNTIFS($AE$11:$AE$158,"&gt;"&amp;AE151)+COUNTIFS(AE$11:AE151,"="&amp;AE151)=0,"",COUNTIFS($AE$11:$AE$158,"&gt;"&amp;AE151)+COUNTIFS(AE$11:AE151,"="&amp;AE151)))</f>
        <v>12</v>
      </c>
      <c r="C151">
        <f t="shared" si="273"/>
        <v>31</v>
      </c>
      <c r="E151">
        <f>IF(AC151="","",COUNTIFS($H$11:$H$158,H151,$AE$11:$AE$158,"&gt;"&amp;AE151)+COUNTIFS(H151:$H$158,H151,AE151:$AE$158,AE151))</f>
        <v>3</v>
      </c>
      <c r="F151" s="111" t="s">
        <v>120</v>
      </c>
      <c r="G151" s="88" t="str">
        <f>IFERROR(IF(VLOOKUP(F151,Lookups!$A$2:$F$118,2,FALSE)="","",VLOOKUP(F151,Lookups!$A$2:$F$118,2,FALSE)),"")</f>
        <v/>
      </c>
      <c r="H151" s="88" t="str">
        <f>IFERROR(IF(VLOOKUP(F151,Lookups!$A$2:$F$118,3,FALSE)="","",VLOOKUP(F151,Lookups!$A$2:$F$118,3,FALSE)),"")</f>
        <v>S</v>
      </c>
      <c r="I151" s="88" t="str">
        <f>IFERROR(IF(AE151=0,"",VLOOKUP(AD151,Lookups!$K$3:$L$7,2,TRUE)),"")</f>
        <v>A</v>
      </c>
      <c r="J151" s="88" t="str">
        <f>IFERROR(IF(VLOOKUP(F151,Lookups!$A$2:$F$118,4,FALSE)="","",VLOOKUP(F151,Lookups!$A$2:$F$118,4,FALSE)),"")</f>
        <v>Sticks</v>
      </c>
      <c r="K151" s="88" t="str">
        <f>IFERROR(IF(VLOOKUP(F151,Lookups!$A$2:$F$118,5,FALSE)="","",VLOOKUP(F151,Lookups!$A$2:$F$118,5,FALSE)),"")</f>
        <v>Weston Warrior</v>
      </c>
      <c r="L151" s="89" t="str">
        <f>IFERROR(IF(VLOOKUP(F151,Lookups!$A$2:$F$118,6,FALSE)="","",VLOOKUP(F151,Lookups!$A$2:$F$118,6,FALSE)),"")</f>
        <v/>
      </c>
      <c r="M151" s="53" t="str">
        <f>IFERROR(IF(VLOOKUP(F151,Scores!$A$5:$K$102,2,FALSE)="","",VLOOKUP(F151,Scores!$A$4:$K$102,2,FALSE)),"")</f>
        <v/>
      </c>
      <c r="N151" s="54">
        <f>IFERROR(IF(VLOOKUP(F151,Scores!$A$5:$K$102,3,FALSE)="","",VLOOKUP(F151,Scores!$A$5:$K$102,3,FALSE)),"")</f>
        <v>18</v>
      </c>
      <c r="O151" s="54" t="str">
        <f>IFERROR(IF(VLOOKUP(F151,Scores!$A$5:$K$102,4,FALSE)="","",VLOOKUP(F151,Scores!$A$5:$K$102,4,FALSE)),"")</f>
        <v/>
      </c>
      <c r="P151" s="54" t="str">
        <f>IFERROR(IF(VLOOKUP(F151,Scores!$A$5:$K$102,5,FALSE)="","",VLOOKUP(F151,Scores!$A$5:$K$102,5,FALSE)),"")</f>
        <v/>
      </c>
      <c r="Q151" s="54" t="str">
        <f>IFERROR(IF(VLOOKUP(F151,Scores!$A$5:$K$102,6,FALSE)="","",VLOOKUP(F151,Scores!$A$5:$K$102,6,FALSE)),"")</f>
        <v/>
      </c>
      <c r="R151" s="54" t="str">
        <f>IFERROR(IF(VLOOKUP(F151,Scores!$A$5:$K$102,7,FALSE)="","",VLOOKUP(F151,Scores!$A$5:$K$102,7,FALSE)),"")</f>
        <v/>
      </c>
      <c r="S151" s="54" t="str">
        <f>IFERROR(IF(VLOOKUP(F151,Scores!$A$5:$K$102,8,FALSE)="","",VLOOKUP(F151,Scores!$A$5:$K$102,8,FALSE)),"")</f>
        <v/>
      </c>
      <c r="T151" s="55" t="str">
        <f>IFERROR(IF(VLOOKUP(F151,Scores!$A$5:$K$102,9,FALSE)="","",VLOOKUP(F151,Scores!$A$5:$K$102,9,FALSE)),"")</f>
        <v/>
      </c>
      <c r="U151" s="56" t="str">
        <f t="shared" si="298"/>
        <v/>
      </c>
      <c r="V151" s="57">
        <f t="shared" si="299"/>
        <v>0.8571428571428571</v>
      </c>
      <c r="W151" s="57" t="str">
        <f t="shared" si="300"/>
        <v/>
      </c>
      <c r="X151" s="57" t="str">
        <f t="shared" si="301"/>
        <v/>
      </c>
      <c r="Y151" s="57" t="str">
        <f t="shared" si="302"/>
        <v/>
      </c>
      <c r="Z151" s="57" t="str">
        <f t="shared" si="303"/>
        <v/>
      </c>
      <c r="AA151" s="57" t="str">
        <f t="shared" si="304"/>
        <v/>
      </c>
      <c r="AB151" s="58" t="str">
        <f t="shared" si="305"/>
        <v/>
      </c>
      <c r="AC151" s="53">
        <f t="shared" si="306"/>
        <v>1</v>
      </c>
      <c r="AD151" s="57">
        <f t="shared" si="307"/>
        <v>0.8571428571428571</v>
      </c>
      <c r="AE151" s="57" cm="1">
        <f t="array" ref="AE151">IFERROR(IF(AC151&gt;Lookups!$I$6-1,AVERAGE(LARGE(U151:AB151,_xlfn.SEQUENCE(Lookups!$I$6))),AVERAGE(LARGE(U151:AB151,_xlfn.SEQUENCE(AC151)))),"")</f>
        <v>0.8571428571428571</v>
      </c>
      <c r="AF151" s="55">
        <f t="shared" si="308"/>
        <v>18</v>
      </c>
      <c r="AG151" s="59" t="str">
        <f>IF(AC151=Lookups!$I$6+1,LARGE(U151:AB151,5),"")</f>
        <v/>
      </c>
      <c r="AH151" s="59" t="str">
        <f>IF(AC151=Lookups!$I$6+2,LARGE(U151:AB151,6),"")</f>
        <v/>
      </c>
      <c r="AI151" s="59"/>
      <c r="AJ151" s="59"/>
      <c r="AK151" s="60">
        <f t="shared" si="285"/>
        <v>3</v>
      </c>
      <c r="AL151" s="34" t="str">
        <f>IF(OR(AC151=0,AC151=""),"",IF(COUNTIFS($AQ$148:$AQ$158,"&gt;"&amp;AQ151)+COUNTIFS(AQ$148:AQ151,"="&amp;AQ151)=0,"",COUNTIFS($AQ$148:$AQ$158,"&gt;"&amp;AQ151)+COUNTIFS(AQ$148:AQ151,"="&amp;AQ151)))</f>
        <v/>
      </c>
      <c r="AM151" s="34" t="str">
        <f>IFERROR(IF(OR(AC151=0,AC151=""),"",IF(COUNTIFS($AR$148:$AR$158,"&gt;"&amp;AR151)+COUNTIFS(AR$148:AR151,"="&amp;AR151)=0,"",COUNTIFS($AR$148:$AR$158,"&gt;"&amp;AR151)+COUNTIFS(AR$148:AR151,"="&amp;AR151)+$AL$147)),"")</f>
        <v/>
      </c>
      <c r="AN151" s="34" t="str">
        <f>IFERROR(IF(OR(AC151=0,AC151=""),"",IF(COUNTIFS($AS$148:$AS$158,"&gt;"&amp;AS151)+COUNTIFS(AS$148:AS151,"="&amp;AS151)=0,"",COUNTIFS($AS$148:$AS$158,"&gt;"&amp;AS151)+COUNTIFS(AS$148:AS151,"="&amp;AS151)+$AM$147)),"")</f>
        <v/>
      </c>
      <c r="AO151" s="34">
        <f>IFERROR(IF(OR(AC151=0,AC151=""),"",IF(COUNTIFS($AT$148:$AT$158,"&gt;"&amp;AT151)+COUNTIFS(AT$148:AT151,"="&amp;AT151)=0,"",COUNTIFS($AT$148:$AT$158,"&gt;"&amp;AT151)+COUNTIFS(AT$148:AT151,"="&amp;AT151)+$AN$147)),"")</f>
        <v>3</v>
      </c>
      <c r="AP151" s="34" t="str">
        <f>IFERROR(IF(OR(AC151=0,AC151=""),"",IF(COUNTIFS($AU$148:$AU$158,"&gt;"&amp;AU151)+COUNTIFS(AU$148:AU151,"="&amp;AU151)=0,"",COUNTIFS($AU$148:$AU$158,"&gt;"&amp;AU151)+COUNTIFS(AU$148:AU151,"="&amp;AU151)+$AO$8)),"")</f>
        <v/>
      </c>
      <c r="AQ151" s="59" t="str">
        <f t="shared" si="286"/>
        <v/>
      </c>
      <c r="AR151" s="59" t="str">
        <f t="shared" si="287"/>
        <v/>
      </c>
      <c r="AS151" s="59" t="str">
        <f t="shared" si="288"/>
        <v/>
      </c>
      <c r="AT151" s="59">
        <f t="shared" si="289"/>
        <v>0.8571428571428571</v>
      </c>
      <c r="AU151" s="59" t="str">
        <f t="shared" si="290"/>
        <v/>
      </c>
      <c r="AW151" s="60">
        <f t="shared" si="291"/>
        <v>31</v>
      </c>
      <c r="AX151" s="34" t="str">
        <f>IF(OR(BC151=0,BC151=""),"",IF(COUNTIFS($BC$11:$BC$158,"&gt;"&amp;BC151)+COUNTIFS(BC$11:BC151,"="&amp;BC151)=0,"",COUNTIFS($BC$11:$BC$158,"&gt;"&amp;BC151)+COUNTIFS(BC$11:BC151,"="&amp;BC151)))</f>
        <v/>
      </c>
      <c r="AY151" s="34" t="str">
        <f>IFERROR(IF(OR(BD151=0,BD151=""),"",IF(COUNTIFS($BD$11:$BD$158,"&gt;"&amp;BD151)+COUNTIFS(BD$11:BD151,"="&amp;BD151)=0,"",COUNTIFS($BD$11:$BD$158,"&gt;"&amp;BD151)+COUNTIFS(BD$11:BD151,"="&amp;BD151)+$AX$10)),"")</f>
        <v/>
      </c>
      <c r="AZ151" s="34" t="str">
        <f>IFERROR(IF(OR(BE151=0,BE151=""),"",IF(COUNTIFS($BE$11:$BE$158,"&gt;"&amp;BE151)+COUNTIFS(BE$11:BE151,"="&amp;BE151)=0,"",COUNTIFS($BE$11:$BE$158,"&gt;"&amp;BE151)+COUNTIFS(BE$11:BE151,"="&amp;BE151)+$AY$10)),"")</f>
        <v/>
      </c>
      <c r="BA151" s="34">
        <f>IFERROR(IF(OR(BF151=0,BF151=""),"",IF(COUNTIFS($BF$11:$BF$158,"&gt;"&amp;BF151)+COUNTIFS(BF$11:BF151,"="&amp;BF151)=0,"",COUNTIFS($BF$11:$BF$158,"&gt;"&amp;BF151)+COUNTIFS(BF$11:BF151,"="&amp;BF151)+$AZ$10)),"")</f>
        <v>31</v>
      </c>
      <c r="BB151" s="34" t="str">
        <f>IFERROR(IF(OR(BG151=0,BG151=""),"",IF(COUNTIFS($BG$11:$BG$158,"&gt;"&amp;BG151)+COUNTIFS(BG$11:BG151,"="&amp;BG151)=0,"",COUNTIFS($BG$11:$BG$158,"&gt;"&amp;BG151)+COUNTIFS(BG$11:BG151,"="&amp;BG151)+$BA$10)),"")</f>
        <v/>
      </c>
      <c r="BC151" s="59" t="str">
        <f t="shared" si="292"/>
        <v/>
      </c>
      <c r="BD151" s="59" t="str">
        <f t="shared" si="293"/>
        <v/>
      </c>
      <c r="BE151" s="59" t="str">
        <f t="shared" si="294"/>
        <v/>
      </c>
      <c r="BF151" s="59">
        <f t="shared" si="295"/>
        <v>0.8571428571428571</v>
      </c>
      <c r="BG151" s="59" t="str">
        <f t="shared" si="296"/>
        <v/>
      </c>
    </row>
    <row r="152" spans="1:59" ht="15" x14ac:dyDescent="0.3">
      <c r="A152" t="str">
        <f t="shared" si="297"/>
        <v/>
      </c>
      <c r="B152" t="str">
        <f>IF(OR(AC152=0,AC152=""),"",IF(COUNTIFS($AE$11:$AE$158,"&gt;"&amp;AE152)+COUNTIFS(AE$11:AE152,"="&amp;AE152)=0,"",COUNTIFS($AE$11:$AE$158,"&gt;"&amp;AE152)+COUNTIFS(AE$11:AE152,"="&amp;AE152)))</f>
        <v/>
      </c>
      <c r="C152" t="str">
        <f t="shared" si="273"/>
        <v/>
      </c>
      <c r="E152" t="str">
        <f>IF(AC152="","",COUNTIFS($H$11:$H$158,H152,$AE$11:$AE$158,"&gt;"&amp;AE152)+COUNTIFS(H152:$H$158,H152,AE152:$AE$158,AE152))</f>
        <v/>
      </c>
      <c r="F152" s="112"/>
      <c r="G152" s="88" t="str">
        <f>IFERROR(IF(VLOOKUP(F152,Lookups!$A$2:$F$118,2,FALSE)="","",VLOOKUP(F152,Lookups!$A$2:$F$118,2,FALSE)),"")</f>
        <v/>
      </c>
      <c r="H152" s="88" t="str">
        <f>IFERROR(IF(VLOOKUP(F152,Lookups!$A$2:$F$118,3,FALSE)="","",VLOOKUP(F152,Lookups!$A$2:$F$118,3,FALSE)),"")</f>
        <v/>
      </c>
      <c r="I152" s="88" t="str">
        <f>IFERROR(IF(AE152=0,"",VLOOKUP(AD152,Lookups!$K$3:$L$7,2,TRUE)),"")</f>
        <v/>
      </c>
      <c r="J152" s="88" t="str">
        <f>IFERROR(IF(VLOOKUP(F152,Lookups!$A$2:$F$118,4,FALSE)="","",VLOOKUP(F152,Lookups!$A$2:$F$118,4,FALSE)),"")</f>
        <v/>
      </c>
      <c r="K152" s="88" t="str">
        <f>IFERROR(IF(VLOOKUP(F152,Lookups!$A$2:$F$118,5,FALSE)="","",VLOOKUP(F152,Lookups!$A$2:$F$118,5,FALSE)),"")</f>
        <v/>
      </c>
      <c r="L152" s="89" t="str">
        <f>IFERROR(IF(VLOOKUP(F152,Lookups!$A$2:$F$118,6,FALSE)="","",VLOOKUP(F152,Lookups!$A$2:$F$118,6,FALSE)),"")</f>
        <v/>
      </c>
      <c r="M152" s="53" t="str">
        <f>IFERROR(IF(VLOOKUP(F152,Scores!$A$5:$K$102,2,FALSE)="","",VLOOKUP(F152,Scores!$A$4:$K$102,2,FALSE)),"")</f>
        <v/>
      </c>
      <c r="N152" s="54" t="str">
        <f>IFERROR(IF(VLOOKUP(F152,Scores!$A$5:$K$102,3,FALSE)="","",VLOOKUP(F152,Scores!$A$5:$K$102,3,FALSE)),"")</f>
        <v/>
      </c>
      <c r="O152" s="54" t="str">
        <f>IFERROR(IF(VLOOKUP(F152,Scores!$A$5:$K$102,4,FALSE)="","",VLOOKUP(F152,Scores!$A$5:$K$102,4,FALSE)),"")</f>
        <v/>
      </c>
      <c r="P152" s="54" t="str">
        <f>IFERROR(IF(VLOOKUP(F152,Scores!$A$5:$K$102,5,FALSE)="","",VLOOKUP(F152,Scores!$A$5:$K$102,5,FALSE)),"")</f>
        <v/>
      </c>
      <c r="Q152" s="54" t="str">
        <f>IFERROR(IF(VLOOKUP(F152,Scores!$A$5:$K$102,6,FALSE)="","",VLOOKUP(F152,Scores!$A$5:$K$102,6,FALSE)),"")</f>
        <v/>
      </c>
      <c r="R152" s="54" t="str">
        <f>IFERROR(IF(VLOOKUP(F152,Scores!$A$5:$K$102,7,FALSE)="","",VLOOKUP(F152,Scores!$A$5:$K$102,7,FALSE)),"")</f>
        <v/>
      </c>
      <c r="S152" s="54" t="str">
        <f>IFERROR(IF(VLOOKUP(F152,Scores!$A$5:$K$102,8,FALSE)="","",VLOOKUP(F152,Scores!$A$5:$K$102,8,FALSE)),"")</f>
        <v/>
      </c>
      <c r="T152" s="55" t="str">
        <f>IFERROR(IF(VLOOKUP(F152,Scores!$A$5:$K$102,9,FALSE)="","",VLOOKUP(F152,Scores!$A$5:$K$102,9,FALSE)),"")</f>
        <v/>
      </c>
      <c r="U152" s="56" t="str">
        <f t="shared" si="298"/>
        <v/>
      </c>
      <c r="V152" s="57" t="str">
        <f t="shared" si="299"/>
        <v/>
      </c>
      <c r="W152" s="57" t="str">
        <f t="shared" si="300"/>
        <v/>
      </c>
      <c r="X152" s="57" t="str">
        <f t="shared" si="301"/>
        <v/>
      </c>
      <c r="Y152" s="57" t="str">
        <f t="shared" si="302"/>
        <v/>
      </c>
      <c r="Z152" s="57" t="str">
        <f t="shared" si="303"/>
        <v/>
      </c>
      <c r="AA152" s="57" t="str">
        <f t="shared" si="304"/>
        <v/>
      </c>
      <c r="AB152" s="58" t="str">
        <f t="shared" si="305"/>
        <v/>
      </c>
      <c r="AC152" s="53" t="str">
        <f t="shared" si="306"/>
        <v/>
      </c>
      <c r="AD152" s="57" t="str">
        <f t="shared" si="307"/>
        <v/>
      </c>
      <c r="AE152" s="57" t="str" cm="1">
        <f t="array" ref="AE152">IFERROR(IF(AC152&gt;Lookups!$I$6-1,AVERAGE(LARGE(U152:AB152,_xlfn.SEQUENCE(Lookups!$I$6))),AVERAGE(LARGE(U152:AB152,_xlfn.SEQUENCE(AC152)))),"")</f>
        <v/>
      </c>
      <c r="AF152" s="55" t="str">
        <f t="shared" si="308"/>
        <v/>
      </c>
      <c r="AG152" s="59" t="str">
        <f>IF(AC152=Lookups!$I$6+1,LARGE(U152:AB152,5),"")</f>
        <v/>
      </c>
      <c r="AH152" s="59" t="str">
        <f>IF(AC152=Lookups!$I$6+2,LARGE(U152:AB152,6),"")</f>
        <v/>
      </c>
      <c r="AI152" s="59"/>
      <c r="AJ152" s="59"/>
      <c r="AK152" s="60" t="str">
        <f t="shared" si="285"/>
        <v/>
      </c>
      <c r="AL152" s="34" t="str">
        <f>IF(OR(AC152=0,AC152=""),"",IF(COUNTIFS($AQ$148:$AQ$158,"&gt;"&amp;AQ152)+COUNTIFS(AQ$148:AQ152,"="&amp;AQ152)=0,"",COUNTIFS($AQ$148:$AQ$158,"&gt;"&amp;AQ152)+COUNTIFS(AQ$148:AQ152,"="&amp;AQ152)))</f>
        <v/>
      </c>
      <c r="AM152" s="34" t="str">
        <f>IFERROR(IF(OR(AC152=0,AC152=""),"",IF(COUNTIFS($AR$148:$AR$158,"&gt;"&amp;AR152)+COUNTIFS(AR$148:AR152,"="&amp;AR152)=0,"",COUNTIFS($AR$148:$AR$158,"&gt;"&amp;AR152)+COUNTIFS(AR$148:AR152,"="&amp;AR152)+$AL$147)),"")</f>
        <v/>
      </c>
      <c r="AN152" s="34" t="str">
        <f>IFERROR(IF(OR(AC152=0,AC152=""),"",IF(COUNTIFS($AS$148:$AS$158,"&gt;"&amp;AS152)+COUNTIFS(AS$148:AS152,"="&amp;AS152)=0,"",COUNTIFS($AS$148:$AS$158,"&gt;"&amp;AS152)+COUNTIFS(AS$148:AS152,"="&amp;AS152)+$AM$147)),"")</f>
        <v/>
      </c>
      <c r="AO152" s="34" t="str">
        <f>IFERROR(IF(OR(AC152=0,AC152=""),"",IF(COUNTIFS($AT$148:$AT$158,"&gt;"&amp;AT152)+COUNTIFS(AT$148:AT152,"="&amp;AT152)=0,"",COUNTIFS($AT$148:$AT$158,"&gt;"&amp;AT152)+COUNTIFS(AT$148:AT152,"="&amp;AT152)+$AN$147)),"")</f>
        <v/>
      </c>
      <c r="AP152" s="34" t="str">
        <f>IFERROR(IF(OR(AC152=0,AC152=""),"",IF(COUNTIFS($AU$148:$AU$158,"&gt;"&amp;AU152)+COUNTIFS(AU$148:AU152,"="&amp;AU152)=0,"",COUNTIFS($AU$148:$AU$158,"&gt;"&amp;AU152)+COUNTIFS(AU$148:AU152,"="&amp;AU152)+$AO$8)),"")</f>
        <v/>
      </c>
      <c r="AQ152" s="59" t="str">
        <f t="shared" si="286"/>
        <v/>
      </c>
      <c r="AR152" s="59" t="str">
        <f t="shared" si="287"/>
        <v/>
      </c>
      <c r="AS152" s="59" t="str">
        <f t="shared" si="288"/>
        <v/>
      </c>
      <c r="AT152" s="59" t="str">
        <f t="shared" si="289"/>
        <v/>
      </c>
      <c r="AU152" s="59" t="str">
        <f t="shared" si="290"/>
        <v/>
      </c>
      <c r="AW152" s="60" t="str">
        <f t="shared" si="291"/>
        <v/>
      </c>
      <c r="AX152" s="34" t="str">
        <f>IF(OR(BC152=0,BC152=""),"",IF(COUNTIFS($BC$11:$BC$158,"&gt;"&amp;BC152)+COUNTIFS(BC$11:BC152,"="&amp;BC152)=0,"",COUNTIFS($BC$11:$BC$158,"&gt;"&amp;BC152)+COUNTIFS(BC$11:BC152,"="&amp;BC152)))</f>
        <v/>
      </c>
      <c r="AY152" s="34" t="str">
        <f>IFERROR(IF(OR(BD152=0,BD152=""),"",IF(COUNTIFS($BD$11:$BD$158,"&gt;"&amp;BD152)+COUNTIFS(BD$11:BD152,"="&amp;BD152)=0,"",COUNTIFS($BD$11:$BD$158,"&gt;"&amp;BD152)+COUNTIFS(BD$11:BD152,"="&amp;BD152)+$AX$10)),"")</f>
        <v/>
      </c>
      <c r="AZ152" s="34" t="str">
        <f>IFERROR(IF(OR(BE152=0,BE152=""),"",IF(COUNTIFS($BE$11:$BE$158,"&gt;"&amp;BE152)+COUNTIFS(BE$11:BE152,"="&amp;BE152)=0,"",COUNTIFS($BE$11:$BE$158,"&gt;"&amp;BE152)+COUNTIFS(BE$11:BE152,"="&amp;BE152)+$AY$10)),"")</f>
        <v/>
      </c>
      <c r="BA152" s="34" t="str">
        <f>IFERROR(IF(OR(BF152=0,BF152=""),"",IF(COUNTIFS($BF$11:$BF$158,"&gt;"&amp;BF152)+COUNTIFS(BF$11:BF152,"="&amp;BF152)=0,"",COUNTIFS($BF$11:$BF$158,"&gt;"&amp;BF152)+COUNTIFS(BF$11:BF152,"="&amp;BF152)+$AZ$10)),"")</f>
        <v/>
      </c>
      <c r="BB152" s="34" t="str">
        <f>IFERROR(IF(OR(BG152=0,BG152=""),"",IF(COUNTIFS($BG$11:$BG$158,"&gt;"&amp;BG152)+COUNTIFS(BG$11:BG152,"="&amp;BG152)=0,"",COUNTIFS($BG$11:$BG$158,"&gt;"&amp;BG152)+COUNTIFS(BG$11:BG152,"="&amp;BG152)+$BA$10)),"")</f>
        <v/>
      </c>
      <c r="BC152" s="59" t="str">
        <f t="shared" si="292"/>
        <v/>
      </c>
      <c r="BD152" s="59" t="str">
        <f t="shared" si="293"/>
        <v/>
      </c>
      <c r="BE152" s="59" t="str">
        <f t="shared" si="294"/>
        <v/>
      </c>
      <c r="BF152" s="59" t="str">
        <f t="shared" si="295"/>
        <v/>
      </c>
      <c r="BG152" s="59" t="str">
        <f t="shared" si="296"/>
        <v/>
      </c>
    </row>
    <row r="153" spans="1:59" ht="15" x14ac:dyDescent="0.3">
      <c r="A153" t="str">
        <f t="shared" si="297"/>
        <v/>
      </c>
      <c r="B153" t="str">
        <f>IF(OR(AC153=0,AC153=""),"",IF(COUNTIFS($AE$11:$AE$158,"&gt;"&amp;AE153)+COUNTIFS(AE$11:AE153,"="&amp;AE153)=0,"",COUNTIFS($AE$11:$AE$158,"&gt;"&amp;AE153)+COUNTIFS(AE$11:AE153,"="&amp;AE153)))</f>
        <v/>
      </c>
      <c r="C153" t="str">
        <f t="shared" si="273"/>
        <v/>
      </c>
      <c r="E153" t="str">
        <f>IF(AC153="","",COUNTIFS($H$11:$H$158,H153,$AE$11:$AE$158,"&gt;"&amp;AE153)+COUNTIFS(H153:$H$158,H153,AE153:$AE$158,AE153))</f>
        <v/>
      </c>
      <c r="F153" s="112"/>
      <c r="G153" s="88" t="str">
        <f>IFERROR(IF(VLOOKUP(F153,Lookups!$A$2:$F$118,2,FALSE)="","",VLOOKUP(F153,Lookups!$A$2:$F$118,2,FALSE)),"")</f>
        <v/>
      </c>
      <c r="H153" s="88" t="str">
        <f>IFERROR(IF(VLOOKUP(F153,Lookups!$A$2:$F$118,3,FALSE)="","",VLOOKUP(F153,Lookups!$A$2:$F$118,3,FALSE)),"")</f>
        <v/>
      </c>
      <c r="I153" s="88" t="str">
        <f>IFERROR(IF(AE153=0,"",VLOOKUP(AD153,Lookups!$K$3:$L$7,2,TRUE)),"")</f>
        <v/>
      </c>
      <c r="J153" s="88" t="str">
        <f>IFERROR(IF(VLOOKUP(F153,Lookups!$A$2:$F$118,4,FALSE)="","",VLOOKUP(F153,Lookups!$A$2:$F$118,4,FALSE)),"")</f>
        <v/>
      </c>
      <c r="K153" s="88" t="str">
        <f>IFERROR(IF(VLOOKUP(F153,Lookups!$A$2:$F$118,5,FALSE)="","",VLOOKUP(F153,Lookups!$A$2:$F$118,5,FALSE)),"")</f>
        <v/>
      </c>
      <c r="L153" s="89" t="str">
        <f>IFERROR(IF(VLOOKUP(F153,Lookups!$A$2:$F$118,6,FALSE)="","",VLOOKUP(F153,Lookups!$A$2:$F$118,6,FALSE)),"")</f>
        <v/>
      </c>
      <c r="M153" s="53" t="str">
        <f>IFERROR(IF(VLOOKUP(F153,Scores!$A$5:$K$102,2,FALSE)="","",VLOOKUP(F153,Scores!$A$4:$K$102,2,FALSE)),"")</f>
        <v/>
      </c>
      <c r="N153" s="54" t="str">
        <f>IFERROR(IF(VLOOKUP(F153,Scores!$A$5:$K$102,3,FALSE)="","",VLOOKUP(F153,Scores!$A$5:$K$102,3,FALSE)),"")</f>
        <v/>
      </c>
      <c r="O153" s="54" t="str">
        <f>IFERROR(IF(VLOOKUP(F153,Scores!$A$5:$K$102,4,FALSE)="","",VLOOKUP(F153,Scores!$A$5:$K$102,4,FALSE)),"")</f>
        <v/>
      </c>
      <c r="P153" s="54" t="str">
        <f>IFERROR(IF(VLOOKUP(F153,Scores!$A$5:$K$102,5,FALSE)="","",VLOOKUP(F153,Scores!$A$5:$K$102,5,FALSE)),"")</f>
        <v/>
      </c>
      <c r="Q153" s="54" t="str">
        <f>IFERROR(IF(VLOOKUP(F153,Scores!$A$5:$K$102,6,FALSE)="","",VLOOKUP(F153,Scores!$A$5:$K$102,6,FALSE)),"")</f>
        <v/>
      </c>
      <c r="R153" s="54" t="str">
        <f>IFERROR(IF(VLOOKUP(F153,Scores!$A$5:$K$102,7,FALSE)="","",VLOOKUP(F153,Scores!$A$5:$K$102,7,FALSE)),"")</f>
        <v/>
      </c>
      <c r="S153" s="54" t="str">
        <f>IFERROR(IF(VLOOKUP(F153,Scores!$A$5:$K$102,8,FALSE)="","",VLOOKUP(F153,Scores!$A$5:$K$102,8,FALSE)),"")</f>
        <v/>
      </c>
      <c r="T153" s="55" t="str">
        <f>IFERROR(IF(VLOOKUP(F153,Scores!$A$5:$K$102,9,FALSE)="","",VLOOKUP(F153,Scores!$A$5:$K$102,9,FALSE)),"")</f>
        <v/>
      </c>
      <c r="U153" s="56" t="str">
        <f t="shared" si="298"/>
        <v/>
      </c>
      <c r="V153" s="57" t="str">
        <f t="shared" si="299"/>
        <v/>
      </c>
      <c r="W153" s="57" t="str">
        <f t="shared" si="300"/>
        <v/>
      </c>
      <c r="X153" s="57" t="str">
        <f t="shared" si="301"/>
        <v/>
      </c>
      <c r="Y153" s="57" t="str">
        <f t="shared" si="302"/>
        <v/>
      </c>
      <c r="Z153" s="57" t="str">
        <f t="shared" si="303"/>
        <v/>
      </c>
      <c r="AA153" s="57" t="str">
        <f t="shared" si="304"/>
        <v/>
      </c>
      <c r="AB153" s="58" t="str">
        <f t="shared" si="305"/>
        <v/>
      </c>
      <c r="AC153" s="53" t="str">
        <f t="shared" si="306"/>
        <v/>
      </c>
      <c r="AD153" s="57" t="str">
        <f t="shared" si="307"/>
        <v/>
      </c>
      <c r="AE153" s="57" t="str" cm="1">
        <f t="array" ref="AE153">IFERROR(IF(AC153&gt;Lookups!$I$6-1,AVERAGE(LARGE(U153:AB153,_xlfn.SEQUENCE(Lookups!$I$6))),AVERAGE(LARGE(U153:AB153,_xlfn.SEQUENCE(AC153)))),"")</f>
        <v/>
      </c>
      <c r="AF153" s="55" t="str">
        <f t="shared" si="308"/>
        <v/>
      </c>
      <c r="AG153" s="59" t="str">
        <f>IF(AC153=Lookups!$I$6+1,LARGE(U153:AB153,5),"")</f>
        <v/>
      </c>
      <c r="AH153" s="59" t="str">
        <f>IF(AC153=Lookups!$I$6+2,LARGE(U153:AB153,6),"")</f>
        <v/>
      </c>
      <c r="AI153" s="59"/>
      <c r="AJ153" s="59"/>
      <c r="AK153" s="60" t="str">
        <f t="shared" si="285"/>
        <v/>
      </c>
      <c r="AL153" s="34" t="str">
        <f>IF(OR(AC153=0,AC153=""),"",IF(COUNTIFS($AQ$148:$AQ$158,"&gt;"&amp;AQ153)+COUNTIFS(AQ$148:AQ153,"="&amp;AQ153)=0,"",COUNTIFS($AQ$148:$AQ$158,"&gt;"&amp;AQ153)+COUNTIFS(AQ$148:AQ153,"="&amp;AQ153)))</f>
        <v/>
      </c>
      <c r="AM153" s="34" t="str">
        <f>IFERROR(IF(OR(AC153=0,AC153=""),"",IF(COUNTIFS($AR$148:$AR$158,"&gt;"&amp;AR153)+COUNTIFS(AR$148:AR153,"="&amp;AR153)=0,"",COUNTIFS($AR$148:$AR$158,"&gt;"&amp;AR153)+COUNTIFS(AR$148:AR153,"="&amp;AR153)+$AL$147)),"")</f>
        <v/>
      </c>
      <c r="AN153" s="34" t="str">
        <f>IFERROR(IF(OR(AC153=0,AC153=""),"",IF(COUNTIFS($AS$148:$AS$158,"&gt;"&amp;AS153)+COUNTIFS(AS$148:AS153,"="&amp;AS153)=0,"",COUNTIFS($AS$148:$AS$158,"&gt;"&amp;AS153)+COUNTIFS(AS$148:AS153,"="&amp;AS153)+$AM$147)),"")</f>
        <v/>
      </c>
      <c r="AO153" s="34" t="str">
        <f>IFERROR(IF(OR(AC153=0,AC153=""),"",IF(COUNTIFS($AT$148:$AT$158,"&gt;"&amp;AT153)+COUNTIFS(AT$148:AT153,"="&amp;AT153)=0,"",COUNTIFS($AT$148:$AT$158,"&gt;"&amp;AT153)+COUNTIFS(AT$148:AT153,"="&amp;AT153)+$AN$147)),"")</f>
        <v/>
      </c>
      <c r="AP153" s="34" t="str">
        <f>IFERROR(IF(OR(AC153=0,AC153=""),"",IF(COUNTIFS($AU$148:$AU$158,"&gt;"&amp;AU153)+COUNTIFS(AU$148:AU153,"="&amp;AU153)=0,"",COUNTIFS($AU$148:$AU$158,"&gt;"&amp;AU153)+COUNTIFS(AU$148:AU153,"="&amp;AU153)+$AO$8)),"")</f>
        <v/>
      </c>
      <c r="AQ153" s="59" t="str">
        <f t="shared" si="286"/>
        <v/>
      </c>
      <c r="AR153" s="59" t="str">
        <f t="shared" si="287"/>
        <v/>
      </c>
      <c r="AS153" s="59" t="str">
        <f t="shared" si="288"/>
        <v/>
      </c>
      <c r="AT153" s="59" t="str">
        <f t="shared" si="289"/>
        <v/>
      </c>
      <c r="AU153" s="59" t="str">
        <f t="shared" si="290"/>
        <v/>
      </c>
      <c r="AW153" s="60" t="str">
        <f t="shared" si="291"/>
        <v/>
      </c>
      <c r="AX153" s="34" t="str">
        <f>IF(OR(BC153=0,BC153=""),"",IF(COUNTIFS($BC$11:$BC$158,"&gt;"&amp;BC153)+COUNTIFS(BC$11:BC153,"="&amp;BC153)=0,"",COUNTIFS($BC$11:$BC$158,"&gt;"&amp;BC153)+COUNTIFS(BC$11:BC153,"="&amp;BC153)))</f>
        <v/>
      </c>
      <c r="AY153" s="34" t="str">
        <f>IFERROR(IF(OR(BD153=0,BD153=""),"",IF(COUNTIFS($BD$11:$BD$158,"&gt;"&amp;BD153)+COUNTIFS(BD$11:BD153,"="&amp;BD153)=0,"",COUNTIFS($BD$11:$BD$158,"&gt;"&amp;BD153)+COUNTIFS(BD$11:BD153,"="&amp;BD153)+$AX$10)),"")</f>
        <v/>
      </c>
      <c r="AZ153" s="34" t="str">
        <f>IFERROR(IF(OR(BE153=0,BE153=""),"",IF(COUNTIFS($BE$11:$BE$158,"&gt;"&amp;BE153)+COUNTIFS(BE$11:BE153,"="&amp;BE153)=0,"",COUNTIFS($BE$11:$BE$158,"&gt;"&amp;BE153)+COUNTIFS(BE$11:BE153,"="&amp;BE153)+$AY$10)),"")</f>
        <v/>
      </c>
      <c r="BA153" s="34" t="str">
        <f>IFERROR(IF(OR(BF153=0,BF153=""),"",IF(COUNTIFS($BF$11:$BF$158,"&gt;"&amp;BF153)+COUNTIFS(BF$11:BF153,"="&amp;BF153)=0,"",COUNTIFS($BF$11:$BF$158,"&gt;"&amp;BF153)+COUNTIFS(BF$11:BF153,"="&amp;BF153)+$AZ$10)),"")</f>
        <v/>
      </c>
      <c r="BB153" s="34" t="str">
        <f>IFERROR(IF(OR(BG153=0,BG153=""),"",IF(COUNTIFS($BG$11:$BG$158,"&gt;"&amp;BG153)+COUNTIFS(BG$11:BG153,"="&amp;BG153)=0,"",COUNTIFS($BG$11:$BG$158,"&gt;"&amp;BG153)+COUNTIFS(BG$11:BG153,"="&amp;BG153)+$BA$10)),"")</f>
        <v/>
      </c>
      <c r="BC153" s="59" t="str">
        <f t="shared" si="292"/>
        <v/>
      </c>
      <c r="BD153" s="59" t="str">
        <f t="shared" si="293"/>
        <v/>
      </c>
      <c r="BE153" s="59" t="str">
        <f t="shared" si="294"/>
        <v/>
      </c>
      <c r="BF153" s="59" t="str">
        <f t="shared" si="295"/>
        <v/>
      </c>
      <c r="BG153" s="59" t="str">
        <f t="shared" si="296"/>
        <v/>
      </c>
    </row>
    <row r="154" spans="1:59" ht="15.6" x14ac:dyDescent="0.3">
      <c r="A154" t="str">
        <f t="shared" si="297"/>
        <v/>
      </c>
      <c r="B154" t="str">
        <f>IF(OR(AC154=0,AC154=""),"",IF(COUNTIFS($AE$11:$AE$158,"&gt;"&amp;AE154)+COUNTIFS(AE$11:AE154,"="&amp;AE154)=0,"",COUNTIFS($AE$11:$AE$158,"&gt;"&amp;AE154)+COUNTIFS(AE$11:AE154,"="&amp;AE154)))</f>
        <v/>
      </c>
      <c r="C154" t="str">
        <f t="shared" si="273"/>
        <v/>
      </c>
      <c r="E154" t="str">
        <f>IF(AC154="","",COUNTIFS($H$11:$H$158,H154,$AE$11:$AE$158,"&gt;"&amp;AE154)+COUNTIFS(H154:$H$158,H154,AE154:$AE$158,AE154))</f>
        <v/>
      </c>
      <c r="F154" s="111"/>
      <c r="G154" s="88" t="str">
        <f>IFERROR(IF(VLOOKUP(F154,Lookups!$A$2:$F$118,2,FALSE)="","",VLOOKUP(F154,Lookups!$A$2:$F$118,2,FALSE)),"")</f>
        <v/>
      </c>
      <c r="H154" s="88" t="str">
        <f>IFERROR(IF(VLOOKUP(F154,Lookups!$A$2:$F$118,3,FALSE)="","",VLOOKUP(F154,Lookups!$A$2:$F$118,3,FALSE)),"")</f>
        <v/>
      </c>
      <c r="I154" s="88" t="str">
        <f>IFERROR(IF(AE154=0,"",VLOOKUP(AD154,Lookups!$K$3:$L$7,2,TRUE)),"")</f>
        <v/>
      </c>
      <c r="J154" s="88" t="str">
        <f>IFERROR(IF(VLOOKUP(F154,Lookups!$A$2:$F$118,4,FALSE)="","",VLOOKUP(F154,Lookups!$A$2:$F$118,4,FALSE)),"")</f>
        <v/>
      </c>
      <c r="K154" s="88" t="str">
        <f>IFERROR(IF(VLOOKUP(F154,Lookups!$A$2:$F$118,5,FALSE)="","",VLOOKUP(F154,Lookups!$A$2:$F$118,5,FALSE)),"")</f>
        <v/>
      </c>
      <c r="L154" s="89" t="str">
        <f>IFERROR(IF(VLOOKUP(F154,Lookups!$A$2:$F$118,6,FALSE)="","",VLOOKUP(F154,Lookups!$A$2:$F$118,6,FALSE)),"")</f>
        <v/>
      </c>
      <c r="M154" s="53" t="str">
        <f>IFERROR(IF(VLOOKUP(F154,Scores!$A$5:$K$102,2,FALSE)="","",VLOOKUP(F154,Scores!$A$4:$K$102,2,FALSE)),"")</f>
        <v/>
      </c>
      <c r="N154" s="54" t="str">
        <f>IFERROR(IF(VLOOKUP(F154,Scores!$A$5:$K$102,3,FALSE)="","",VLOOKUP(F154,Scores!$A$5:$K$102,3,FALSE)),"")</f>
        <v/>
      </c>
      <c r="O154" s="54" t="str">
        <f>IFERROR(IF(VLOOKUP(F154,Scores!$A$5:$K$102,4,FALSE)="","",VLOOKUP(F154,Scores!$A$5:$K$102,4,FALSE)),"")</f>
        <v/>
      </c>
      <c r="P154" s="54" t="str">
        <f>IFERROR(IF(VLOOKUP(F154,Scores!$A$5:$K$102,5,FALSE)="","",VLOOKUP(F154,Scores!$A$5:$K$102,5,FALSE)),"")</f>
        <v/>
      </c>
      <c r="Q154" s="54" t="str">
        <f>IFERROR(IF(VLOOKUP(F154,Scores!$A$5:$K$102,6,FALSE)="","",VLOOKUP(F154,Scores!$A$5:$K$102,6,FALSE)),"")</f>
        <v/>
      </c>
      <c r="R154" s="54" t="str">
        <f>IFERROR(IF(VLOOKUP(F154,Scores!$A$5:$K$102,7,FALSE)="","",VLOOKUP(F154,Scores!$A$5:$K$102,7,FALSE)),"")</f>
        <v/>
      </c>
      <c r="S154" s="54" t="str">
        <f>IFERROR(IF(VLOOKUP(F154,Scores!$A$5:$K$102,8,FALSE)="","",VLOOKUP(F154,Scores!$A$5:$K$102,8,FALSE)),"")</f>
        <v/>
      </c>
      <c r="T154" s="55" t="str">
        <f>IFERROR(IF(VLOOKUP(F154,Scores!$A$5:$K$102,9,FALSE)="","",VLOOKUP(F154,Scores!$A$5:$K$102,9,FALSE)),"")</f>
        <v/>
      </c>
      <c r="U154" s="56" t="str">
        <f t="shared" si="298"/>
        <v/>
      </c>
      <c r="V154" s="57" t="str">
        <f t="shared" si="299"/>
        <v/>
      </c>
      <c r="W154" s="57" t="str">
        <f t="shared" si="300"/>
        <v/>
      </c>
      <c r="X154" s="57" t="str">
        <f t="shared" si="301"/>
        <v/>
      </c>
      <c r="Y154" s="57" t="str">
        <f t="shared" si="302"/>
        <v/>
      </c>
      <c r="Z154" s="57" t="str">
        <f t="shared" si="303"/>
        <v/>
      </c>
      <c r="AA154" s="57" t="str">
        <f t="shared" si="304"/>
        <v/>
      </c>
      <c r="AB154" s="58" t="str">
        <f t="shared" si="305"/>
        <v/>
      </c>
      <c r="AC154" s="53" t="str">
        <f t="shared" si="306"/>
        <v/>
      </c>
      <c r="AD154" s="57" t="str">
        <f t="shared" si="307"/>
        <v/>
      </c>
      <c r="AE154" s="57" t="str" cm="1">
        <f t="array" ref="AE154">IFERROR(IF(AC154&gt;Lookups!$I$6-1,AVERAGE(LARGE(U154:AB154,_xlfn.SEQUENCE(Lookups!$I$6))),AVERAGE(LARGE(U154:AB154,_xlfn.SEQUENCE(AC154)))),"")</f>
        <v/>
      </c>
      <c r="AF154" s="55" t="str">
        <f t="shared" si="308"/>
        <v/>
      </c>
      <c r="AG154" s="59" t="str">
        <f>IF(AC154=Lookups!$I$6+1,LARGE(U154:AB154,5),"")</f>
        <v/>
      </c>
      <c r="AH154" s="59" t="str">
        <f>IF(AC154=Lookups!$I$6+2,LARGE(U154:AB154,6),"")</f>
        <v/>
      </c>
      <c r="AI154" s="59"/>
      <c r="AJ154" s="59"/>
      <c r="AK154" s="60" t="str">
        <f t="shared" si="285"/>
        <v/>
      </c>
      <c r="AL154" s="34" t="str">
        <f>IF(OR(AC154=0,AC154=""),"",IF(COUNTIFS($AQ$148:$AQ$158,"&gt;"&amp;AQ154)+COUNTIFS(AQ$148:AQ154,"="&amp;AQ154)=0,"",COUNTIFS($AQ$148:$AQ$158,"&gt;"&amp;AQ154)+COUNTIFS(AQ$148:AQ154,"="&amp;AQ154)))</f>
        <v/>
      </c>
      <c r="AM154" s="34" t="str">
        <f>IFERROR(IF(OR(AC154=0,AC154=""),"",IF(COUNTIFS($AR$148:$AR$158,"&gt;"&amp;AR154)+COUNTIFS(AR$148:AR154,"="&amp;AR154)=0,"",COUNTIFS($AR$148:$AR$158,"&gt;"&amp;AR154)+COUNTIFS(AR$148:AR154,"="&amp;AR154)+$AL$147)),"")</f>
        <v/>
      </c>
      <c r="AN154" s="34" t="str">
        <f>IFERROR(IF(OR(AC154=0,AC154=""),"",IF(COUNTIFS($AS$148:$AS$158,"&gt;"&amp;AS154)+COUNTIFS(AS$148:AS154,"="&amp;AS154)=0,"",COUNTIFS($AS$148:$AS$158,"&gt;"&amp;AS154)+COUNTIFS(AS$148:AS154,"="&amp;AS154)+$AM$147)),"")</f>
        <v/>
      </c>
      <c r="AO154" s="34" t="str">
        <f>IFERROR(IF(OR(AC154=0,AC154=""),"",IF(COUNTIFS($AT$148:$AT$158,"&gt;"&amp;AT154)+COUNTIFS(AT$148:AT154,"="&amp;AT154)=0,"",COUNTIFS($AT$148:$AT$158,"&gt;"&amp;AT154)+COUNTIFS(AT$148:AT154,"="&amp;AT154)+$AN$147)),"")</f>
        <v/>
      </c>
      <c r="AP154" s="34" t="str">
        <f>IFERROR(IF(OR(AC154=0,AC154=""),"",IF(COUNTIFS($AU$148:$AU$158,"&gt;"&amp;AU154)+COUNTIFS(AU$148:AU154,"="&amp;AU154)=0,"",COUNTIFS($AU$148:$AU$158,"&gt;"&amp;AU154)+COUNTIFS(AU$148:AU154,"="&amp;AU154)+$AO$8)),"")</f>
        <v/>
      </c>
      <c r="AQ154" s="59" t="str">
        <f t="shared" si="286"/>
        <v/>
      </c>
      <c r="AR154" s="59" t="str">
        <f t="shared" si="287"/>
        <v/>
      </c>
      <c r="AS154" s="59" t="str">
        <f t="shared" si="288"/>
        <v/>
      </c>
      <c r="AT154" s="59" t="str">
        <f t="shared" si="289"/>
        <v/>
      </c>
      <c r="AU154" s="59" t="str">
        <f t="shared" si="290"/>
        <v/>
      </c>
      <c r="AW154" s="60" t="str">
        <f t="shared" si="291"/>
        <v/>
      </c>
      <c r="AX154" s="34" t="str">
        <f>IF(OR(BC154=0,BC154=""),"",IF(COUNTIFS($BC$11:$BC$158,"&gt;"&amp;BC154)+COUNTIFS(BC$11:BC154,"="&amp;BC154)=0,"",COUNTIFS($BC$11:$BC$158,"&gt;"&amp;BC154)+COUNTIFS(BC$11:BC154,"="&amp;BC154)))</f>
        <v/>
      </c>
      <c r="AY154" s="34" t="str">
        <f>IFERROR(IF(OR(BD154=0,BD154=""),"",IF(COUNTIFS($BD$11:$BD$158,"&gt;"&amp;BD154)+COUNTIFS(BD$11:BD154,"="&amp;BD154)=0,"",COUNTIFS($BD$11:$BD$158,"&gt;"&amp;BD154)+COUNTIFS(BD$11:BD154,"="&amp;BD154)+$AX$10)),"")</f>
        <v/>
      </c>
      <c r="AZ154" s="34" t="str">
        <f>IFERROR(IF(OR(BE154=0,BE154=""),"",IF(COUNTIFS($BE$11:$BE$158,"&gt;"&amp;BE154)+COUNTIFS(BE$11:BE154,"="&amp;BE154)=0,"",COUNTIFS($BE$11:$BE$158,"&gt;"&amp;BE154)+COUNTIFS(BE$11:BE154,"="&amp;BE154)+$AY$10)),"")</f>
        <v/>
      </c>
      <c r="BA154" s="34" t="str">
        <f>IFERROR(IF(OR(BF154=0,BF154=""),"",IF(COUNTIFS($BF$11:$BF$158,"&gt;"&amp;BF154)+COUNTIFS(BF$11:BF154,"="&amp;BF154)=0,"",COUNTIFS($BF$11:$BF$158,"&gt;"&amp;BF154)+COUNTIFS(BF$11:BF154,"="&amp;BF154)+$AZ$10)),"")</f>
        <v/>
      </c>
      <c r="BB154" s="34" t="str">
        <f>IFERROR(IF(OR(BG154=0,BG154=""),"",IF(COUNTIFS($BG$11:$BG$158,"&gt;"&amp;BG154)+COUNTIFS(BG$11:BG154,"="&amp;BG154)=0,"",COUNTIFS($BG$11:$BG$158,"&gt;"&amp;BG154)+COUNTIFS(BG$11:BG154,"="&amp;BG154)+$BA$10)),"")</f>
        <v/>
      </c>
      <c r="BC154" s="59" t="str">
        <f t="shared" si="292"/>
        <v/>
      </c>
      <c r="BD154" s="59" t="str">
        <f t="shared" si="293"/>
        <v/>
      </c>
      <c r="BE154" s="59" t="str">
        <f t="shared" si="294"/>
        <v/>
      </c>
      <c r="BF154" s="59" t="str">
        <f t="shared" si="295"/>
        <v/>
      </c>
      <c r="BG154" s="59" t="str">
        <f t="shared" si="296"/>
        <v/>
      </c>
    </row>
    <row r="155" spans="1:59" ht="15" x14ac:dyDescent="0.3">
      <c r="A155" t="str">
        <f t="shared" si="297"/>
        <v/>
      </c>
      <c r="B155" t="str">
        <f>IF(OR(AC155=0,AC155=""),"",IF(COUNTIFS($AE$11:$AE$158,"&gt;"&amp;AE155)+COUNTIFS(AE$11:AE155,"="&amp;AE155)=0,"",COUNTIFS($AE$11:$AE$158,"&gt;"&amp;AE155)+COUNTIFS(AE$11:AE155,"="&amp;AE155)))</f>
        <v/>
      </c>
      <c r="C155" t="str">
        <f t="shared" si="273"/>
        <v/>
      </c>
      <c r="E155" t="str">
        <f>IF(AC155="","",COUNTIFS($H$11:$H$158,H155,$AE$11:$AE$158,"&gt;"&amp;AE155)+COUNTIFS(H155:$H$158,H155,AE155:$AE$158,AE155))</f>
        <v/>
      </c>
      <c r="F155" s="112"/>
      <c r="G155" s="88" t="str">
        <f>IFERROR(IF(VLOOKUP(F155,Lookups!$A$2:$F$118,2,FALSE)="","",VLOOKUP(F155,Lookups!$A$2:$F$118,2,FALSE)),"")</f>
        <v/>
      </c>
      <c r="H155" s="88" t="str">
        <f>IFERROR(IF(VLOOKUP(F155,Lookups!$A$2:$F$118,3,FALSE)="","",VLOOKUP(F155,Lookups!$A$2:$F$118,3,FALSE)),"")</f>
        <v/>
      </c>
      <c r="I155" s="88" t="str">
        <f>IFERROR(IF(AE155=0,"",VLOOKUP(AD155,Lookups!$K$3:$L$7,2,TRUE)),"")</f>
        <v/>
      </c>
      <c r="J155" s="88" t="str">
        <f>IFERROR(IF(VLOOKUP(F155,Lookups!$A$2:$F$118,4,FALSE)="","",VLOOKUP(F155,Lookups!$A$2:$F$118,4,FALSE)),"")</f>
        <v/>
      </c>
      <c r="K155" s="88" t="str">
        <f>IFERROR(IF(VLOOKUP(F155,Lookups!$A$2:$F$118,5,FALSE)="","",VLOOKUP(F155,Lookups!$A$2:$F$118,5,FALSE)),"")</f>
        <v/>
      </c>
      <c r="L155" s="89" t="str">
        <f>IFERROR(IF(VLOOKUP(F155,Lookups!$A$2:$F$118,6,FALSE)="","",VLOOKUP(F155,Lookups!$A$2:$F$118,6,FALSE)),"")</f>
        <v/>
      </c>
      <c r="M155" s="53" t="str">
        <f>IFERROR(IF(VLOOKUP(F155,Scores!$A$5:$K$102,2,FALSE)="","",VLOOKUP(F155,Scores!$A$4:$K$102,2,FALSE)),"")</f>
        <v/>
      </c>
      <c r="N155" s="54" t="str">
        <f>IFERROR(IF(VLOOKUP(F155,Scores!$A$5:$K$102,3,FALSE)="","",VLOOKUP(F155,Scores!$A$5:$K$102,3,FALSE)),"")</f>
        <v/>
      </c>
      <c r="O155" s="54" t="str">
        <f>IFERROR(IF(VLOOKUP(F155,Scores!$A$5:$K$102,4,FALSE)="","",VLOOKUP(F155,Scores!$A$5:$K$102,4,FALSE)),"")</f>
        <v/>
      </c>
      <c r="P155" s="54" t="str">
        <f>IFERROR(IF(VLOOKUP(F155,Scores!$A$5:$K$102,5,FALSE)="","",VLOOKUP(F155,Scores!$A$5:$K$102,5,FALSE)),"")</f>
        <v/>
      </c>
      <c r="Q155" s="54" t="str">
        <f>IFERROR(IF(VLOOKUP(F155,Scores!$A$5:$K$102,6,FALSE)="","",VLOOKUP(F155,Scores!$A$5:$K$102,6,FALSE)),"")</f>
        <v/>
      </c>
      <c r="R155" s="54" t="str">
        <f>IFERROR(IF(VLOOKUP(F155,Scores!$A$5:$K$102,7,FALSE)="","",VLOOKUP(F155,Scores!$A$5:$K$102,7,FALSE)),"")</f>
        <v/>
      </c>
      <c r="S155" s="54" t="str">
        <f>IFERROR(IF(VLOOKUP(F155,Scores!$A$5:$K$102,8,FALSE)="","",VLOOKUP(F155,Scores!$A$5:$K$102,8,FALSE)),"")</f>
        <v/>
      </c>
      <c r="T155" s="55" t="str">
        <f>IFERROR(IF(VLOOKUP(F155,Scores!$A$5:$K$102,9,FALSE)="","",VLOOKUP(F155,Scores!$A$5:$K$102,9,FALSE)),"")</f>
        <v/>
      </c>
      <c r="U155" s="56" t="str">
        <f t="shared" si="298"/>
        <v/>
      </c>
      <c r="V155" s="57" t="str">
        <f t="shared" si="299"/>
        <v/>
      </c>
      <c r="W155" s="57" t="str">
        <f t="shared" si="300"/>
        <v/>
      </c>
      <c r="X155" s="57" t="str">
        <f t="shared" si="301"/>
        <v/>
      </c>
      <c r="Y155" s="57" t="str">
        <f t="shared" si="302"/>
        <v/>
      </c>
      <c r="Z155" s="57" t="str">
        <f t="shared" si="303"/>
        <v/>
      </c>
      <c r="AA155" s="57" t="str">
        <f t="shared" si="304"/>
        <v/>
      </c>
      <c r="AB155" s="58" t="str">
        <f t="shared" si="305"/>
        <v/>
      </c>
      <c r="AC155" s="53" t="str">
        <f t="shared" si="306"/>
        <v/>
      </c>
      <c r="AD155" s="57" t="str">
        <f t="shared" si="307"/>
        <v/>
      </c>
      <c r="AE155" s="57" t="str" cm="1">
        <f t="array" ref="AE155">IFERROR(IF(AC155&gt;Lookups!$I$6-1,AVERAGE(LARGE(U155:AB155,_xlfn.SEQUENCE(Lookups!$I$6))),AVERAGE(LARGE(U155:AB155,_xlfn.SEQUENCE(AC155)))),"")</f>
        <v/>
      </c>
      <c r="AF155" s="55" t="str">
        <f t="shared" si="308"/>
        <v/>
      </c>
      <c r="AG155" s="59" t="str">
        <f>IF(AC155=Lookups!$I$6+1,LARGE(U155:AB155,5),"")</f>
        <v/>
      </c>
      <c r="AH155" s="59" t="str">
        <f>IF(AC155=Lookups!$I$6+2,LARGE(U155:AB155,6),"")</f>
        <v/>
      </c>
      <c r="AI155" s="59"/>
      <c r="AJ155" s="59"/>
      <c r="AK155" s="60" t="str">
        <f t="shared" si="285"/>
        <v/>
      </c>
      <c r="AL155" s="34" t="str">
        <f>IF(OR(AC155=0,AC155=""),"",IF(COUNTIFS($AQ$148:$AQ$158,"&gt;"&amp;AQ155)+COUNTIFS(AQ$148:AQ155,"="&amp;AQ155)=0,"",COUNTIFS($AQ$148:$AQ$158,"&gt;"&amp;AQ155)+COUNTIFS(AQ$148:AQ155,"="&amp;AQ155)))</f>
        <v/>
      </c>
      <c r="AM155" s="34" t="str">
        <f>IFERROR(IF(OR(AC155=0,AC155=""),"",IF(COUNTIFS($AR$148:$AR$158,"&gt;"&amp;AR155)+COUNTIFS(AR$148:AR155,"="&amp;AR155)=0,"",COUNTIFS($AR$148:$AR$158,"&gt;"&amp;AR155)+COUNTIFS(AR$148:AR155,"="&amp;AR155)+$AL$147)),"")</f>
        <v/>
      </c>
      <c r="AN155" s="34" t="str">
        <f>IFERROR(IF(OR(AC155=0,AC155=""),"",IF(COUNTIFS($AS$148:$AS$158,"&gt;"&amp;AS155)+COUNTIFS(AS$148:AS155,"="&amp;AS155)=0,"",COUNTIFS($AS$148:$AS$158,"&gt;"&amp;AS155)+COUNTIFS(AS$148:AS155,"="&amp;AS155)+$AM$147)),"")</f>
        <v/>
      </c>
      <c r="AO155" s="34" t="str">
        <f>IFERROR(IF(OR(AC155=0,AC155=""),"",IF(COUNTIFS($AT$148:$AT$158,"&gt;"&amp;AT155)+COUNTIFS(AT$148:AT155,"="&amp;AT155)=0,"",COUNTIFS($AT$148:$AT$158,"&gt;"&amp;AT155)+COUNTIFS(AT$148:AT155,"="&amp;AT155)+$AN$147)),"")</f>
        <v/>
      </c>
      <c r="AP155" s="34" t="str">
        <f>IFERROR(IF(OR(AC155=0,AC155=""),"",IF(COUNTIFS($AU$148:$AU$158,"&gt;"&amp;AU155)+COUNTIFS(AU$148:AU155,"="&amp;AU155)=0,"",COUNTIFS($AU$148:$AU$158,"&gt;"&amp;AU155)+COUNTIFS(AU$148:AU155,"="&amp;AU155)+$AO$8)),"")</f>
        <v/>
      </c>
      <c r="AQ155" s="59" t="str">
        <f t="shared" si="286"/>
        <v/>
      </c>
      <c r="AR155" s="59" t="str">
        <f t="shared" si="287"/>
        <v/>
      </c>
      <c r="AS155" s="59" t="str">
        <f t="shared" si="288"/>
        <v/>
      </c>
      <c r="AT155" s="59" t="str">
        <f t="shared" si="289"/>
        <v/>
      </c>
      <c r="AU155" s="59" t="str">
        <f t="shared" si="290"/>
        <v/>
      </c>
      <c r="AW155" s="60" t="str">
        <f t="shared" si="291"/>
        <v/>
      </c>
      <c r="AX155" s="34" t="str">
        <f>IF(OR(BC155=0,BC155=""),"",IF(COUNTIFS($BC$11:$BC$158,"&gt;"&amp;BC155)+COUNTIFS(BC$11:BC155,"="&amp;BC155)=0,"",COUNTIFS($BC$11:$BC$158,"&gt;"&amp;BC155)+COUNTIFS(BC$11:BC155,"="&amp;BC155)))</f>
        <v/>
      </c>
      <c r="AY155" s="34" t="str">
        <f>IFERROR(IF(OR(BD155=0,BD155=""),"",IF(COUNTIFS($BD$11:$BD$158,"&gt;"&amp;BD155)+COUNTIFS(BD$11:BD155,"="&amp;BD155)=0,"",COUNTIFS($BD$11:$BD$158,"&gt;"&amp;BD155)+COUNTIFS(BD$11:BD155,"="&amp;BD155)+$AX$10)),"")</f>
        <v/>
      </c>
      <c r="AZ155" s="34" t="str">
        <f>IFERROR(IF(OR(BE155=0,BE155=""),"",IF(COUNTIFS($BE$11:$BE$158,"&gt;"&amp;BE155)+COUNTIFS(BE$11:BE155,"="&amp;BE155)=0,"",COUNTIFS($BE$11:$BE$158,"&gt;"&amp;BE155)+COUNTIFS(BE$11:BE155,"="&amp;BE155)+$AY$10)),"")</f>
        <v/>
      </c>
      <c r="BA155" s="34" t="str">
        <f>IFERROR(IF(OR(BF155=0,BF155=""),"",IF(COUNTIFS($BF$11:$BF$158,"&gt;"&amp;BF155)+COUNTIFS(BF$11:BF155,"="&amp;BF155)=0,"",COUNTIFS($BF$11:$BF$158,"&gt;"&amp;BF155)+COUNTIFS(BF$11:BF155,"="&amp;BF155)+$AZ$10)),"")</f>
        <v/>
      </c>
      <c r="BB155" s="34" t="str">
        <f>IFERROR(IF(OR(BG155=0,BG155=""),"",IF(COUNTIFS($BG$11:$BG$158,"&gt;"&amp;BG155)+COUNTIFS(BG$11:BG155,"="&amp;BG155)=0,"",COUNTIFS($BG$11:$BG$158,"&gt;"&amp;BG155)+COUNTIFS(BG$11:BG155,"="&amp;BG155)+$BA$10)),"")</f>
        <v/>
      </c>
      <c r="BC155" s="59" t="str">
        <f t="shared" si="292"/>
        <v/>
      </c>
      <c r="BD155" s="59" t="str">
        <f t="shared" si="293"/>
        <v/>
      </c>
      <c r="BE155" s="59" t="str">
        <f t="shared" si="294"/>
        <v/>
      </c>
      <c r="BF155" s="59" t="str">
        <f t="shared" si="295"/>
        <v/>
      </c>
      <c r="BG155" s="59" t="str">
        <f t="shared" si="296"/>
        <v/>
      </c>
    </row>
    <row r="156" spans="1:59" ht="15" x14ac:dyDescent="0.3">
      <c r="A156" t="str">
        <f t="shared" si="297"/>
        <v/>
      </c>
      <c r="B156" t="str">
        <f>IF(OR(AC156=0,AC156=""),"",IF(COUNTIFS($AE$11:$AE$158,"&gt;"&amp;AE156)+COUNTIFS(AE$11:AE156,"="&amp;AE156)=0,"",COUNTIFS($AE$11:$AE$158,"&gt;"&amp;AE156)+COUNTIFS(AE$11:AE156,"="&amp;AE156)))</f>
        <v/>
      </c>
      <c r="C156" t="str">
        <f t="shared" si="273"/>
        <v/>
      </c>
      <c r="E156" t="str">
        <f>IF(AC156="","",COUNTIFS($H$11:$H$158,H156,$AE$11:$AE$158,"&gt;"&amp;AE156)+COUNTIFS(H156:$H$158,H156,AE156:$AE$158,AE156))</f>
        <v/>
      </c>
      <c r="F156" s="112"/>
      <c r="G156" s="88" t="str">
        <f>IFERROR(IF(VLOOKUP(F156,Lookups!$A$2:$F$118,2,FALSE)="","",VLOOKUP(F156,Lookups!$A$2:$F$118,2,FALSE)),"")</f>
        <v/>
      </c>
      <c r="H156" s="88" t="str">
        <f>IFERROR(IF(VLOOKUP(F156,Lookups!$A$2:$F$118,3,FALSE)="","",VLOOKUP(F156,Lookups!$A$2:$F$118,3,FALSE)),"")</f>
        <v/>
      </c>
      <c r="I156" s="88" t="str">
        <f>IFERROR(IF(AE156=0,"",VLOOKUP(AD156,Lookups!$K$3:$L$7,2,TRUE)),"")</f>
        <v/>
      </c>
      <c r="J156" s="88" t="str">
        <f>IFERROR(IF(VLOOKUP(F156,Lookups!$A$2:$F$118,4,FALSE)="","",VLOOKUP(F156,Lookups!$A$2:$F$118,4,FALSE)),"")</f>
        <v/>
      </c>
      <c r="K156" s="88" t="str">
        <f>IFERROR(IF(VLOOKUP(F156,Lookups!$A$2:$F$118,5,FALSE)="","",VLOOKUP(F156,Lookups!$A$2:$F$118,5,FALSE)),"")</f>
        <v/>
      </c>
      <c r="L156" s="89" t="str">
        <f>IFERROR(IF(VLOOKUP(F156,Lookups!$A$2:$F$118,6,FALSE)="","",VLOOKUP(F156,Lookups!$A$2:$F$118,6,FALSE)),"")</f>
        <v/>
      </c>
      <c r="M156" s="53" t="str">
        <f>IFERROR(IF(VLOOKUP(F156,Scores!$A$5:$K$102,2,FALSE)="","",VLOOKUP(F156,Scores!$A$4:$K$102,2,FALSE)),"")</f>
        <v/>
      </c>
      <c r="N156" s="54" t="str">
        <f>IFERROR(IF(VLOOKUP(F156,Scores!$A$5:$K$102,3,FALSE)="","",VLOOKUP(F156,Scores!$A$5:$K$102,3,FALSE)),"")</f>
        <v/>
      </c>
      <c r="O156" s="54" t="str">
        <f>IFERROR(IF(VLOOKUP(F156,Scores!$A$5:$K$102,4,FALSE)="","",VLOOKUP(F156,Scores!$A$5:$K$102,4,FALSE)),"")</f>
        <v/>
      </c>
      <c r="P156" s="54" t="str">
        <f>IFERROR(IF(VLOOKUP(F156,Scores!$A$5:$K$102,5,FALSE)="","",VLOOKUP(F156,Scores!$A$5:$K$102,5,FALSE)),"")</f>
        <v/>
      </c>
      <c r="Q156" s="54" t="str">
        <f>IFERROR(IF(VLOOKUP(F156,Scores!$A$5:$K$102,6,FALSE)="","",VLOOKUP(F156,Scores!$A$5:$K$102,6,FALSE)),"")</f>
        <v/>
      </c>
      <c r="R156" s="54" t="str">
        <f>IFERROR(IF(VLOOKUP(F156,Scores!$A$5:$K$102,7,FALSE)="","",VLOOKUP(F156,Scores!$A$5:$K$102,7,FALSE)),"")</f>
        <v/>
      </c>
      <c r="S156" s="54" t="str">
        <f>IFERROR(IF(VLOOKUP(F156,Scores!$A$5:$K$102,8,FALSE)="","",VLOOKUP(F156,Scores!$A$5:$K$102,8,FALSE)),"")</f>
        <v/>
      </c>
      <c r="T156" s="55" t="str">
        <f>IFERROR(IF(VLOOKUP(F156,Scores!$A$5:$K$102,9,FALSE)="","",VLOOKUP(F156,Scores!$A$5:$K$102,9,FALSE)),"")</f>
        <v/>
      </c>
      <c r="U156" s="56" t="str">
        <f t="shared" si="298"/>
        <v/>
      </c>
      <c r="V156" s="57" t="str">
        <f t="shared" si="299"/>
        <v/>
      </c>
      <c r="W156" s="57" t="str">
        <f t="shared" si="300"/>
        <v/>
      </c>
      <c r="X156" s="57" t="str">
        <f t="shared" si="301"/>
        <v/>
      </c>
      <c r="Y156" s="57" t="str">
        <f t="shared" si="302"/>
        <v/>
      </c>
      <c r="Z156" s="57" t="str">
        <f t="shared" si="303"/>
        <v/>
      </c>
      <c r="AA156" s="57" t="str">
        <f t="shared" si="304"/>
        <v/>
      </c>
      <c r="AB156" s="58" t="str">
        <f t="shared" si="305"/>
        <v/>
      </c>
      <c r="AC156" s="53" t="str">
        <f t="shared" si="306"/>
        <v/>
      </c>
      <c r="AD156" s="57" t="str">
        <f t="shared" si="307"/>
        <v/>
      </c>
      <c r="AE156" s="57" t="str" cm="1">
        <f t="array" ref="AE156">IFERROR(IF(AC156&gt;Lookups!$I$6-1,AVERAGE(LARGE(U156:AB156,_xlfn.SEQUENCE(Lookups!$I$6))),AVERAGE(LARGE(U156:AB156,_xlfn.SEQUENCE(AC156)))),"")</f>
        <v/>
      </c>
      <c r="AF156" s="55" t="str">
        <f t="shared" si="308"/>
        <v/>
      </c>
      <c r="AG156" s="59" t="str">
        <f>IF(AC156=Lookups!$I$6+1,LARGE(U156:AB156,5),"")</f>
        <v/>
      </c>
      <c r="AH156" s="59" t="str">
        <f>IF(AC156=Lookups!$I$6+2,LARGE(U156:AB156,6),"")</f>
        <v/>
      </c>
      <c r="AI156" s="59"/>
      <c r="AJ156" s="59"/>
      <c r="AK156" s="60" t="str">
        <f t="shared" si="285"/>
        <v/>
      </c>
      <c r="AL156" s="34" t="str">
        <f>IF(OR(AC156=0,AC156=""),"",IF(COUNTIFS($AQ$148:$AQ$158,"&gt;"&amp;AQ156)+COUNTIFS(AQ$148:AQ156,"="&amp;AQ156)=0,"",COUNTIFS($AQ$148:$AQ$158,"&gt;"&amp;AQ156)+COUNTIFS(AQ$148:AQ156,"="&amp;AQ156)))</f>
        <v/>
      </c>
      <c r="AM156" s="34" t="str">
        <f>IFERROR(IF(OR(AC156=0,AC156=""),"",IF(COUNTIFS($AR$148:$AR$158,"&gt;"&amp;AR156)+COUNTIFS(AR$148:AR156,"="&amp;AR156)=0,"",COUNTIFS($AR$148:$AR$158,"&gt;"&amp;AR156)+COUNTIFS(AR$148:AR156,"="&amp;AR156)+$AL$147)),"")</f>
        <v/>
      </c>
      <c r="AN156" s="34" t="str">
        <f>IFERROR(IF(OR(AC156=0,AC156=""),"",IF(COUNTIFS($AS$148:$AS$158,"&gt;"&amp;AS156)+COUNTIFS(AS$148:AS156,"="&amp;AS156)=0,"",COUNTIFS($AS$148:$AS$158,"&gt;"&amp;AS156)+COUNTIFS(AS$148:AS156,"="&amp;AS156)+$AM$147)),"")</f>
        <v/>
      </c>
      <c r="AO156" s="34" t="str">
        <f>IFERROR(IF(OR(AC156=0,AC156=""),"",IF(COUNTIFS($AT$148:$AT$158,"&gt;"&amp;AT156)+COUNTIFS(AT$148:AT156,"="&amp;AT156)=0,"",COUNTIFS($AT$148:$AT$158,"&gt;"&amp;AT156)+COUNTIFS(AT$148:AT156,"="&amp;AT156)+$AN$147)),"")</f>
        <v/>
      </c>
      <c r="AP156" s="34" t="str">
        <f>IFERROR(IF(OR(AC156=0,AC156=""),"",IF(COUNTIFS($AU$148:$AU$158,"&gt;"&amp;AU156)+COUNTIFS(AU$148:AU156,"="&amp;AU156)=0,"",COUNTIFS($AU$148:$AU$158,"&gt;"&amp;AU156)+COUNTIFS(AU$148:AU156,"="&amp;AU156)+$AO$8)),"")</f>
        <v/>
      </c>
      <c r="AQ156" s="59" t="str">
        <f t="shared" si="286"/>
        <v/>
      </c>
      <c r="AR156" s="59" t="str">
        <f t="shared" si="287"/>
        <v/>
      </c>
      <c r="AS156" s="59" t="str">
        <f t="shared" si="288"/>
        <v/>
      </c>
      <c r="AT156" s="59" t="str">
        <f t="shared" si="289"/>
        <v/>
      </c>
      <c r="AU156" s="59" t="str">
        <f t="shared" si="290"/>
        <v/>
      </c>
      <c r="AW156" s="60" t="str">
        <f t="shared" si="291"/>
        <v/>
      </c>
      <c r="AX156" s="34" t="str">
        <f>IF(OR(BC156=0,BC156=""),"",IF(COUNTIFS($BC$11:$BC$158,"&gt;"&amp;BC156)+COUNTIFS(BC$11:BC156,"="&amp;BC156)=0,"",COUNTIFS($BC$11:$BC$158,"&gt;"&amp;BC156)+COUNTIFS(BC$11:BC156,"="&amp;BC156)))</f>
        <v/>
      </c>
      <c r="AY156" s="34" t="str">
        <f>IFERROR(IF(OR(BD156=0,BD156=""),"",IF(COUNTIFS($BD$11:$BD$158,"&gt;"&amp;BD156)+COUNTIFS(BD$11:BD156,"="&amp;BD156)=0,"",COUNTIFS($BD$11:$BD$158,"&gt;"&amp;BD156)+COUNTIFS(BD$11:BD156,"="&amp;BD156)+$AX$10)),"")</f>
        <v/>
      </c>
      <c r="AZ156" s="34" t="str">
        <f>IFERROR(IF(OR(BE156=0,BE156=""),"",IF(COUNTIFS($BE$11:$BE$158,"&gt;"&amp;BE156)+COUNTIFS(BE$11:BE156,"="&amp;BE156)=0,"",COUNTIFS($BE$11:$BE$158,"&gt;"&amp;BE156)+COUNTIFS(BE$11:BE156,"="&amp;BE156)+$AY$10)),"")</f>
        <v/>
      </c>
      <c r="BA156" s="34" t="str">
        <f>IFERROR(IF(OR(BF156=0,BF156=""),"",IF(COUNTIFS($BF$11:$BF$158,"&gt;"&amp;BF156)+COUNTIFS(BF$11:BF156,"="&amp;BF156)=0,"",COUNTIFS($BF$11:$BF$158,"&gt;"&amp;BF156)+COUNTIFS(BF$11:BF156,"="&amp;BF156)+$AZ$10)),"")</f>
        <v/>
      </c>
      <c r="BB156" s="34" t="str">
        <f>IFERROR(IF(OR(BG156=0,BG156=""),"",IF(COUNTIFS($BG$11:$BG$158,"&gt;"&amp;BG156)+COUNTIFS(BG$11:BG156,"="&amp;BG156)=0,"",COUNTIFS($BG$11:$BG$158,"&gt;"&amp;BG156)+COUNTIFS(BG$11:BG156,"="&amp;BG156)+$BA$10)),"")</f>
        <v/>
      </c>
      <c r="BC156" s="59" t="str">
        <f t="shared" si="292"/>
        <v/>
      </c>
      <c r="BD156" s="59" t="str">
        <f t="shared" si="293"/>
        <v/>
      </c>
      <c r="BE156" s="59" t="str">
        <f t="shared" si="294"/>
        <v/>
      </c>
      <c r="BF156" s="59" t="str">
        <f t="shared" si="295"/>
        <v/>
      </c>
      <c r="BG156" s="59" t="str">
        <f t="shared" si="296"/>
        <v/>
      </c>
    </row>
    <row r="157" spans="1:59" ht="15" x14ac:dyDescent="0.3">
      <c r="A157" t="str">
        <f t="shared" si="297"/>
        <v/>
      </c>
      <c r="B157" t="str">
        <f>IF(OR(AC157=0,AC157=""),"",IF(COUNTIFS($AE$11:$AE$158,"&gt;"&amp;AE157)+COUNTIFS(AE$11:AE157,"="&amp;AE157)=0,"",COUNTIFS($AE$11:$AE$158,"&gt;"&amp;AE157)+COUNTIFS(AE$11:AE157,"="&amp;AE157)))</f>
        <v/>
      </c>
      <c r="C157" t="str">
        <f t="shared" si="273"/>
        <v/>
      </c>
      <c r="E157" t="str">
        <f>IF(AC157="","",COUNTIFS($H$11:$H$158,H157,$AE$11:$AE$158,"&gt;"&amp;AE157)+COUNTIFS(H157:$H$158,H157,AE157:$AE$158,AE157))</f>
        <v/>
      </c>
      <c r="F157" s="112"/>
      <c r="G157" s="88" t="str">
        <f>IFERROR(IF(VLOOKUP(F157,Lookups!$A$2:$F$118,2,FALSE)="","",VLOOKUP(F157,Lookups!$A$2:$F$118,2,FALSE)),"")</f>
        <v/>
      </c>
      <c r="H157" s="88" t="str">
        <f>IFERROR(IF(VLOOKUP(F157,Lookups!$A$2:$F$118,3,FALSE)="","",VLOOKUP(F157,Lookups!$A$2:$F$118,3,FALSE)),"")</f>
        <v/>
      </c>
      <c r="I157" s="88" t="str">
        <f>IFERROR(IF(AE157=0,"",VLOOKUP(AD157,Lookups!$K$3:$L$7,2,TRUE)),"")</f>
        <v/>
      </c>
      <c r="J157" s="88" t="str">
        <f>IFERROR(IF(VLOOKUP(F157,Lookups!$A$2:$F$118,4,FALSE)="","",VLOOKUP(F157,Lookups!$A$2:$F$118,4,FALSE)),"")</f>
        <v/>
      </c>
      <c r="K157" s="88" t="str">
        <f>IFERROR(IF(VLOOKUP(F157,Lookups!$A$2:$F$118,5,FALSE)="","",VLOOKUP(F157,Lookups!$A$2:$F$118,5,FALSE)),"")</f>
        <v/>
      </c>
      <c r="L157" s="89" t="str">
        <f>IFERROR(IF(VLOOKUP(F157,Lookups!$A$2:$F$118,6,FALSE)="","",VLOOKUP(F157,Lookups!$A$2:$F$118,6,FALSE)),"")</f>
        <v/>
      </c>
      <c r="M157" s="53" t="str">
        <f>IFERROR(IF(VLOOKUP(F157,Scores!$A$5:$K$102,2,FALSE)="","",VLOOKUP(F157,Scores!$A$4:$K$102,2,FALSE)),"")</f>
        <v/>
      </c>
      <c r="N157" s="54" t="str">
        <f>IFERROR(IF(VLOOKUP(F157,Scores!$A$5:$K$102,3,FALSE)="","",VLOOKUP(F157,Scores!$A$5:$K$102,3,FALSE)),"")</f>
        <v/>
      </c>
      <c r="O157" s="54" t="str">
        <f>IFERROR(IF(VLOOKUP(F157,Scores!$A$5:$K$102,4,FALSE)="","",VLOOKUP(F157,Scores!$A$5:$K$102,4,FALSE)),"")</f>
        <v/>
      </c>
      <c r="P157" s="54" t="str">
        <f>IFERROR(IF(VLOOKUP(F157,Scores!$A$5:$K$102,5,FALSE)="","",VLOOKUP(F157,Scores!$A$5:$K$102,5,FALSE)),"")</f>
        <v/>
      </c>
      <c r="Q157" s="54" t="str">
        <f>IFERROR(IF(VLOOKUP(F157,Scores!$A$5:$K$102,6,FALSE)="","",VLOOKUP(F157,Scores!$A$5:$K$102,6,FALSE)),"")</f>
        <v/>
      </c>
      <c r="R157" s="54" t="str">
        <f>IFERROR(IF(VLOOKUP(F157,Scores!$A$5:$K$102,7,FALSE)="","",VLOOKUP(F157,Scores!$A$5:$K$102,7,FALSE)),"")</f>
        <v/>
      </c>
      <c r="S157" s="54" t="str">
        <f>IFERROR(IF(VLOOKUP(F157,Scores!$A$5:$K$102,8,FALSE)="","",VLOOKUP(F157,Scores!$A$5:$K$102,8,FALSE)),"")</f>
        <v/>
      </c>
      <c r="T157" s="55" t="str">
        <f>IFERROR(IF(VLOOKUP(F157,Scores!$A$5:$K$102,9,FALSE)="","",VLOOKUP(F157,Scores!$A$5:$K$102,9,FALSE)),"")</f>
        <v/>
      </c>
      <c r="U157" s="56" t="str">
        <f t="shared" si="298"/>
        <v/>
      </c>
      <c r="V157" s="57" t="str">
        <f t="shared" si="299"/>
        <v/>
      </c>
      <c r="W157" s="57" t="str">
        <f t="shared" si="300"/>
        <v/>
      </c>
      <c r="X157" s="57" t="str">
        <f t="shared" si="301"/>
        <v/>
      </c>
      <c r="Y157" s="57" t="str">
        <f t="shared" si="302"/>
        <v/>
      </c>
      <c r="Z157" s="57" t="str">
        <f t="shared" si="303"/>
        <v/>
      </c>
      <c r="AA157" s="57" t="str">
        <f t="shared" si="304"/>
        <v/>
      </c>
      <c r="AB157" s="58" t="str">
        <f t="shared" si="305"/>
        <v/>
      </c>
      <c r="AC157" s="53" t="str">
        <f t="shared" si="306"/>
        <v/>
      </c>
      <c r="AD157" s="57" t="str">
        <f t="shared" si="307"/>
        <v/>
      </c>
      <c r="AE157" s="57" t="str" cm="1">
        <f t="array" ref="AE157">IFERROR(IF(AC157&gt;Lookups!$I$6-1,AVERAGE(LARGE(U157:AB157,_xlfn.SEQUENCE(Lookups!$I$6))),AVERAGE(LARGE(U157:AB157,_xlfn.SEQUENCE(AC157)))),"")</f>
        <v/>
      </c>
      <c r="AF157" s="55" t="str">
        <f t="shared" si="308"/>
        <v/>
      </c>
      <c r="AG157" s="59" t="str">
        <f>IF(AC157=Lookups!$I$6+1,LARGE(U157:AB157,5),"")</f>
        <v/>
      </c>
      <c r="AH157" s="59" t="str">
        <f>IF(AC157=Lookups!$I$6+2,LARGE(U157:AB157,6),"")</f>
        <v/>
      </c>
      <c r="AI157" s="59"/>
      <c r="AJ157" s="59"/>
      <c r="AK157" s="62" t="str">
        <f t="shared" si="285"/>
        <v/>
      </c>
      <c r="AL157" s="34" t="str">
        <f>IF(OR(AC157=0,AC157=""),"",IF(COUNTIFS($AQ$148:$AQ$158,"&gt;"&amp;AQ157)+COUNTIFS(AQ$148:AQ157,"="&amp;AQ157)=0,"",COUNTIFS($AQ$148:$AQ$158,"&gt;"&amp;AQ157)+COUNTIFS(AQ$148:AQ157,"="&amp;AQ157)))</f>
        <v/>
      </c>
      <c r="AM157" s="34" t="str">
        <f>IFERROR(IF(OR(AC157=0,AC157=""),"",IF(COUNTIFS($AR$148:$AR$158,"&gt;"&amp;AR157)+COUNTIFS(AR$148:AR157,"="&amp;AR157)=0,"",COUNTIFS($AR$148:$AR$158,"&gt;"&amp;AR157)+COUNTIFS(AR$148:AR157,"="&amp;AR157)+$AL$147)),"")</f>
        <v/>
      </c>
      <c r="AN157" s="34" t="str">
        <f>IFERROR(IF(OR(AC157=0,AC157=""),"",IF(COUNTIFS($AS$148:$AS$158,"&gt;"&amp;AS157)+COUNTIFS(AS$148:AS157,"="&amp;AS157)=0,"",COUNTIFS($AS$148:$AS$158,"&gt;"&amp;AS157)+COUNTIFS(AS$148:AS157,"="&amp;AS157)+$AM$147)),"")</f>
        <v/>
      </c>
      <c r="AO157" s="34" t="str">
        <f>IFERROR(IF(OR(AC157=0,AC157=""),"",IF(COUNTIFS($AT$148:$AT$158,"&gt;"&amp;AT157)+COUNTIFS(AT$148:AT157,"="&amp;AT157)=0,"",COUNTIFS($AT$148:$AT$158,"&gt;"&amp;AT157)+COUNTIFS(AT$148:AT157,"="&amp;AT157)+$AN$147)),"")</f>
        <v/>
      </c>
      <c r="AP157" s="63" t="str">
        <f>IFERROR(IF(OR(AC157=0,AC157=""),"",IF(COUNTIFS($AU$148:$AU$158,"&gt;"&amp;AU157)+COUNTIFS(AU$148:AU157,"="&amp;AU157)=0,"",COUNTIFS($AU$148:$AU$158,"&gt;"&amp;AU157)+COUNTIFS(AU$148:AU157,"="&amp;AU157)+$AO$8)),"")</f>
        <v/>
      </c>
      <c r="AQ157" s="64" t="str">
        <f t="shared" si="286"/>
        <v/>
      </c>
      <c r="AR157" s="64" t="str">
        <f t="shared" si="287"/>
        <v/>
      </c>
      <c r="AS157" s="64" t="str">
        <f t="shared" si="288"/>
        <v/>
      </c>
      <c r="AT157" s="64" t="str">
        <f t="shared" si="289"/>
        <v/>
      </c>
      <c r="AU157" s="64" t="str">
        <f t="shared" si="290"/>
        <v/>
      </c>
      <c r="AW157" s="60" t="str">
        <f t="shared" si="291"/>
        <v/>
      </c>
      <c r="AX157" s="34" t="str">
        <f>IF(OR(BC157=0,BC157=""),"",IF(COUNTIFS($BC$11:$BC$158,"&gt;"&amp;BC157)+COUNTIFS(BC$11:BC157,"="&amp;BC157)=0,"",COUNTIFS($BC$11:$BC$158,"&gt;"&amp;BC157)+COUNTIFS(BC$11:BC157,"="&amp;BC157)))</f>
        <v/>
      </c>
      <c r="AY157" s="34" t="str">
        <f>IFERROR(IF(OR(BD157=0,BD157=""),"",IF(COUNTIFS($BD$11:$BD$158,"&gt;"&amp;BD157)+COUNTIFS(BD$11:BD157,"="&amp;BD157)=0,"",COUNTIFS($BD$11:$BD$158,"&gt;"&amp;BD157)+COUNTIFS(BD$11:BD157,"="&amp;BD157)+$AX$10)),"")</f>
        <v/>
      </c>
      <c r="AZ157" s="34" t="str">
        <f>IFERROR(IF(OR(BE157=0,BE157=""),"",IF(COUNTIFS($BE$11:$BE$158,"&gt;"&amp;BE157)+COUNTIFS(BE$11:BE157,"="&amp;BE157)=0,"",COUNTIFS($BE$11:$BE$158,"&gt;"&amp;BE157)+COUNTIFS(BE$11:BE157,"="&amp;BE157)+$AY$10)),"")</f>
        <v/>
      </c>
      <c r="BA157" s="34" t="str">
        <f>IFERROR(IF(OR(BF157=0,BF157=""),"",IF(COUNTIFS($BF$11:$BF$158,"&gt;"&amp;BF157)+COUNTIFS(BF$11:BF157,"="&amp;BF157)=0,"",COUNTIFS($BF$11:$BF$158,"&gt;"&amp;BF157)+COUNTIFS(BF$11:BF157,"="&amp;BF157)+$AZ$10)),"")</f>
        <v/>
      </c>
      <c r="BB157" s="34" t="str">
        <f>IFERROR(IF(OR(BG157=0,BG157=""),"",IF(COUNTIFS($BG$11:$BG$158,"&gt;"&amp;BG157)+COUNTIFS(BG$11:BG157,"="&amp;BG157)=0,"",COUNTIFS($BG$11:$BG$158,"&gt;"&amp;BG157)+COUNTIFS(BG$11:BG157,"="&amp;BG157)+$BA$10)),"")</f>
        <v/>
      </c>
      <c r="BC157" s="59" t="str">
        <f t="shared" si="292"/>
        <v/>
      </c>
      <c r="BD157" s="59" t="str">
        <f t="shared" si="293"/>
        <v/>
      </c>
      <c r="BE157" s="59" t="str">
        <f t="shared" si="294"/>
        <v/>
      </c>
      <c r="BF157" s="59" t="str">
        <f t="shared" si="295"/>
        <v/>
      </c>
      <c r="BG157" s="59" t="str">
        <f t="shared" si="296"/>
        <v/>
      </c>
    </row>
    <row r="158" spans="1:59" ht="16.2" thickBot="1" x14ac:dyDescent="0.35">
      <c r="A158" t="str">
        <f t="shared" si="297"/>
        <v/>
      </c>
      <c r="B158" t="str">
        <f>IF(OR(AC158=0,AC158=""),"",IF(COUNTIFS($AE$11:$AE$158,"&gt;"&amp;AE158)+COUNTIFS(AE$11:AE158,"="&amp;AE158)=0,"",COUNTIFS($AE$11:$AE$158,"&gt;"&amp;AE158)+COUNTIFS(AE$11:AE158,"="&amp;AE158)))</f>
        <v/>
      </c>
      <c r="C158" t="str">
        <f t="shared" si="273"/>
        <v/>
      </c>
      <c r="D158" t="str">
        <f>IF(OR(AC158=0,AC158=""),"",IF(COUNTIFS($AE$11:$AE$135,"&gt;"&amp;AE158)+COUNTIFS(AE$11:AE158,"="&amp;AE158)=0,"",COUNTIFS($AE$11:$AE$135,"&gt;"&amp;AE158)+COUNTIFS(AE$11:AE158,"="&amp;AE158)))</f>
        <v/>
      </c>
      <c r="E158" t="str">
        <f>IF(AC158="","",COUNTIFS($H$11:$H$158,H158,$AE$11:$AE$158,"&gt;"&amp;AE158)+COUNTIFS(H158:$H$158,H158,AE158:$AE$158,AE158))</f>
        <v/>
      </c>
      <c r="F158" s="110"/>
      <c r="G158" s="88" t="str">
        <f>IFERROR(IF(VLOOKUP(F158,Lookups!$A$2:$F$118,2,FALSE)="","",VLOOKUP(F158,Lookups!$A$2:$F$118,2,FALSE)),"")</f>
        <v/>
      </c>
      <c r="H158" s="88" t="str">
        <f>IFERROR(IF(VLOOKUP(F158,Lookups!$A$2:$F$118,3,FALSE)="","",VLOOKUP(F158,Lookups!$A$2:$F$118,3,FALSE)),"")</f>
        <v/>
      </c>
      <c r="I158" s="88" t="str">
        <f>IFERROR(IF(AE158=0,"",VLOOKUP(AD158,Lookups!$K$3:$L$7,2,TRUE)),"")</f>
        <v/>
      </c>
      <c r="J158" s="88" t="str">
        <f>IFERROR(IF(VLOOKUP(F158,Lookups!$A$2:$F$118,4,FALSE)="","",VLOOKUP(F158,Lookups!$A$2:$F$118,4,FALSE)),"")</f>
        <v/>
      </c>
      <c r="K158" s="88" t="str">
        <f>IFERROR(IF(VLOOKUP(F158,Lookups!$A$2:$F$118,5,FALSE)="","",VLOOKUP(F158,Lookups!$A$2:$F$118,5,FALSE)),"")</f>
        <v/>
      </c>
      <c r="L158" s="89" t="str">
        <f>IFERROR(IF(VLOOKUP(F158,Lookups!$A$2:$F$118,6,FALSE)="","",VLOOKUP(F158,Lookups!$A$2:$F$118,6,FALSE)),"")</f>
        <v/>
      </c>
      <c r="M158" s="53" t="str">
        <f>IFERROR(IF(VLOOKUP(F158,Scores!$A$5:$K$102,2,FALSE)="","",VLOOKUP(F158,Scores!$A$4:$K$102,2,FALSE)),"")</f>
        <v/>
      </c>
      <c r="N158" s="54" t="str">
        <f>IFERROR(IF(VLOOKUP(F158,Scores!$A$5:$K$102,3,FALSE)="","",VLOOKUP(F158,Scores!$A$5:$K$102,3,FALSE)),"")</f>
        <v/>
      </c>
      <c r="O158" s="54" t="str">
        <f>IFERROR(IF(VLOOKUP(F158,Scores!$A$5:$K$102,4,FALSE)="","",VLOOKUP(F158,Scores!$A$5:$K$102,4,FALSE)),"")</f>
        <v/>
      </c>
      <c r="P158" s="54" t="str">
        <f>IFERROR(IF(VLOOKUP(F158,Scores!$A$5:$K$102,5,FALSE)="","",VLOOKUP(F158,Scores!$A$5:$K$102,5,FALSE)),"")</f>
        <v/>
      </c>
      <c r="Q158" s="54" t="str">
        <f>IFERROR(IF(VLOOKUP(F158,Scores!$A$5:$K$102,6,FALSE)="","",VLOOKUP(F158,Scores!$A$5:$K$102,6,FALSE)),"")</f>
        <v/>
      </c>
      <c r="R158" s="54" t="str">
        <f>IFERROR(IF(VLOOKUP(F158,Scores!$A$5:$K$102,7,FALSE)="","",VLOOKUP(F158,Scores!$A$5:$K$102,7,FALSE)),"")</f>
        <v/>
      </c>
      <c r="S158" s="54" t="str">
        <f>IFERROR(IF(VLOOKUP(F158,Scores!$A$5:$K$102,8,FALSE)="","",VLOOKUP(F158,Scores!$A$5:$K$102,8,FALSE)),"")</f>
        <v/>
      </c>
      <c r="T158" s="55" t="str">
        <f>IFERROR(IF(VLOOKUP(F158,Scores!$A$5:$K$102,9,FALSE)="","",VLOOKUP(F158,Scores!$A$5:$K$102,9,FALSE)),"")</f>
        <v/>
      </c>
      <c r="U158" s="56" t="str">
        <f t="shared" si="298"/>
        <v/>
      </c>
      <c r="V158" s="57" t="str">
        <f t="shared" si="299"/>
        <v/>
      </c>
      <c r="W158" s="57" t="str">
        <f t="shared" si="300"/>
        <v/>
      </c>
      <c r="X158" s="57" t="str">
        <f t="shared" si="301"/>
        <v/>
      </c>
      <c r="Y158" s="57" t="str">
        <f t="shared" si="302"/>
        <v/>
      </c>
      <c r="Z158" s="57" t="str">
        <f t="shared" si="303"/>
        <v/>
      </c>
      <c r="AA158" s="57" t="str">
        <f t="shared" si="304"/>
        <v/>
      </c>
      <c r="AB158" s="58" t="str">
        <f t="shared" si="305"/>
        <v/>
      </c>
      <c r="AC158" s="53" t="str">
        <f t="shared" si="306"/>
        <v/>
      </c>
      <c r="AD158" s="57" t="str">
        <f t="shared" si="307"/>
        <v/>
      </c>
      <c r="AE158" s="57" t="str" cm="1">
        <f t="array" ref="AE158">IFERROR(IF(AC158&gt;Lookups!$I$6-1,AVERAGE(LARGE(U158:AB158,_xlfn.SEQUENCE(Lookups!$I$6))),AVERAGE(LARGE(U158:AB158,_xlfn.SEQUENCE(AC158)))),"")</f>
        <v/>
      </c>
      <c r="AF158" s="55" t="str">
        <f t="shared" si="308"/>
        <v/>
      </c>
      <c r="AG158" s="59" t="str">
        <f>IF(AC158=Lookups!$I$6+1,LARGE(U158:AB158,5),"")</f>
        <v/>
      </c>
      <c r="AH158" s="59" t="str">
        <f>IF(AC158=Lookups!$I$6+2,LARGE(U158:AB158,6),"")</f>
        <v/>
      </c>
      <c r="AI158" s="59"/>
      <c r="AJ158" s="59"/>
      <c r="AK158" s="62" t="str">
        <f t="shared" si="285"/>
        <v/>
      </c>
      <c r="AL158" s="63" t="str">
        <f>IF(OR(AC158=0,AC158=""),"",IF(COUNTIFS($AQ$148:$AQ$158,"&gt;"&amp;AQ158)+COUNTIFS(AQ$148:AQ158,"="&amp;AQ158)=0,"",COUNTIFS($AQ$148:$AQ$158,"&gt;"&amp;AQ158)+COUNTIFS(AQ$148:AQ158,"="&amp;AQ158)))</f>
        <v/>
      </c>
      <c r="AM158" s="63" t="str">
        <f>IFERROR(IF(OR(AC158=0,AC158=""),"",IF(COUNTIFS($AR$148:$AR$158,"&gt;"&amp;AR158)+COUNTIFS(AR$148:AR158,"="&amp;AR158)=0,"",COUNTIFS($AR$148:$AR$158,"&gt;"&amp;AR158)+COUNTIFS(AR$148:AR158,"="&amp;AR158)+$AL$147)),"")</f>
        <v/>
      </c>
      <c r="AN158" s="63" t="str">
        <f>IFERROR(IF(OR(AC158=0,AC158=""),"",IF(COUNTIFS($AS$148:$AS$158,"&gt;"&amp;AS158)+COUNTIFS(AS$148:AS158,"="&amp;AS158)=0,"",COUNTIFS($AS$148:$AS$158,"&gt;"&amp;AS158)+COUNTIFS(AS$148:AS158,"="&amp;AS158)+$AM$147)),"")</f>
        <v/>
      </c>
      <c r="AO158" s="63" t="str">
        <f>IFERROR(IF(OR(AC158=0,AC158=""),"",IF(COUNTIFS($AT$148:$AT$158,"&gt;"&amp;AT158)+COUNTIFS(AT$148:AT158,"="&amp;AT158)=0,"",COUNTIFS($AT$148:$AT$158,"&gt;"&amp;AT158)+COUNTIFS(AT$148:AT158,"="&amp;AT158)+$AN$147)),"")</f>
        <v/>
      </c>
      <c r="AP158" s="63" t="str">
        <f>IFERROR(IF(OR(AC158=0,AC158=""),"",IF(COUNTIFS($AU$148:$AU$158,"&gt;"&amp;AU158)+COUNTIFS(AU$148:AU158,"="&amp;AU158)=0,"",COUNTIFS($AU$148:$AU$158,"&gt;"&amp;AU158)+COUNTIFS(AU$148:AU158,"="&amp;AU158)+$AO$8)),"")</f>
        <v/>
      </c>
      <c r="AQ158" s="64" t="str">
        <f t="shared" si="286"/>
        <v/>
      </c>
      <c r="AR158" s="64" t="str">
        <f t="shared" si="287"/>
        <v/>
      </c>
      <c r="AS158" s="64" t="str">
        <f t="shared" si="288"/>
        <v/>
      </c>
      <c r="AT158" s="64" t="str">
        <f t="shared" si="289"/>
        <v/>
      </c>
      <c r="AU158" s="64" t="str">
        <f t="shared" si="290"/>
        <v/>
      </c>
      <c r="AW158" s="60" t="str">
        <f t="shared" si="291"/>
        <v/>
      </c>
      <c r="AX158" s="34" t="str">
        <f>IF(OR(BC158=0,BC158=""),"",IF(COUNTIFS($BC$11:$BC$158,"&gt;"&amp;BC158)+COUNTIFS(BC$11:BC158,"="&amp;BC158)=0,"",COUNTIFS($BC$11:$BC$158,"&gt;"&amp;BC158)+COUNTIFS(BC$11:BC158,"="&amp;BC158)))</f>
        <v/>
      </c>
      <c r="AY158" s="34" t="str">
        <f>IFERROR(IF(OR(BD158=0,BD158=""),"",IF(COUNTIFS($BD$11:$BD$158,"&gt;"&amp;BD158)+COUNTIFS(BD$11:BD158,"="&amp;BD158)=0,"",COUNTIFS($BD$11:$BD$158,"&gt;"&amp;BD158)+COUNTIFS(BD$11:BD158,"="&amp;BD158)+$AX$10)),"")</f>
        <v/>
      </c>
      <c r="AZ158" s="34" t="str">
        <f>IFERROR(IF(OR(BE158=0,BE158=""),"",IF(COUNTIFS($BE$11:$BE$158,"&gt;"&amp;BE158)+COUNTIFS(BE$11:BE158,"="&amp;BE158)=0,"",COUNTIFS($BE$11:$BE$158,"&gt;"&amp;BE158)+COUNTIFS(BE$11:BE158,"="&amp;BE158)+$AY$10)),"")</f>
        <v/>
      </c>
      <c r="BA158" s="34" t="str">
        <f>IFERROR(IF(OR(BF158=0,BF158=""),"",IF(COUNTIFS($BF$11:$BF$158,"&gt;"&amp;BF158)+COUNTIFS(BF$11:BF158,"="&amp;BF158)=0,"",COUNTIFS($BF$11:$BF$158,"&gt;"&amp;BF158)+COUNTIFS(BF$11:BF158,"="&amp;BF158)+$AZ$10)),"")</f>
        <v/>
      </c>
      <c r="BB158" s="34" t="str">
        <f>IFERROR(IF(OR(BG158=0,BG158=""),"",IF(COUNTIFS($BG$11:$BG$158,"&gt;"&amp;BG158)+COUNTIFS(BG$11:BG158,"="&amp;BG158)=0,"",COUNTIFS($BG$11:$BG$158,"&gt;"&amp;BG158)+COUNTIFS(BG$11:BG158,"="&amp;BG158)+$BA$10)),"")</f>
        <v/>
      </c>
      <c r="BC158" s="59" t="str">
        <f t="shared" si="292"/>
        <v/>
      </c>
      <c r="BD158" s="59" t="str">
        <f t="shared" si="293"/>
        <v/>
      </c>
      <c r="BE158" s="59" t="str">
        <f t="shared" si="294"/>
        <v/>
      </c>
      <c r="BF158" s="59" t="str">
        <f t="shared" si="295"/>
        <v/>
      </c>
      <c r="BG158" s="59" t="str">
        <f t="shared" si="296"/>
        <v/>
      </c>
    </row>
    <row r="159" spans="1:59" ht="29.4" thickBot="1" x14ac:dyDescent="0.35">
      <c r="A159" s="65"/>
      <c r="B159" s="66"/>
      <c r="C159" s="66"/>
      <c r="D159" s="66"/>
      <c r="E159" s="66"/>
      <c r="F159" s="113"/>
      <c r="G159" s="85"/>
      <c r="H159" s="85"/>
      <c r="I159" s="85"/>
      <c r="J159" s="114"/>
      <c r="K159" s="114"/>
      <c r="L159" s="115"/>
      <c r="M159" s="116"/>
      <c r="N159" s="114"/>
      <c r="O159" s="114"/>
      <c r="P159" s="114"/>
      <c r="Q159" s="114"/>
      <c r="R159" s="114"/>
      <c r="S159" s="114"/>
      <c r="T159" s="117"/>
      <c r="U159" s="118"/>
      <c r="V159" s="119"/>
      <c r="W159" s="119"/>
      <c r="X159" s="119"/>
      <c r="Y159" s="119"/>
      <c r="Z159" s="119"/>
      <c r="AA159" s="119"/>
      <c r="AB159" s="120"/>
      <c r="AC159" s="116"/>
      <c r="AD159" s="119"/>
      <c r="AE159" s="119"/>
      <c r="AF159" s="117"/>
      <c r="AG159" s="180" t="str">
        <f>IF(AC159=Lookups!$I$6+1,LARGE(U159:AB159,5),"")</f>
        <v/>
      </c>
      <c r="AH159" s="180" t="str">
        <f>IF(AC159=Lookups!$I$6+2,LARGE(U159:AB159,6),"")</f>
        <v/>
      </c>
      <c r="AI159" s="121"/>
      <c r="AJ159" s="121"/>
      <c r="AK159" s="122" t="s">
        <v>178</v>
      </c>
      <c r="AL159" s="122">
        <f>MAX(AL160:AL180)</f>
        <v>0</v>
      </c>
      <c r="AM159" s="122">
        <f>IF(MAX(AL160:AL180)=0,AL159,MAX(AL160:AL180))</f>
        <v>0</v>
      </c>
      <c r="AN159" s="122">
        <f t="shared" ref="AN159:AO159" si="309">IF(MAX(AM160:AM180)=0,AM159,MAX(AM160:AM180))</f>
        <v>0</v>
      </c>
      <c r="AO159" s="122">
        <f t="shared" si="309"/>
        <v>0</v>
      </c>
      <c r="AP159" s="122"/>
      <c r="AQ159" s="122">
        <f>Lookups!$I$6</f>
        <v>4</v>
      </c>
      <c r="AR159" s="122">
        <f>Lookups!$I$6-1</f>
        <v>3</v>
      </c>
      <c r="AS159" s="122">
        <f>Lookups!$I$6-2</f>
        <v>2</v>
      </c>
      <c r="AT159" s="122">
        <f>Lookups!$I$6-3</f>
        <v>1</v>
      </c>
      <c r="AU159" s="122">
        <f>Lookups!$I$6-4</f>
        <v>0</v>
      </c>
      <c r="AV159" s="123"/>
      <c r="AW159" s="124"/>
      <c r="AX159" s="125"/>
      <c r="AY159" s="125"/>
      <c r="AZ159" s="125"/>
      <c r="BA159" s="125"/>
      <c r="BB159" s="125"/>
      <c r="BC159" s="121"/>
      <c r="BD159" s="121"/>
      <c r="BE159" s="121"/>
      <c r="BF159" s="121"/>
      <c r="BG159" s="126"/>
    </row>
    <row r="160" spans="1:59" ht="15.6" x14ac:dyDescent="0.3">
      <c r="A160" t="str">
        <f t="shared" ref="A160:A180" si="310">AK160</f>
        <v/>
      </c>
      <c r="C160" t="str">
        <f t="shared" ref="C160:C180" si="311">AW160</f>
        <v/>
      </c>
      <c r="E160" t="str">
        <f>IF(AC160="","",COUNTIFS($H$160:$H$177,H160,$AE$160:$AE$177,"&gt;"&amp;AE160)+COUNTIFS(H160:$H$160,H160,AE160:$AE$160,AE160))</f>
        <v/>
      </c>
      <c r="F160" s="127" t="s">
        <v>141</v>
      </c>
      <c r="G160" s="128" t="str">
        <f>IFERROR(IF(VLOOKUP(F160,Lookups!$A$2:$F$118,2,FALSE)="","",VLOOKUP(F160,Lookups!$A$2:$F$118,2,FALSE)),"")</f>
        <v/>
      </c>
      <c r="H160" s="128" t="str">
        <f>IFERROR(IF(VLOOKUP(F160,Lookups!$A$2:$F$118,3,FALSE)="","",VLOOKUP(F160,Lookups!$A$2:$F$118,3,FALSE)),"")</f>
        <v>Visitor</v>
      </c>
      <c r="I160" s="128" t="str">
        <f>IFERROR(IF(AE160=0,"",VLOOKUP(AD160,Lookups!$K$3:$L$7,2,TRUE)),"")</f>
        <v/>
      </c>
      <c r="J160" s="128" t="str">
        <f>IFERROR(IF(VLOOKUP(F160,Lookups!$A$2:$F$118,4,FALSE)="","",VLOOKUP(F160,Lookups!$A$2:$F$118,4,FALSE)),"")</f>
        <v>PCP</v>
      </c>
      <c r="K160" s="128"/>
      <c r="L160" s="129" t="str">
        <f>IFERROR(IF(VLOOKUP(F160,Lookups!$A$2:$F$118,6,FALSE)="","",VLOOKUP(F160,Lookups!$A$2:$F$118,6,FALSE)),"")</f>
        <v/>
      </c>
      <c r="M160" s="53" t="str">
        <f>IFERROR(IF(VLOOKUP(F160,Scores!$A$5:$K$102,2,FALSE)="","",VLOOKUP(F160,Scores!$A$4:$K$102,2,FALSE)),"")</f>
        <v/>
      </c>
      <c r="N160" s="54" t="str">
        <f>IFERROR(IF(VLOOKUP(F160,Scores!$A$5:$K$102,3,FALSE)="","",VLOOKUP(F160,Scores!$A$5:$K$102,3,FALSE)),"")</f>
        <v/>
      </c>
      <c r="O160" s="54" t="str">
        <f>IFERROR(IF(VLOOKUP(F160,Scores!$A$5:$K$102,4,FALSE)="","",VLOOKUP(F160,Scores!$A$5:$K$102,4,FALSE)),"")</f>
        <v/>
      </c>
      <c r="P160" s="54" t="str">
        <f>IFERROR(IF(VLOOKUP(F160,Scores!$A$5:$K$102,5,FALSE)="","",VLOOKUP(F160,Scores!$A$5:$K$102,5,FALSE)),"")</f>
        <v/>
      </c>
      <c r="Q160" s="54" t="str">
        <f>IFERROR(IF(VLOOKUP(F160,Scores!$A$5:$K$102,6,FALSE)="","",VLOOKUP(F160,Scores!$A$5:$K$102,6,FALSE)),"")</f>
        <v/>
      </c>
      <c r="R160" s="54" t="str">
        <f>IFERROR(IF(VLOOKUP(F160,Scores!$A$5:$K$102,7,FALSE)="","",VLOOKUP(F160,Scores!$A$5:$K$102,7,FALSE)),"")</f>
        <v/>
      </c>
      <c r="S160" s="54" t="str">
        <f>IFERROR(IF(VLOOKUP(F160,Scores!$A$5:$K$102,8,FALSE)="","",VLOOKUP(F160,Scores!$A$5:$K$102,8,FALSE)),"")</f>
        <v/>
      </c>
      <c r="T160" s="55" t="str">
        <f>IFERROR(IF(VLOOKUP(F160,Scores!$A$5:$K$102,9,FALSE)="","",VLOOKUP(F160,Scores!$A$5:$K$102,9,FALSE)),"")</f>
        <v/>
      </c>
      <c r="U160" s="56" t="str">
        <f t="shared" ref="U160" si="312">IFERROR(IF(F160="","",M160/$M$8),"")</f>
        <v/>
      </c>
      <c r="V160" s="57" t="str">
        <f t="shared" ref="V160" si="313">IFERROR(IF(F160="","",N160/$N$8),"")</f>
        <v/>
      </c>
      <c r="W160" s="57" t="str">
        <f t="shared" ref="W160" si="314">IFERROR(IF(F160="","",O160/$O$8),"")</f>
        <v/>
      </c>
      <c r="X160" s="57" t="str">
        <f t="shared" ref="X160" si="315">IFERROR(IF(F160="","",P160/$P$8),"")</f>
        <v/>
      </c>
      <c r="Y160" s="57" t="str">
        <f t="shared" ref="Y160" si="316">IFERROR(IF(F160="","",Q160/$Q$8),"")</f>
        <v/>
      </c>
      <c r="Z160" s="57" t="str">
        <f t="shared" ref="Z160" si="317">IFERROR(IF(F160="","",R160/$R$8),"")</f>
        <v/>
      </c>
      <c r="AA160" s="57" t="str">
        <f t="shared" ref="AA160" si="318">IFERROR(IF(F160="","",S160/$S$8),"")</f>
        <v/>
      </c>
      <c r="AB160" s="58" t="str">
        <f t="shared" ref="AB160" si="319">IFERROR(IF(F160="","",T160/$T$8),"")</f>
        <v/>
      </c>
      <c r="AC160" s="53" t="str">
        <f t="shared" ref="AC160" si="320">IF(COUNT(M160:T160)=0,"",COUNT(M160:T160))</f>
        <v/>
      </c>
      <c r="AD160" s="57" t="str">
        <f t="shared" ref="AD160" si="321">IFERROR(AVERAGE(U160:AB160),"")</f>
        <v/>
      </c>
      <c r="AE160" s="57" t="str" cm="1">
        <f t="array" ref="AE160">IFERROR(IF(AC160&gt;Lookups!$I$6-1,AVERAGE(LARGE(U160:AB160,_xlfn.SEQUENCE(Lookups!$I$6))),AVERAGE(LARGE(U160:AB160,_xlfn.SEQUENCE(AC160)))),"")</f>
        <v/>
      </c>
      <c r="AF160" s="55" t="str">
        <f t="shared" ref="AF160" si="322">IF(SUM(M160:T160)=0,"",SUM(M160:T160))</f>
        <v/>
      </c>
      <c r="AG160" s="59" t="str">
        <f>IF(AC160=Lookups!$I$6+1,LARGE(U160:AB160,5),"")</f>
        <v/>
      </c>
      <c r="AH160" s="59" t="str">
        <f>IF(AC160=Lookups!$I$6+2,LARGE(U160:AB160,6),"")</f>
        <v/>
      </c>
      <c r="AI160" s="59"/>
      <c r="AJ160" s="59"/>
      <c r="AK160" s="60" t="str">
        <f t="shared" ref="AK160:AK180" si="323">IF(SUM(AL160:AO160)=0,"",SUM(AL160:AO160))</f>
        <v/>
      </c>
      <c r="AL160" s="34" t="str">
        <f>IF(OR(AC160=0,AC160=""),"",IF(COUNTIFS($AQ$160:$AQ$180,"&gt;"&amp;AQ160)+COUNTIFS(AQ$148:AQ160,"="&amp;AQ160)=0,"",COUNTIFS($AQ$160:$AQ$180,"&gt;"&amp;AQ160)+COUNTIFS(AQ$160:AQ180,"="&amp;AQ160)))</f>
        <v/>
      </c>
      <c r="AM160" s="34" t="str">
        <f>IFERROR(IF(OR(AC160=0,AC160=""),"",IF(COUNTIFS($AR$160:$AR$180,"&gt;"&amp;AR160)+COUNTIFS(AR$160:AR160,"="&amp;AR160)=0,"",COUNTIFS($AR$160:$AR$180,"&gt;"&amp;AR160)+COUNTIFS(AR$160:AR160,"="&amp;AR160)+$AL$159)),"")</f>
        <v/>
      </c>
      <c r="AN160" s="34" t="str">
        <f>IFERROR(IF(OR(AC160=0,AC160=""),"",IF(COUNTIFS($AS$160:$AS$180,"&gt;"&amp;AS160)+COUNTIFS(AS$160:AS160,"="&amp;AS160)=0,"",COUNTIFS($AS$160:$AS$180,"&gt;"&amp;AS160)+COUNTIFS(AS$160:AS160,"="&amp;AS160)+$AM$159)),"")</f>
        <v/>
      </c>
      <c r="AO160" s="34" t="str">
        <f>IFERROR(IF(OR(AC160=0,AC160=""),"",IF(COUNTIFS($AT$160:$AT$180,"&gt;"&amp;AT160)+COUNTIFS(AT$160:AT160,"="&amp;AT160)=0,"",COUNTIFS($AT$160:$AT$180,"&gt;"&amp;AT160)+COUNTIFS(AT$160:AT160,"="&amp;AT160)+$AN$159)),"")</f>
        <v/>
      </c>
      <c r="AP160" s="34" t="str">
        <f>IFERROR(IF(OR(AC160=0,AC160=""),"",IF(COUNTIFS($AU$160:$AU$180,"&gt;"&amp;AU160)+COUNTIFS(AU$160:AU160,"="&amp;AU160)=0,"",COUNTIFS($AU$160:$AU$180,"&gt;"&amp;AU160)+COUNTIFS(AU$160:AU160,"="&amp;AU160)+$AO$9)),"")</f>
        <v/>
      </c>
      <c r="AQ160" s="59" t="str">
        <f t="shared" ref="AQ160:AQ180" si="324">IF(AC160&gt;=$AQ$10,AE160,"")</f>
        <v/>
      </c>
      <c r="AR160" s="59" t="str">
        <f t="shared" ref="AR160:AR180" si="325">IF(AC160=$AR$10,AE160,"")</f>
        <v/>
      </c>
      <c r="AS160" s="59" t="str">
        <f t="shared" ref="AS160:AS180" si="326">IF(AC160=$AS$10,AE160,"")</f>
        <v/>
      </c>
      <c r="AT160" s="59" t="str">
        <f t="shared" ref="AT160:AT180" si="327">IF(AC160=$AT$10,AE160,"")</f>
        <v/>
      </c>
      <c r="AU160" s="59" t="str">
        <f t="shared" ref="AU160:AU180" si="328">IF(AC160=$AU$10,AE160,"")</f>
        <v/>
      </c>
      <c r="AW160" s="60" t="str">
        <f t="shared" ref="AW160:AW180" si="329">IF(SUM(AX160:BB160)=0,"",SUM(AX160:BB160))</f>
        <v/>
      </c>
      <c r="AX160" s="34" t="str">
        <f>IF(OR(AC160=0,AC160=""),"",IF(COUNTIFS($BC$11:$BC$212,"&gt;"&amp;BC160)+COUNTIFS(BC$11:BC160,"="&amp;BC160)=0,"",COUNTIFS($BC$11:$BC$212,"&gt;"&amp;BC160)+COUNTIFS(BC$11:BC160,"="&amp;BC160)))</f>
        <v/>
      </c>
      <c r="AY160" s="34" t="str">
        <f>IFERROR(IF(OR(AC160=0,AC160=""),"",IF(COUNTIFS($BD$11:$BD$212,"&gt;"&amp;BD160)+COUNTIFS(BD$11:BD160,"="&amp;BD160)=0,"",COUNTIFS($BD$11:$BD$212,"&gt;"&amp;BD160)+COUNTIFS(BD$11:BD160,"="&amp;BD160)+$AX$10)),"")</f>
        <v/>
      </c>
      <c r="AZ160" s="34" t="str">
        <f>IFERROR(IF(OR(AC160=0,AC160=""),"",IF(COUNTIFS($BE$11:$BE$212,"&gt;"&amp;BE160)+COUNTIFS(BE$11:BE160,"="&amp;BE160)=0,"",COUNTIFS($BE$11:$BE$212,"&gt;"&amp;BE160)+COUNTIFS(BE$11:BE160,"="&amp;BE160)+$AY$10)),"")</f>
        <v/>
      </c>
      <c r="BA160" s="34" t="str">
        <f>IFERROR(IF(OR(AC160=0,AC160=""),"",IF(COUNTIFS($BF$11:$BF$212,"&gt;"&amp;BF160)+COUNTIFS(BF$11:BF160,"="&amp;BF160)=0,"",COUNTIFS($BF$11:$BF$212,"&gt;"&amp;BF160)+COUNTIFS(BF$11:BF160,"="&amp;BF160)+$AZ$10)),"")</f>
        <v/>
      </c>
      <c r="BB160" s="34" t="str">
        <f>IFERROR(IF(OR(AC160=0,AC160=""),"",IF(COUNTIFS($BG$11:$BG$212,"&gt;"&amp;BG160)+COUNTIFS(BG$11:BG160,"="&amp;BG160)=0,"",COUNTIFS($BG$11:$BG$212,"&gt;"&amp;BG160)+COUNTIFS(BG$11:BG160,"="&amp;BG160)+$BA$10)),"")</f>
        <v/>
      </c>
      <c r="BC160" s="59" t="str">
        <f t="shared" ref="BC160:BC180" si="330">IF(AC160&gt;=$BC$10,AE160,"")</f>
        <v/>
      </c>
      <c r="BD160" s="59" t="str">
        <f t="shared" ref="BD160:BD180" si="331">IF(AC160=$BD$10,AE160,"")</f>
        <v/>
      </c>
      <c r="BE160" s="59" t="str">
        <f t="shared" ref="BE160:BE180" si="332">IF(AC160=$BE$10,AE160,"")</f>
        <v/>
      </c>
      <c r="BF160" s="59" t="str">
        <f t="shared" ref="BF160:BF180" si="333">IF(AC160=$BF$10,AE160,"")</f>
        <v/>
      </c>
      <c r="BG160" s="59" t="str">
        <f t="shared" ref="BG160:BG180" si="334">IF(AC160=$BG$10,AE160,"")</f>
        <v/>
      </c>
    </row>
    <row r="161" spans="1:59" ht="15.6" x14ac:dyDescent="0.3">
      <c r="A161" t="str">
        <f t="shared" si="310"/>
        <v/>
      </c>
      <c r="C161" t="str">
        <f t="shared" si="311"/>
        <v/>
      </c>
      <c r="E161" t="str">
        <f>IF(AC161="","",COUNTIFS($H$160:$H$177,H161,$AE$160:$AE$177,"&gt;"&amp;AE161)+COUNTIFS(H$160:$H161,H161,AE$160:$AE161,AE161))</f>
        <v/>
      </c>
      <c r="F161" s="27" t="s">
        <v>139</v>
      </c>
      <c r="G161" s="128" t="str">
        <f>IFERROR(IF(VLOOKUP(F161,Lookups!$A$2:$F$118,2,FALSE)="","",VLOOKUP(F161,Lookups!$A$2:$F$118,2,FALSE)),"")</f>
        <v/>
      </c>
      <c r="H161" s="128" t="str">
        <f>IFERROR(IF(VLOOKUP(F161,Lookups!$A$2:$F$118,3,FALSE)="","",VLOOKUP(F161,Lookups!$A$2:$F$118,3,FALSE)),"")</f>
        <v>Visitor</v>
      </c>
      <c r="I161" s="128" t="str">
        <f>IFERROR(IF(AE161=0,"",VLOOKUP(AD161,Lookups!$K$3:$L$7,2,TRUE)),"")</f>
        <v/>
      </c>
      <c r="J161" s="128" t="str">
        <f>IFERROR(IF(VLOOKUP(F161,Lookups!$A$2:$F$118,4,FALSE)="","",VLOOKUP(F161,Lookups!$A$2:$F$118,4,FALSE)),"")</f>
        <v>PCP</v>
      </c>
      <c r="K161" s="128"/>
      <c r="L161" s="129" t="str">
        <f>IFERROR(IF(VLOOKUP(F161,Lookups!$A$2:$F$118,6,FALSE)="","",VLOOKUP(F161,Lookups!$A$2:$F$118,6,FALSE)),"")</f>
        <v/>
      </c>
      <c r="M161" s="53" t="str">
        <f>IFERROR(IF(VLOOKUP(F161,Scores!$A$5:$K$102,2,FALSE)="","",VLOOKUP(F161,Scores!$A$4:$K$102,2,FALSE)),"")</f>
        <v/>
      </c>
      <c r="N161" s="54" t="str">
        <f>IFERROR(IF(VLOOKUP(F161,Scores!$A$5:$K$102,3,FALSE)="","",VLOOKUP(F161,Scores!$A$5:$K$102,3,FALSE)),"")</f>
        <v/>
      </c>
      <c r="O161" s="54" t="str">
        <f>IFERROR(IF(VLOOKUP(F161,Scores!$A$5:$K$102,4,FALSE)="","",VLOOKUP(F161,Scores!$A$5:$K$102,4,FALSE)),"")</f>
        <v/>
      </c>
      <c r="P161" s="54" t="str">
        <f>IFERROR(IF(VLOOKUP(F161,Scores!$A$5:$K$102,5,FALSE)="","",VLOOKUP(F161,Scores!$A$5:$K$102,5,FALSE)),"")</f>
        <v/>
      </c>
      <c r="Q161" s="54" t="str">
        <f>IFERROR(IF(VLOOKUP(F161,Scores!$A$5:$K$102,6,FALSE)="","",VLOOKUP(F161,Scores!$A$5:$K$102,6,FALSE)),"")</f>
        <v/>
      </c>
      <c r="R161" s="54" t="str">
        <f>IFERROR(IF(VLOOKUP(F161,Scores!$A$5:$K$102,7,FALSE)="","",VLOOKUP(F161,Scores!$A$5:$K$102,7,FALSE)),"")</f>
        <v/>
      </c>
      <c r="S161" s="54" t="str">
        <f>IFERROR(IF(VLOOKUP(F161,Scores!$A$5:$K$102,8,FALSE)="","",VLOOKUP(F161,Scores!$A$5:$K$102,8,FALSE)),"")</f>
        <v/>
      </c>
      <c r="T161" s="55" t="str">
        <f>IFERROR(IF(VLOOKUP(F161,Scores!$A$5:$K$102,9,FALSE)="","",VLOOKUP(F161,Scores!$A$5:$K$102,9,FALSE)),"")</f>
        <v/>
      </c>
      <c r="U161" s="56" t="str">
        <f t="shared" ref="U161:U180" si="335">IFERROR(IF(F161="","",M161/$M$8),"")</f>
        <v/>
      </c>
      <c r="V161" s="57" t="str">
        <f t="shared" ref="V161:V180" si="336">IFERROR(IF(F161="","",N161/$N$8),"")</f>
        <v/>
      </c>
      <c r="W161" s="57" t="str">
        <f t="shared" ref="W161:W180" si="337">IFERROR(IF(F161="","",O161/$O$8),"")</f>
        <v/>
      </c>
      <c r="X161" s="57" t="str">
        <f t="shared" ref="X161:X180" si="338">IFERROR(IF(F161="","",P161/$P$8),"")</f>
        <v/>
      </c>
      <c r="Y161" s="57" t="str">
        <f t="shared" ref="Y161:Y180" si="339">IFERROR(IF(F161="","",Q161/$Q$8),"")</f>
        <v/>
      </c>
      <c r="Z161" s="57" t="str">
        <f t="shared" ref="Z161:Z180" si="340">IFERROR(IF(F161="","",R161/$R$8),"")</f>
        <v/>
      </c>
      <c r="AA161" s="57" t="str">
        <f t="shared" ref="AA161:AA180" si="341">IFERROR(IF(F161="","",S161/$S$8),"")</f>
        <v/>
      </c>
      <c r="AB161" s="58" t="str">
        <f t="shared" ref="AB161:AB180" si="342">IFERROR(IF(F161="","",T161/$T$8),"")</f>
        <v/>
      </c>
      <c r="AC161" s="53" t="str">
        <f t="shared" ref="AC161:AC180" si="343">IF(COUNT(M161:T161)=0,"",COUNT(M161:T161))</f>
        <v/>
      </c>
      <c r="AD161" s="57" t="str">
        <f t="shared" ref="AD161:AD180" si="344">IFERROR(AVERAGE(U161:AB161),"")</f>
        <v/>
      </c>
      <c r="AE161" s="57" t="str" cm="1">
        <f t="array" ref="AE161">IFERROR(IF(AC161&gt;Lookups!$I$6-1,AVERAGE(LARGE(U161:AB161,_xlfn.SEQUENCE(Lookups!$I$6))),AVERAGE(LARGE(U161:AB161,_xlfn.SEQUENCE(AC161)))),"")</f>
        <v/>
      </c>
      <c r="AF161" s="55" t="str">
        <f t="shared" ref="AF161:AF180" si="345">IF(SUM(M161:T161)=0,"",SUM(M161:T161))</f>
        <v/>
      </c>
      <c r="AG161" s="59" t="str">
        <f>IF(AC161=Lookups!$I$6+1,LARGE(U161:AB161,5),"")</f>
        <v/>
      </c>
      <c r="AH161" s="59" t="str">
        <f>IF(AC161=Lookups!$I$6+2,LARGE(U161:AB161,6),"")</f>
        <v/>
      </c>
      <c r="AI161" s="59"/>
      <c r="AJ161" s="59"/>
      <c r="AK161" s="60" t="str">
        <f t="shared" si="323"/>
        <v/>
      </c>
      <c r="AL161" s="34" t="str">
        <f>IF(OR(AC161=0,AC161=""),"",IF(COUNTIFS($AQ$160:$AQ$180,"&gt;"&amp;AQ161)+COUNTIFS(AQ$148:AQ161,"="&amp;AQ161)=0,"",COUNTIFS($AQ$160:$AQ$180,"&gt;"&amp;AQ161)+COUNTIFS(AQ$160:AQ181,"="&amp;AQ161)))</f>
        <v/>
      </c>
      <c r="AM161" s="34" t="str">
        <f>IFERROR(IF(OR(AC161=0,AC161=""),"",IF(COUNTIFS($AR$160:$AR$180,"&gt;"&amp;AR161)+COUNTIFS(AR$160:AR161,"="&amp;AR161)=0,"",COUNTIFS($AR$160:$AR$180,"&gt;"&amp;AR161)+COUNTIFS(AR$160:AR161,"="&amp;AR161)+$AL$159)),"")</f>
        <v/>
      </c>
      <c r="AN161" s="34" t="str">
        <f>IFERROR(IF(OR(AC161=0,AC161=""),"",IF(COUNTIFS($AS$160:$AS$180,"&gt;"&amp;AS161)+COUNTIFS(AS$160:AS161,"="&amp;AS161)=0,"",COUNTIFS($AS$160:$AS$180,"&gt;"&amp;AS161)+COUNTIFS(AS$160:AS161,"="&amp;AS161)+$AM$159)),"")</f>
        <v/>
      </c>
      <c r="AO161" s="34" t="str">
        <f>IFERROR(IF(OR(AC161=0,AC161=""),"",IF(COUNTIFS($AT$160:$AT$180,"&gt;"&amp;AT161)+COUNTIFS(AT$160:AT161,"="&amp;AT161)=0,"",COUNTIFS($AT$160:$AT$180,"&gt;"&amp;AT161)+COUNTIFS(AT$160:AT161,"="&amp;AT161)+$AN$159)),"")</f>
        <v/>
      </c>
      <c r="AP161" s="34" t="str">
        <f>IFERROR(IF(OR(AC161=0,AC161=""),"",IF(COUNTIFS($AU$160:$AU$180,"&gt;"&amp;AU161)+COUNTIFS(AU$160:AU161,"="&amp;AU161)=0,"",COUNTIFS($AU$160:$AU$180,"&gt;"&amp;AU161)+COUNTIFS(AU$160:AU161,"="&amp;AU161)+$AO$9)),"")</f>
        <v/>
      </c>
      <c r="AQ161" s="59" t="str">
        <f t="shared" si="324"/>
        <v/>
      </c>
      <c r="AR161" s="59" t="str">
        <f t="shared" si="325"/>
        <v/>
      </c>
      <c r="AS161" s="59" t="str">
        <f t="shared" si="326"/>
        <v/>
      </c>
      <c r="AT161" s="59" t="str">
        <f t="shared" si="327"/>
        <v/>
      </c>
      <c r="AU161" s="59" t="str">
        <f t="shared" si="328"/>
        <v/>
      </c>
      <c r="AW161" s="60" t="str">
        <f t="shared" si="329"/>
        <v/>
      </c>
      <c r="AX161" s="34" t="str">
        <f>IF(OR(AC161=0,AC161=""),"",IF(COUNTIFS($BC$11:$BC$212,"&gt;"&amp;BC161)+COUNTIFS(BC$11:BC161,"="&amp;BC161)=0,"",COUNTIFS($BC$11:$BC$212,"&gt;"&amp;BC161)+COUNTIFS(BC$11:BC161,"="&amp;BC161)))</f>
        <v/>
      </c>
      <c r="AY161" s="34" t="str">
        <f>IFERROR(IF(OR(AC161=0,AC161=""),"",IF(COUNTIFS($BD$11:$BD$212,"&gt;"&amp;BD161)+COUNTIFS(BD$11:BD161,"="&amp;BD161)=0,"",COUNTIFS($BD$11:$BD$212,"&gt;"&amp;BD161)+COUNTIFS(BD$11:BD161,"="&amp;BD161)+$AX$10)),"")</f>
        <v/>
      </c>
      <c r="AZ161" s="34" t="str">
        <f>IFERROR(IF(OR(AC161=0,AC161=""),"",IF(COUNTIFS($BE$11:$BE$212,"&gt;"&amp;BE161)+COUNTIFS(BE$11:BE161,"="&amp;BE161)=0,"",COUNTIFS($BE$11:$BE$212,"&gt;"&amp;BE161)+COUNTIFS(BE$11:BE161,"="&amp;BE161)+$AY$10)),"")</f>
        <v/>
      </c>
      <c r="BA161" s="34" t="str">
        <f>IFERROR(IF(OR(AC161=0,AC161=""),"",IF(COUNTIFS($BF$11:$BF$212,"&gt;"&amp;BF161)+COUNTIFS(BF$11:BF161,"="&amp;BF161)=0,"",COUNTIFS($BF$11:$BF$212,"&gt;"&amp;BF161)+COUNTIFS(BF$11:BF161,"="&amp;BF161)+$AZ$10)),"")</f>
        <v/>
      </c>
      <c r="BB161" s="34" t="str">
        <f>IFERROR(IF(OR(AC161=0,AC161=""),"",IF(COUNTIFS($BG$11:$BG$212,"&gt;"&amp;BG161)+COUNTIFS(BG$11:BG161,"="&amp;BG161)=0,"",COUNTIFS($BG$11:$BG$212,"&gt;"&amp;BG161)+COUNTIFS(BG$11:BG161,"="&amp;BG161)+$BA$10)),"")</f>
        <v/>
      </c>
      <c r="BC161" s="59" t="str">
        <f t="shared" si="330"/>
        <v/>
      </c>
      <c r="BD161" s="59" t="str">
        <f t="shared" si="331"/>
        <v/>
      </c>
      <c r="BE161" s="59" t="str">
        <f t="shared" si="332"/>
        <v/>
      </c>
      <c r="BF161" s="59" t="str">
        <f t="shared" si="333"/>
        <v/>
      </c>
      <c r="BG161" s="59" t="str">
        <f t="shared" si="334"/>
        <v/>
      </c>
    </row>
    <row r="162" spans="1:59" ht="15.6" x14ac:dyDescent="0.3">
      <c r="A162" t="str">
        <f t="shared" si="310"/>
        <v/>
      </c>
      <c r="C162" t="str">
        <f t="shared" si="311"/>
        <v/>
      </c>
      <c r="E162" t="str">
        <f>IF(AC162="","",COUNTIFS($H$160:$H$177,H162,$AE$160:$AE$177,"&gt;"&amp;AE162)+COUNTIFS(H$160:$H162,H162,AE$160:$AE162,AE162))</f>
        <v/>
      </c>
      <c r="F162" s="27" t="s">
        <v>138</v>
      </c>
      <c r="G162" s="128" t="str">
        <f>IFERROR(IF(VLOOKUP(F162,Lookups!$A$2:$F$118,2,FALSE)="","",VLOOKUP(F162,Lookups!$A$2:$F$118,2,FALSE)),"")</f>
        <v/>
      </c>
      <c r="H162" s="128" t="str">
        <f>IFERROR(IF(VLOOKUP(F162,Lookups!$A$2:$F$118,3,FALSE)="","",VLOOKUP(F162,Lookups!$A$2:$F$118,3,FALSE)),"")</f>
        <v>Visitor</v>
      </c>
      <c r="I162" s="128" t="str">
        <f>IFERROR(IF(AE162=0,"",VLOOKUP(AD162,Lookups!$K$3:$L$7,2,TRUE)),"")</f>
        <v/>
      </c>
      <c r="J162" s="128" t="str">
        <f>IFERROR(IF(VLOOKUP(F162,Lookups!$A$2:$F$118,4,FALSE)="","",VLOOKUP(F162,Lookups!$A$2:$F$118,4,FALSE)),"")</f>
        <v>PCP</v>
      </c>
      <c r="K162" s="128"/>
      <c r="L162" s="129" t="str">
        <f>IFERROR(IF(VLOOKUP(F162,Lookups!$A$2:$F$118,6,FALSE)="","",VLOOKUP(F162,Lookups!$A$2:$F$118,6,FALSE)),"")</f>
        <v/>
      </c>
      <c r="M162" s="53" t="str">
        <f>IFERROR(IF(VLOOKUP(F162,Scores!$A$5:$K$102,2,FALSE)="","",VLOOKUP(F162,Scores!$A$4:$K$102,2,FALSE)),"")</f>
        <v/>
      </c>
      <c r="N162" s="54" t="str">
        <f>IFERROR(IF(VLOOKUP(F162,Scores!$A$5:$K$102,3,FALSE)="","",VLOOKUP(F162,Scores!$A$5:$K$102,3,FALSE)),"")</f>
        <v/>
      </c>
      <c r="O162" s="54" t="str">
        <f>IFERROR(IF(VLOOKUP(F162,Scores!$A$5:$K$102,4,FALSE)="","",VLOOKUP(F162,Scores!$A$5:$K$102,4,FALSE)),"")</f>
        <v/>
      </c>
      <c r="P162" s="54" t="str">
        <f>IFERROR(IF(VLOOKUP(F162,Scores!$A$5:$K$102,5,FALSE)="","",VLOOKUP(F162,Scores!$A$5:$K$102,5,FALSE)),"")</f>
        <v/>
      </c>
      <c r="Q162" s="54" t="str">
        <f>IFERROR(IF(VLOOKUP(F162,Scores!$A$5:$K$102,6,FALSE)="","",VLOOKUP(F162,Scores!$A$5:$K$102,6,FALSE)),"")</f>
        <v/>
      </c>
      <c r="R162" s="54" t="str">
        <f>IFERROR(IF(VLOOKUP(F162,Scores!$A$5:$K$102,7,FALSE)="","",VLOOKUP(F162,Scores!$A$5:$K$102,7,FALSE)),"")</f>
        <v/>
      </c>
      <c r="S162" s="54" t="str">
        <f>IFERROR(IF(VLOOKUP(F162,Scores!$A$5:$K$102,8,FALSE)="","",VLOOKUP(F162,Scores!$A$5:$K$102,8,FALSE)),"")</f>
        <v/>
      </c>
      <c r="T162" s="55" t="str">
        <f>IFERROR(IF(VLOOKUP(F162,Scores!$A$5:$K$102,9,FALSE)="","",VLOOKUP(F162,Scores!$A$5:$K$102,9,FALSE)),"")</f>
        <v/>
      </c>
      <c r="U162" s="56" t="str">
        <f t="shared" si="335"/>
        <v/>
      </c>
      <c r="V162" s="57" t="str">
        <f t="shared" si="336"/>
        <v/>
      </c>
      <c r="W162" s="57" t="str">
        <f t="shared" si="337"/>
        <v/>
      </c>
      <c r="X162" s="57" t="str">
        <f t="shared" si="338"/>
        <v/>
      </c>
      <c r="Y162" s="57" t="str">
        <f t="shared" si="339"/>
        <v/>
      </c>
      <c r="Z162" s="57" t="str">
        <f t="shared" si="340"/>
        <v/>
      </c>
      <c r="AA162" s="57" t="str">
        <f t="shared" si="341"/>
        <v/>
      </c>
      <c r="AB162" s="58" t="str">
        <f t="shared" si="342"/>
        <v/>
      </c>
      <c r="AC162" s="53" t="str">
        <f t="shared" si="343"/>
        <v/>
      </c>
      <c r="AD162" s="57" t="str">
        <f t="shared" si="344"/>
        <v/>
      </c>
      <c r="AE162" s="57" t="str" cm="1">
        <f t="array" ref="AE162">IFERROR(IF(AC162&gt;Lookups!$I$6-1,AVERAGE(LARGE(U162:AB162,_xlfn.SEQUENCE(Lookups!$I$6))),AVERAGE(LARGE(U162:AB162,_xlfn.SEQUENCE(AC162)))),"")</f>
        <v/>
      </c>
      <c r="AF162" s="55" t="str">
        <f t="shared" si="345"/>
        <v/>
      </c>
      <c r="AG162" s="59" t="str">
        <f>IF(AC162=Lookups!$I$6+1,LARGE(U162:AB162,5),"")</f>
        <v/>
      </c>
      <c r="AH162" s="59" t="str">
        <f>IF(AC162=Lookups!$I$6+2,LARGE(U162:AB162,6),"")</f>
        <v/>
      </c>
      <c r="AI162" s="59"/>
      <c r="AJ162" s="59"/>
      <c r="AK162" s="60" t="str">
        <f t="shared" si="323"/>
        <v/>
      </c>
      <c r="AL162" s="34" t="str">
        <f>IF(OR(AC162=0,AC162=""),"",IF(COUNTIFS($AQ$160:$AQ$180,"&gt;"&amp;AQ162)+COUNTIFS(AQ$148:AQ162,"="&amp;AQ162)=0,"",COUNTIFS($AQ$160:$AQ$180,"&gt;"&amp;AQ162)+COUNTIFS(AQ$160:AQ182,"="&amp;AQ162)))</f>
        <v/>
      </c>
      <c r="AM162" s="34" t="str">
        <f>IFERROR(IF(OR(AC162=0,AC162=""),"",IF(COUNTIFS($AR$160:$AR$180,"&gt;"&amp;AR162)+COUNTIFS(AR$160:AR162,"="&amp;AR162)=0,"",COUNTIFS($AR$160:$AR$180,"&gt;"&amp;AR162)+COUNTIFS(AR$160:AR162,"="&amp;AR162)+$AL$159)),"")</f>
        <v/>
      </c>
      <c r="AN162" s="34" t="str">
        <f>IFERROR(IF(OR(AC162=0,AC162=""),"",IF(COUNTIFS($AS$160:$AS$180,"&gt;"&amp;AS162)+COUNTIFS(AS$160:AS162,"="&amp;AS162)=0,"",COUNTIFS($AS$160:$AS$180,"&gt;"&amp;AS162)+COUNTIFS(AS$160:AS162,"="&amp;AS162)+$AM$159)),"")</f>
        <v/>
      </c>
      <c r="AO162" s="34" t="str">
        <f>IFERROR(IF(OR(AC162=0,AC162=""),"",IF(COUNTIFS($AT$160:$AT$180,"&gt;"&amp;AT162)+COUNTIFS(AT$160:AT162,"="&amp;AT162)=0,"",COUNTIFS($AT$160:$AT$180,"&gt;"&amp;AT162)+COUNTIFS(AT$160:AT162,"="&amp;AT162)+$AN$159)),"")</f>
        <v/>
      </c>
      <c r="AP162" s="34" t="str">
        <f>IFERROR(IF(OR(AC162=0,AC162=""),"",IF(COUNTIFS($AU$160:$AU$180,"&gt;"&amp;AU162)+COUNTIFS(AU$160:AU162,"="&amp;AU162)=0,"",COUNTIFS($AU$160:$AU$180,"&gt;"&amp;AU162)+COUNTIFS(AU$160:AU162,"="&amp;AU162)+$AO$9)),"")</f>
        <v/>
      </c>
      <c r="AQ162" s="59" t="str">
        <f t="shared" si="324"/>
        <v/>
      </c>
      <c r="AR162" s="59" t="str">
        <f t="shared" si="325"/>
        <v/>
      </c>
      <c r="AS162" s="59" t="str">
        <f t="shared" si="326"/>
        <v/>
      </c>
      <c r="AT162" s="59" t="str">
        <f t="shared" si="327"/>
        <v/>
      </c>
      <c r="AU162" s="59" t="str">
        <f t="shared" si="328"/>
        <v/>
      </c>
      <c r="AW162" s="60" t="str">
        <f t="shared" si="329"/>
        <v/>
      </c>
      <c r="AX162" s="34" t="str">
        <f>IF(OR(AC162=0,AC162=""),"",IF(COUNTIFS($BC$11:$BC$212,"&gt;"&amp;BC162)+COUNTIFS(BC$11:BC162,"="&amp;BC162)=0,"",COUNTIFS($BC$11:$BC$212,"&gt;"&amp;BC162)+COUNTIFS(BC$11:BC162,"="&amp;BC162)))</f>
        <v/>
      </c>
      <c r="AY162" s="34" t="str">
        <f>IFERROR(IF(OR(AC162=0,AC162=""),"",IF(COUNTIFS($BD$11:$BD$212,"&gt;"&amp;BD162)+COUNTIFS(BD$11:BD162,"="&amp;BD162)=0,"",COUNTIFS($BD$11:$BD$212,"&gt;"&amp;BD162)+COUNTIFS(BD$11:BD162,"="&amp;BD162)+$AX$10)),"")</f>
        <v/>
      </c>
      <c r="AZ162" s="34" t="str">
        <f>IFERROR(IF(OR(AC162=0,AC162=""),"",IF(COUNTIFS($BE$11:$BE$212,"&gt;"&amp;BE162)+COUNTIFS(BE$11:BE162,"="&amp;BE162)=0,"",COUNTIFS($BE$11:$BE$212,"&gt;"&amp;BE162)+COUNTIFS(BE$11:BE162,"="&amp;BE162)+$AY$10)),"")</f>
        <v/>
      </c>
      <c r="BA162" s="34" t="str">
        <f>IFERROR(IF(OR(AC162=0,AC162=""),"",IF(COUNTIFS($BF$11:$BF$212,"&gt;"&amp;BF162)+COUNTIFS(BF$11:BF162,"="&amp;BF162)=0,"",COUNTIFS($BF$11:$BF$212,"&gt;"&amp;BF162)+COUNTIFS(BF$11:BF162,"="&amp;BF162)+$AZ$10)),"")</f>
        <v/>
      </c>
      <c r="BB162" s="34" t="str">
        <f>IFERROR(IF(OR(AC162=0,AC162=""),"",IF(COUNTIFS($BG$11:$BG$212,"&gt;"&amp;BG162)+COUNTIFS(BG$11:BG162,"="&amp;BG162)=0,"",COUNTIFS($BG$11:$BG$212,"&gt;"&amp;BG162)+COUNTIFS(BG$11:BG162,"="&amp;BG162)+$BA$10)),"")</f>
        <v/>
      </c>
      <c r="BC162" s="59" t="str">
        <f t="shared" si="330"/>
        <v/>
      </c>
      <c r="BD162" s="59" t="str">
        <f t="shared" si="331"/>
        <v/>
      </c>
      <c r="BE162" s="59" t="str">
        <f t="shared" si="332"/>
        <v/>
      </c>
      <c r="BF162" s="59" t="str">
        <f t="shared" si="333"/>
        <v/>
      </c>
      <c r="BG162" s="59" t="str">
        <f t="shared" si="334"/>
        <v/>
      </c>
    </row>
    <row r="163" spans="1:59" ht="15.6" x14ac:dyDescent="0.3">
      <c r="A163" t="str">
        <f t="shared" si="310"/>
        <v/>
      </c>
      <c r="C163" t="str">
        <f t="shared" si="311"/>
        <v/>
      </c>
      <c r="E163" t="str">
        <f>IF(AC163="","",COUNTIFS($H$160:$H$177,H163,$AE$160:$AE$177,"&gt;"&amp;AE163)+COUNTIFS(H$160:$H163,H163,AE$160:$AE163,AE163))</f>
        <v/>
      </c>
      <c r="F163" s="27" t="s">
        <v>140</v>
      </c>
      <c r="G163" s="128" t="str">
        <f>IFERROR(IF(VLOOKUP(F163,Lookups!$A$2:$F$118,2,FALSE)="","",VLOOKUP(F163,Lookups!$A$2:$F$118,2,FALSE)),"")</f>
        <v/>
      </c>
      <c r="H163" s="128" t="str">
        <f>IFERROR(IF(VLOOKUP(F163,Lookups!$A$2:$F$118,3,FALSE)="","",VLOOKUP(F163,Lookups!$A$2:$F$118,3,FALSE)),"")</f>
        <v>Visitor</v>
      </c>
      <c r="I163" s="128" t="str">
        <f>IFERROR(IF(AE163=0,"",VLOOKUP(AD163,Lookups!$K$3:$L$7,2,TRUE)),"")</f>
        <v/>
      </c>
      <c r="J163" s="128" t="str">
        <f>IFERROR(IF(VLOOKUP(F163,Lookups!$A$2:$F$118,4,FALSE)="","",VLOOKUP(F163,Lookups!$A$2:$F$118,4,FALSE)),"")</f>
        <v>PCP</v>
      </c>
      <c r="K163" s="128"/>
      <c r="L163" s="129" t="str">
        <f>IFERROR(IF(VLOOKUP(F163,Lookups!$A$2:$F$118,6,FALSE)="","",VLOOKUP(F163,Lookups!$A$2:$F$118,6,FALSE)),"")</f>
        <v/>
      </c>
      <c r="M163" s="53" t="str">
        <f>IFERROR(IF(VLOOKUP(F163,Scores!$A$5:$K$102,2,FALSE)="","",VLOOKUP(F163,Scores!$A$4:$K$102,2,FALSE)),"")</f>
        <v/>
      </c>
      <c r="N163" s="54" t="str">
        <f>IFERROR(IF(VLOOKUP(F163,Scores!$A$5:$K$102,3,FALSE)="","",VLOOKUP(F163,Scores!$A$5:$K$102,3,FALSE)),"")</f>
        <v/>
      </c>
      <c r="O163" s="54" t="str">
        <f>IFERROR(IF(VLOOKUP(F163,Scores!$A$5:$K$102,4,FALSE)="","",VLOOKUP(F163,Scores!$A$5:$K$102,4,FALSE)),"")</f>
        <v/>
      </c>
      <c r="P163" s="54" t="str">
        <f>IFERROR(IF(VLOOKUP(F163,Scores!$A$5:$K$102,5,FALSE)="","",VLOOKUP(F163,Scores!$A$5:$K$102,5,FALSE)),"")</f>
        <v/>
      </c>
      <c r="Q163" s="54" t="str">
        <f>IFERROR(IF(VLOOKUP(F163,Scores!$A$5:$K$102,6,FALSE)="","",VLOOKUP(F163,Scores!$A$5:$K$102,6,FALSE)),"")</f>
        <v/>
      </c>
      <c r="R163" s="54" t="str">
        <f>IFERROR(IF(VLOOKUP(F163,Scores!$A$5:$K$102,7,FALSE)="","",VLOOKUP(F163,Scores!$A$5:$K$102,7,FALSE)),"")</f>
        <v/>
      </c>
      <c r="S163" s="54" t="str">
        <f>IFERROR(IF(VLOOKUP(F163,Scores!$A$5:$K$102,8,FALSE)="","",VLOOKUP(F163,Scores!$A$5:$K$102,8,FALSE)),"")</f>
        <v/>
      </c>
      <c r="T163" s="55" t="str">
        <f>IFERROR(IF(VLOOKUP(F163,Scores!$A$5:$K$102,9,FALSE)="","",VLOOKUP(F163,Scores!$A$5:$K$102,9,FALSE)),"")</f>
        <v/>
      </c>
      <c r="U163" s="56" t="str">
        <f t="shared" si="335"/>
        <v/>
      </c>
      <c r="V163" s="57" t="str">
        <f t="shared" si="336"/>
        <v/>
      </c>
      <c r="W163" s="57" t="str">
        <f t="shared" si="337"/>
        <v/>
      </c>
      <c r="X163" s="57" t="str">
        <f t="shared" si="338"/>
        <v/>
      </c>
      <c r="Y163" s="57" t="str">
        <f t="shared" si="339"/>
        <v/>
      </c>
      <c r="Z163" s="57" t="str">
        <f t="shared" si="340"/>
        <v/>
      </c>
      <c r="AA163" s="57" t="str">
        <f t="shared" si="341"/>
        <v/>
      </c>
      <c r="AB163" s="58" t="str">
        <f t="shared" si="342"/>
        <v/>
      </c>
      <c r="AC163" s="53" t="str">
        <f t="shared" si="343"/>
        <v/>
      </c>
      <c r="AD163" s="57" t="str">
        <f t="shared" si="344"/>
        <v/>
      </c>
      <c r="AE163" s="57" t="str" cm="1">
        <f t="array" ref="AE163">IFERROR(IF(AC163&gt;Lookups!$I$6-1,AVERAGE(LARGE(U163:AB163,_xlfn.SEQUENCE(Lookups!$I$6))),AVERAGE(LARGE(U163:AB163,_xlfn.SEQUENCE(AC163)))),"")</f>
        <v/>
      </c>
      <c r="AF163" s="55" t="str">
        <f t="shared" si="345"/>
        <v/>
      </c>
      <c r="AG163" s="59" t="str">
        <f>IF(AC163=Lookups!$I$6+1,LARGE(U163:AB163,5),"")</f>
        <v/>
      </c>
      <c r="AH163" s="59" t="str">
        <f>IF(AC163=Lookups!$I$6+2,LARGE(U163:AB163,6),"")</f>
        <v/>
      </c>
      <c r="AI163" s="59"/>
      <c r="AJ163" s="59"/>
      <c r="AK163" s="60" t="str">
        <f t="shared" si="323"/>
        <v/>
      </c>
      <c r="AL163" s="34" t="str">
        <f>IF(OR(AC163=0,AC163=""),"",IF(COUNTIFS($AQ$160:$AQ$180,"&gt;"&amp;AQ163)+COUNTIFS(AQ$148:AQ163,"="&amp;AQ163)=0,"",COUNTIFS($AQ$160:$AQ$180,"&gt;"&amp;AQ163)+COUNTIFS(AQ$160:AQ183,"="&amp;AQ163)))</f>
        <v/>
      </c>
      <c r="AM163" s="34" t="str">
        <f>IFERROR(IF(OR(AC163=0,AC163=""),"",IF(COUNTIFS($AR$160:$AR$180,"&gt;"&amp;AR163)+COUNTIFS(AR$160:AR163,"="&amp;AR163)=0,"",COUNTIFS($AR$160:$AR$180,"&gt;"&amp;AR163)+COUNTIFS(AR$160:AR163,"="&amp;AR163)+$AL$159)),"")</f>
        <v/>
      </c>
      <c r="AN163" s="34" t="str">
        <f>IFERROR(IF(OR(AC163=0,AC163=""),"",IF(COUNTIFS($AS$160:$AS$180,"&gt;"&amp;AS163)+COUNTIFS(AS$160:AS163,"="&amp;AS163)=0,"",COUNTIFS($AS$160:$AS$180,"&gt;"&amp;AS163)+COUNTIFS(AS$160:AS163,"="&amp;AS163)+$AM$159)),"")</f>
        <v/>
      </c>
      <c r="AO163" s="34" t="str">
        <f>IFERROR(IF(OR(AC163=0,AC163=""),"",IF(COUNTIFS($AT$160:$AT$180,"&gt;"&amp;AT163)+COUNTIFS(AT$160:AT163,"="&amp;AT163)=0,"",COUNTIFS($AT$160:$AT$180,"&gt;"&amp;AT163)+COUNTIFS(AT$160:AT163,"="&amp;AT163)+$AN$159)),"")</f>
        <v/>
      </c>
      <c r="AP163" s="34" t="str">
        <f>IFERROR(IF(OR(AC163=0,AC163=""),"",IF(COUNTIFS($AU$160:$AU$180,"&gt;"&amp;AU163)+COUNTIFS(AU$160:AU163,"="&amp;AU163)=0,"",COUNTIFS($AU$160:$AU$180,"&gt;"&amp;AU163)+COUNTIFS(AU$160:AU163,"="&amp;AU163)+$AO$9)),"")</f>
        <v/>
      </c>
      <c r="AQ163" s="59" t="str">
        <f t="shared" si="324"/>
        <v/>
      </c>
      <c r="AR163" s="59" t="str">
        <f t="shared" si="325"/>
        <v/>
      </c>
      <c r="AS163" s="59" t="str">
        <f t="shared" si="326"/>
        <v/>
      </c>
      <c r="AT163" s="59" t="str">
        <f t="shared" si="327"/>
        <v/>
      </c>
      <c r="AU163" s="59" t="str">
        <f t="shared" si="328"/>
        <v/>
      </c>
      <c r="AW163" s="60" t="str">
        <f t="shared" si="329"/>
        <v/>
      </c>
      <c r="AX163" s="34" t="str">
        <f>IF(OR(AC163=0,AC163=""),"",IF(COUNTIFS($BC$11:$BC$212,"&gt;"&amp;BC163)+COUNTIFS(BC$11:BC163,"="&amp;BC163)=0,"",COUNTIFS($BC$11:$BC$212,"&gt;"&amp;BC163)+COUNTIFS(BC$11:BC163,"="&amp;BC163)))</f>
        <v/>
      </c>
      <c r="AY163" s="34" t="str">
        <f>IFERROR(IF(OR(AC163=0,AC163=""),"",IF(COUNTIFS($BD$11:$BD$212,"&gt;"&amp;BD163)+COUNTIFS(BD$11:BD163,"="&amp;BD163)=0,"",COUNTIFS($BD$11:$BD$212,"&gt;"&amp;BD163)+COUNTIFS(BD$11:BD163,"="&amp;BD163)+$AX$10)),"")</f>
        <v/>
      </c>
      <c r="AZ163" s="34" t="str">
        <f>IFERROR(IF(OR(AC163=0,AC163=""),"",IF(COUNTIFS($BE$11:$BE$212,"&gt;"&amp;BE163)+COUNTIFS(BE$11:BE163,"="&amp;BE163)=0,"",COUNTIFS($BE$11:$BE$212,"&gt;"&amp;BE163)+COUNTIFS(BE$11:BE163,"="&amp;BE163)+$AY$10)),"")</f>
        <v/>
      </c>
      <c r="BA163" s="34" t="str">
        <f>IFERROR(IF(OR(AC163=0,AC163=""),"",IF(COUNTIFS($BF$11:$BF$212,"&gt;"&amp;BF163)+COUNTIFS(BF$11:BF163,"="&amp;BF163)=0,"",COUNTIFS($BF$11:$BF$212,"&gt;"&amp;BF163)+COUNTIFS(BF$11:BF163,"="&amp;BF163)+$AZ$10)),"")</f>
        <v/>
      </c>
      <c r="BB163" s="34" t="str">
        <f>IFERROR(IF(OR(AC163=0,AC163=""),"",IF(COUNTIFS($BG$11:$BG$212,"&gt;"&amp;BG163)+COUNTIFS(BG$11:BG163,"="&amp;BG163)=0,"",COUNTIFS($BG$11:$BG$212,"&gt;"&amp;BG163)+COUNTIFS(BG$11:BG163,"="&amp;BG163)+$BA$10)),"")</f>
        <v/>
      </c>
      <c r="BC163" s="59" t="str">
        <f t="shared" si="330"/>
        <v/>
      </c>
      <c r="BD163" s="59" t="str">
        <f t="shared" si="331"/>
        <v/>
      </c>
      <c r="BE163" s="59" t="str">
        <f t="shared" si="332"/>
        <v/>
      </c>
      <c r="BF163" s="59" t="str">
        <f t="shared" si="333"/>
        <v/>
      </c>
      <c r="BG163" s="59" t="str">
        <f t="shared" si="334"/>
        <v/>
      </c>
    </row>
    <row r="164" spans="1:59" ht="15.6" x14ac:dyDescent="0.3">
      <c r="A164" t="str">
        <f t="shared" si="310"/>
        <v/>
      </c>
      <c r="C164" t="str">
        <f t="shared" si="311"/>
        <v/>
      </c>
      <c r="E164" t="str">
        <f>IF(AC164="","",COUNTIFS($H$160:$H$177,H164,$AE$160:$AE$177,"&gt;"&amp;AE164)+COUNTIFS(H$160:$H164,H164,AE$160:$AE164,AE164))</f>
        <v/>
      </c>
      <c r="F164" s="27" t="s">
        <v>145</v>
      </c>
      <c r="G164" s="128" t="str">
        <f>IFERROR(IF(VLOOKUP(F164,Lookups!$A$2:$F$118,2,FALSE)="","",VLOOKUP(F164,Lookups!$A$2:$F$118,2,FALSE)),"")</f>
        <v/>
      </c>
      <c r="H164" s="128" t="str">
        <f>IFERROR(IF(VLOOKUP(F164,Lookups!$A$2:$F$118,3,FALSE)="","",VLOOKUP(F164,Lookups!$A$2:$F$118,3,FALSE)),"")</f>
        <v>Visitor</v>
      </c>
      <c r="I164" s="128" t="str">
        <f>IFERROR(IF(AE164=0,"",VLOOKUP(AD164,Lookups!$K$3:$L$7,2,TRUE)),"")</f>
        <v/>
      </c>
      <c r="J164" s="128" t="str">
        <f>IFERROR(IF(VLOOKUP(F164,Lookups!$A$2:$F$118,4,FALSE)="","",VLOOKUP(F164,Lookups!$A$2:$F$118,4,FALSE)),"")</f>
        <v>PCP</v>
      </c>
      <c r="K164" s="128"/>
      <c r="L164" s="129" t="str">
        <f>IFERROR(IF(VLOOKUP(F164,Lookups!$A$2:$F$118,6,FALSE)="","",VLOOKUP(F164,Lookups!$A$2:$F$118,6,FALSE)),"")</f>
        <v/>
      </c>
      <c r="M164" s="53" t="str">
        <f>IFERROR(IF(VLOOKUP(F164,Scores!$A$5:$K$102,2,FALSE)="","",VLOOKUP(F164,Scores!$A$4:$K$102,2,FALSE)),"")</f>
        <v/>
      </c>
      <c r="N164" s="54" t="str">
        <f>IFERROR(IF(VLOOKUP(F164,Scores!$A$5:$K$102,3,FALSE)="","",VLOOKUP(F164,Scores!$A$5:$K$102,3,FALSE)),"")</f>
        <v/>
      </c>
      <c r="O164" s="54" t="str">
        <f>IFERROR(IF(VLOOKUP(F164,Scores!$A$5:$K$102,4,FALSE)="","",VLOOKUP(F164,Scores!$A$5:$K$102,4,FALSE)),"")</f>
        <v/>
      </c>
      <c r="P164" s="54" t="str">
        <f>IFERROR(IF(VLOOKUP(F164,Scores!$A$5:$K$102,5,FALSE)="","",VLOOKUP(F164,Scores!$A$5:$K$102,5,FALSE)),"")</f>
        <v/>
      </c>
      <c r="Q164" s="54" t="str">
        <f>IFERROR(IF(VLOOKUP(F164,Scores!$A$5:$K$102,6,FALSE)="","",VLOOKUP(F164,Scores!$A$5:$K$102,6,FALSE)),"")</f>
        <v/>
      </c>
      <c r="R164" s="54" t="str">
        <f>IFERROR(IF(VLOOKUP(F164,Scores!$A$5:$K$102,7,FALSE)="","",VLOOKUP(F164,Scores!$A$5:$K$102,7,FALSE)),"")</f>
        <v/>
      </c>
      <c r="S164" s="54" t="str">
        <f>IFERROR(IF(VLOOKUP(F164,Scores!$A$5:$K$102,8,FALSE)="","",VLOOKUP(F164,Scores!$A$5:$K$102,8,FALSE)),"")</f>
        <v/>
      </c>
      <c r="T164" s="55" t="str">
        <f>IFERROR(IF(VLOOKUP(F164,Scores!$A$5:$K$102,9,FALSE)="","",VLOOKUP(F164,Scores!$A$5:$K$102,9,FALSE)),"")</f>
        <v/>
      </c>
      <c r="U164" s="56" t="str">
        <f t="shared" si="335"/>
        <v/>
      </c>
      <c r="V164" s="57" t="str">
        <f t="shared" si="336"/>
        <v/>
      </c>
      <c r="W164" s="57" t="str">
        <f t="shared" si="337"/>
        <v/>
      </c>
      <c r="X164" s="57" t="str">
        <f t="shared" si="338"/>
        <v/>
      </c>
      <c r="Y164" s="57" t="str">
        <f t="shared" si="339"/>
        <v/>
      </c>
      <c r="Z164" s="57" t="str">
        <f t="shared" si="340"/>
        <v/>
      </c>
      <c r="AA164" s="57" t="str">
        <f t="shared" si="341"/>
        <v/>
      </c>
      <c r="AB164" s="58" t="str">
        <f t="shared" si="342"/>
        <v/>
      </c>
      <c r="AC164" s="53" t="str">
        <f t="shared" si="343"/>
        <v/>
      </c>
      <c r="AD164" s="57" t="str">
        <f t="shared" si="344"/>
        <v/>
      </c>
      <c r="AE164" s="57" t="str" cm="1">
        <f t="array" ref="AE164">IFERROR(IF(AC164&gt;Lookups!$I$6-1,AVERAGE(LARGE(U164:AB164,_xlfn.SEQUENCE(Lookups!$I$6))),AVERAGE(LARGE(U164:AB164,_xlfn.SEQUENCE(AC164)))),"")</f>
        <v/>
      </c>
      <c r="AF164" s="55" t="str">
        <f t="shared" si="345"/>
        <v/>
      </c>
      <c r="AG164" s="59" t="str">
        <f>IF(AC164=Lookups!$I$6+1,LARGE(U164:AB164,5),"")</f>
        <v/>
      </c>
      <c r="AH164" s="59" t="str">
        <f>IF(AC164=Lookups!$I$6+2,LARGE(U164:AB164,6),"")</f>
        <v/>
      </c>
      <c r="AI164" s="59"/>
      <c r="AJ164" s="59"/>
      <c r="AK164" s="60" t="str">
        <f t="shared" si="323"/>
        <v/>
      </c>
      <c r="AL164" s="34" t="str">
        <f>IF(OR(AC164=0,AC164=""),"",IF(COUNTIFS($AQ$160:$AQ$180,"&gt;"&amp;AQ164)+COUNTIFS(AQ$148:AQ164,"="&amp;AQ164)=0,"",COUNTIFS($AQ$160:$AQ$180,"&gt;"&amp;AQ164)+COUNTIFS(AQ$160:AQ184,"="&amp;AQ164)))</f>
        <v/>
      </c>
      <c r="AM164" s="34" t="str">
        <f>IFERROR(IF(OR(AC164=0,AC164=""),"",IF(COUNTIFS($AR$160:$AR$180,"&gt;"&amp;AR164)+COUNTIFS(AR$160:AR164,"="&amp;AR164)=0,"",COUNTIFS($AR$160:$AR$180,"&gt;"&amp;AR164)+COUNTIFS(AR$160:AR164,"="&amp;AR164)+$AL$159)),"")</f>
        <v/>
      </c>
      <c r="AN164" s="34" t="str">
        <f>IFERROR(IF(OR(AC164=0,AC164=""),"",IF(COUNTIFS($AS$160:$AS$180,"&gt;"&amp;AS164)+COUNTIFS(AS$160:AS164,"="&amp;AS164)=0,"",COUNTIFS($AS$160:$AS$180,"&gt;"&amp;AS164)+COUNTIFS(AS$160:AS164,"="&amp;AS164)+$AM$159)),"")</f>
        <v/>
      </c>
      <c r="AO164" s="34" t="str">
        <f>IFERROR(IF(OR(AC164=0,AC164=""),"",IF(COUNTIFS($AT$160:$AT$180,"&gt;"&amp;AT164)+COUNTIFS(AT$160:AT164,"="&amp;AT164)=0,"",COUNTIFS($AT$160:$AT$180,"&gt;"&amp;AT164)+COUNTIFS(AT$160:AT164,"="&amp;AT164)+$AN$159)),"")</f>
        <v/>
      </c>
      <c r="AP164" s="34" t="str">
        <f>IFERROR(IF(OR(AC164=0,AC164=""),"",IF(COUNTIFS($AU$160:$AU$180,"&gt;"&amp;AU164)+COUNTIFS(AU$160:AU164,"="&amp;AU164)=0,"",COUNTIFS($AU$160:$AU$180,"&gt;"&amp;AU164)+COUNTIFS(AU$160:AU164,"="&amp;AU164)+$AO$9)),"")</f>
        <v/>
      </c>
      <c r="AQ164" s="59" t="str">
        <f t="shared" si="324"/>
        <v/>
      </c>
      <c r="AR164" s="59" t="str">
        <f t="shared" si="325"/>
        <v/>
      </c>
      <c r="AS164" s="59" t="str">
        <f t="shared" si="326"/>
        <v/>
      </c>
      <c r="AT164" s="59" t="str">
        <f t="shared" si="327"/>
        <v/>
      </c>
      <c r="AU164" s="59" t="str">
        <f t="shared" si="328"/>
        <v/>
      </c>
      <c r="AW164" s="60" t="str">
        <f t="shared" si="329"/>
        <v/>
      </c>
      <c r="AX164" s="34" t="str">
        <f>IF(OR(AC164=0,AC164=""),"",IF(COUNTIFS($BC$11:$BC$212,"&gt;"&amp;BC164)+COUNTIFS(BC$11:BC164,"="&amp;BC164)=0,"",COUNTIFS($BC$11:$BC$212,"&gt;"&amp;BC164)+COUNTIFS(BC$11:BC164,"="&amp;BC164)))</f>
        <v/>
      </c>
      <c r="AY164" s="34" t="str">
        <f>IFERROR(IF(OR(AC164=0,AC164=""),"",IF(COUNTIFS($BD$11:$BD$212,"&gt;"&amp;BD164)+COUNTIFS(BD$11:BD164,"="&amp;BD164)=0,"",COUNTIFS($BD$11:$BD$212,"&gt;"&amp;BD164)+COUNTIFS(BD$11:BD164,"="&amp;BD164)+$AX$10)),"")</f>
        <v/>
      </c>
      <c r="AZ164" s="34" t="str">
        <f>IFERROR(IF(OR(AC164=0,AC164=""),"",IF(COUNTIFS($BE$11:$BE$212,"&gt;"&amp;BE164)+COUNTIFS(BE$11:BE164,"="&amp;BE164)=0,"",COUNTIFS($BE$11:$BE$212,"&gt;"&amp;BE164)+COUNTIFS(BE$11:BE164,"="&amp;BE164)+$AY$10)),"")</f>
        <v/>
      </c>
      <c r="BA164" s="34" t="str">
        <f>IFERROR(IF(OR(AC164=0,AC164=""),"",IF(COUNTIFS($BF$11:$BF$212,"&gt;"&amp;BF164)+COUNTIFS(BF$11:BF164,"="&amp;BF164)=0,"",COUNTIFS($BF$11:$BF$212,"&gt;"&amp;BF164)+COUNTIFS(BF$11:BF164,"="&amp;BF164)+$AZ$10)),"")</f>
        <v/>
      </c>
      <c r="BB164" s="34" t="str">
        <f>IFERROR(IF(OR(AC164=0,AC164=""),"",IF(COUNTIFS($BG$11:$BG$212,"&gt;"&amp;BG164)+COUNTIFS(BG$11:BG164,"="&amp;BG164)=0,"",COUNTIFS($BG$11:$BG$212,"&gt;"&amp;BG164)+COUNTIFS(BG$11:BG164,"="&amp;BG164)+$BA$10)),"")</f>
        <v/>
      </c>
      <c r="BC164" s="59" t="str">
        <f t="shared" si="330"/>
        <v/>
      </c>
      <c r="BD164" s="59" t="str">
        <f t="shared" si="331"/>
        <v/>
      </c>
      <c r="BE164" s="59" t="str">
        <f t="shared" si="332"/>
        <v/>
      </c>
      <c r="BF164" s="59" t="str">
        <f t="shared" si="333"/>
        <v/>
      </c>
      <c r="BG164" s="59" t="str">
        <f t="shared" si="334"/>
        <v/>
      </c>
    </row>
    <row r="165" spans="1:59" ht="15.6" x14ac:dyDescent="0.3">
      <c r="A165" t="str">
        <f t="shared" si="310"/>
        <v/>
      </c>
      <c r="C165" t="str">
        <f t="shared" si="311"/>
        <v/>
      </c>
      <c r="E165" t="str">
        <f>IF(AC165="","",COUNTIFS($H$160:$H$177,H165,$AE$160:$AE$177,"&gt;"&amp;AE165)+COUNTIFS(H$160:$H165,H165,AE$160:$AE165,AE165))</f>
        <v/>
      </c>
      <c r="F165" s="27" t="s">
        <v>142</v>
      </c>
      <c r="G165" s="128" t="str">
        <f>IFERROR(IF(VLOOKUP(F165,Lookups!$A$2:$F$118,2,FALSE)="","",VLOOKUP(F165,Lookups!$A$2:$F$118,2,FALSE)),"")</f>
        <v/>
      </c>
      <c r="H165" s="128" t="str">
        <f>IFERROR(IF(VLOOKUP(F165,Lookups!$A$2:$F$118,3,FALSE)="","",VLOOKUP(F165,Lookups!$A$2:$F$118,3,FALSE)),"")</f>
        <v>Visitor</v>
      </c>
      <c r="I165" s="128" t="str">
        <f>IFERROR(IF(AE165=0,"",VLOOKUP(AD165,Lookups!$K$3:$L$7,2,TRUE)),"")</f>
        <v/>
      </c>
      <c r="J165" s="128" t="str">
        <f>IFERROR(IF(VLOOKUP(F165,Lookups!$A$2:$F$118,4,FALSE)="","",VLOOKUP(F165,Lookups!$A$2:$F$118,4,FALSE)),"")</f>
        <v>PCP</v>
      </c>
      <c r="K165" s="128"/>
      <c r="L165" s="129" t="str">
        <f>IFERROR(IF(VLOOKUP(F165,Lookups!$A$2:$F$118,6,FALSE)="","",VLOOKUP(F165,Lookups!$A$2:$F$118,6,FALSE)),"")</f>
        <v/>
      </c>
      <c r="M165" s="53" t="str">
        <f>IFERROR(IF(VLOOKUP(F165,Scores!$A$5:$K$102,2,FALSE)="","",VLOOKUP(F165,Scores!$A$4:$K$102,2,FALSE)),"")</f>
        <v/>
      </c>
      <c r="N165" s="54" t="str">
        <f>IFERROR(IF(VLOOKUP(F165,Scores!$A$5:$K$102,3,FALSE)="","",VLOOKUP(F165,Scores!$A$5:$K$102,3,FALSE)),"")</f>
        <v/>
      </c>
      <c r="O165" s="54" t="str">
        <f>IFERROR(IF(VLOOKUP(F165,Scores!$A$5:$K$102,4,FALSE)="","",VLOOKUP(F165,Scores!$A$5:$K$102,4,FALSE)),"")</f>
        <v/>
      </c>
      <c r="P165" s="54" t="str">
        <f>IFERROR(IF(VLOOKUP(F165,Scores!$A$5:$K$102,5,FALSE)="","",VLOOKUP(F165,Scores!$A$5:$K$102,5,FALSE)),"")</f>
        <v/>
      </c>
      <c r="Q165" s="54" t="str">
        <f>IFERROR(IF(VLOOKUP(F165,Scores!$A$5:$K$102,6,FALSE)="","",VLOOKUP(F165,Scores!$A$5:$K$102,6,FALSE)),"")</f>
        <v/>
      </c>
      <c r="R165" s="54" t="str">
        <f>IFERROR(IF(VLOOKUP(F165,Scores!$A$5:$K$102,7,FALSE)="","",VLOOKUP(F165,Scores!$A$5:$K$102,7,FALSE)),"")</f>
        <v/>
      </c>
      <c r="S165" s="54" t="str">
        <f>IFERROR(IF(VLOOKUP(F165,Scores!$A$5:$K$102,8,FALSE)="","",VLOOKUP(F165,Scores!$A$5:$K$102,8,FALSE)),"")</f>
        <v/>
      </c>
      <c r="T165" s="55" t="str">
        <f>IFERROR(IF(VLOOKUP(F165,Scores!$A$5:$K$102,9,FALSE)="","",VLOOKUP(F165,Scores!$A$5:$K$102,9,FALSE)),"")</f>
        <v/>
      </c>
      <c r="U165" s="56" t="str">
        <f t="shared" si="335"/>
        <v/>
      </c>
      <c r="V165" s="57" t="str">
        <f t="shared" si="336"/>
        <v/>
      </c>
      <c r="W165" s="57" t="str">
        <f t="shared" si="337"/>
        <v/>
      </c>
      <c r="X165" s="57" t="str">
        <f t="shared" si="338"/>
        <v/>
      </c>
      <c r="Y165" s="57" t="str">
        <f t="shared" si="339"/>
        <v/>
      </c>
      <c r="Z165" s="57" t="str">
        <f t="shared" si="340"/>
        <v/>
      </c>
      <c r="AA165" s="57" t="str">
        <f t="shared" si="341"/>
        <v/>
      </c>
      <c r="AB165" s="58" t="str">
        <f t="shared" si="342"/>
        <v/>
      </c>
      <c r="AC165" s="53" t="str">
        <f t="shared" si="343"/>
        <v/>
      </c>
      <c r="AD165" s="57" t="str">
        <f t="shared" si="344"/>
        <v/>
      </c>
      <c r="AE165" s="57" t="str" cm="1">
        <f t="array" ref="AE165">IFERROR(IF(AC165&gt;Lookups!$I$6-1,AVERAGE(LARGE(U165:AB165,_xlfn.SEQUENCE(Lookups!$I$6))),AVERAGE(LARGE(U165:AB165,_xlfn.SEQUENCE(AC165)))),"")</f>
        <v/>
      </c>
      <c r="AF165" s="55" t="str">
        <f t="shared" si="345"/>
        <v/>
      </c>
      <c r="AG165" s="59" t="str">
        <f>IF(AC165=Lookups!$I$6+1,LARGE(U165:AB165,5),"")</f>
        <v/>
      </c>
      <c r="AH165" s="59" t="str">
        <f>IF(AC165=Lookups!$I$6+2,LARGE(U165:AB165,6),"")</f>
        <v/>
      </c>
      <c r="AI165" s="59"/>
      <c r="AJ165" s="59"/>
      <c r="AK165" s="60" t="str">
        <f t="shared" si="323"/>
        <v/>
      </c>
      <c r="AL165" s="34" t="str">
        <f>IF(OR(AC165=0,AC165=""),"",IF(COUNTIFS($AQ$160:$AQ$180,"&gt;"&amp;AQ165)+COUNTIFS(AQ$148:AQ165,"="&amp;AQ165)=0,"",COUNTIFS($AQ$160:$AQ$180,"&gt;"&amp;AQ165)+COUNTIFS(AQ$160:AQ185,"="&amp;AQ165)))</f>
        <v/>
      </c>
      <c r="AM165" s="34" t="str">
        <f>IFERROR(IF(OR(AC165=0,AC165=""),"",IF(COUNTIFS($AR$160:$AR$180,"&gt;"&amp;AR165)+COUNTIFS(AR$160:AR165,"="&amp;AR165)=0,"",COUNTIFS($AR$160:$AR$180,"&gt;"&amp;AR165)+COUNTIFS(AR$160:AR165,"="&amp;AR165)+$AL$159)),"")</f>
        <v/>
      </c>
      <c r="AN165" s="34" t="str">
        <f>IFERROR(IF(OR(AC165=0,AC165=""),"",IF(COUNTIFS($AS$160:$AS$180,"&gt;"&amp;AS165)+COUNTIFS(AS$160:AS165,"="&amp;AS165)=0,"",COUNTIFS($AS$160:$AS$180,"&gt;"&amp;AS165)+COUNTIFS(AS$160:AS165,"="&amp;AS165)+$AM$159)),"")</f>
        <v/>
      </c>
      <c r="AO165" s="34" t="str">
        <f>IFERROR(IF(OR(AC165=0,AC165=""),"",IF(COUNTIFS($AT$160:$AT$180,"&gt;"&amp;AT165)+COUNTIFS(AT$160:AT165,"="&amp;AT165)=0,"",COUNTIFS($AT$160:$AT$180,"&gt;"&amp;AT165)+COUNTIFS(AT$160:AT165,"="&amp;AT165)+$AN$159)),"")</f>
        <v/>
      </c>
      <c r="AP165" s="34" t="str">
        <f>IFERROR(IF(OR(AC165=0,AC165=""),"",IF(COUNTIFS($AU$160:$AU$180,"&gt;"&amp;AU165)+COUNTIFS(AU$160:AU165,"="&amp;AU165)=0,"",COUNTIFS($AU$160:$AU$180,"&gt;"&amp;AU165)+COUNTIFS(AU$160:AU165,"="&amp;AU165)+$AO$9)),"")</f>
        <v/>
      </c>
      <c r="AQ165" s="59" t="str">
        <f t="shared" si="324"/>
        <v/>
      </c>
      <c r="AR165" s="59" t="str">
        <f t="shared" si="325"/>
        <v/>
      </c>
      <c r="AS165" s="59" t="str">
        <f t="shared" si="326"/>
        <v/>
      </c>
      <c r="AT165" s="59" t="str">
        <f t="shared" si="327"/>
        <v/>
      </c>
      <c r="AU165" s="59" t="str">
        <f t="shared" si="328"/>
        <v/>
      </c>
      <c r="AW165" s="60" t="str">
        <f t="shared" si="329"/>
        <v/>
      </c>
      <c r="AX165" s="34" t="str">
        <f>IF(OR(AC165=0,AC165=""),"",IF(COUNTIFS($BC$11:$BC$212,"&gt;"&amp;BC165)+COUNTIFS(BC$11:BC165,"="&amp;BC165)=0,"",COUNTIFS($BC$11:$BC$212,"&gt;"&amp;BC165)+COUNTIFS(BC$11:BC165,"="&amp;BC165)))</f>
        <v/>
      </c>
      <c r="AY165" s="34" t="str">
        <f>IFERROR(IF(OR(AC165=0,AC165=""),"",IF(COUNTIFS($BD$11:$BD$212,"&gt;"&amp;BD165)+COUNTIFS(BD$11:BD165,"="&amp;BD165)=0,"",COUNTIFS($BD$11:$BD$212,"&gt;"&amp;BD165)+COUNTIFS(BD$11:BD165,"="&amp;BD165)+$AX$10)),"")</f>
        <v/>
      </c>
      <c r="AZ165" s="34" t="str">
        <f>IFERROR(IF(OR(AC165=0,AC165=""),"",IF(COUNTIFS($BE$11:$BE$212,"&gt;"&amp;BE165)+COUNTIFS(BE$11:BE165,"="&amp;BE165)=0,"",COUNTIFS($BE$11:$BE$212,"&gt;"&amp;BE165)+COUNTIFS(BE$11:BE165,"="&amp;BE165)+$AY$10)),"")</f>
        <v/>
      </c>
      <c r="BA165" s="34" t="str">
        <f>IFERROR(IF(OR(AC165=0,AC165=""),"",IF(COUNTIFS($BF$11:$BF$212,"&gt;"&amp;BF165)+COUNTIFS(BF$11:BF165,"="&amp;BF165)=0,"",COUNTIFS($BF$11:$BF$212,"&gt;"&amp;BF165)+COUNTIFS(BF$11:BF165,"="&amp;BF165)+$AZ$10)),"")</f>
        <v/>
      </c>
      <c r="BB165" s="34" t="str">
        <f>IFERROR(IF(OR(AC165=0,AC165=""),"",IF(COUNTIFS($BG$11:$BG$212,"&gt;"&amp;BG165)+COUNTIFS(BG$11:BG165,"="&amp;BG165)=0,"",COUNTIFS($BG$11:$BG$212,"&gt;"&amp;BG165)+COUNTIFS(BG$11:BG165,"="&amp;BG165)+$BA$10)),"")</f>
        <v/>
      </c>
      <c r="BC165" s="59" t="str">
        <f t="shared" si="330"/>
        <v/>
      </c>
      <c r="BD165" s="59" t="str">
        <f t="shared" si="331"/>
        <v/>
      </c>
      <c r="BE165" s="59" t="str">
        <f t="shared" si="332"/>
        <v/>
      </c>
      <c r="BF165" s="59" t="str">
        <f t="shared" si="333"/>
        <v/>
      </c>
      <c r="BG165" s="59" t="str">
        <f t="shared" si="334"/>
        <v/>
      </c>
    </row>
    <row r="166" spans="1:59" ht="15.6" x14ac:dyDescent="0.3">
      <c r="A166" t="str">
        <f t="shared" si="310"/>
        <v/>
      </c>
      <c r="C166" t="str">
        <f t="shared" si="311"/>
        <v/>
      </c>
      <c r="E166" t="str">
        <f>IF(AC166="","",COUNTIFS($H$160:$H$177,H166,$AE$160:$AE$177,"&gt;"&amp;AE166)+COUNTIFS(H$160:$H166,H166,AE$160:$AE166,AE166))</f>
        <v/>
      </c>
      <c r="F166" s="27" t="s">
        <v>144</v>
      </c>
      <c r="G166" s="128" t="str">
        <f>IFERROR(IF(VLOOKUP(F166,Lookups!$A$2:$F$118,2,FALSE)="","",VLOOKUP(F166,Lookups!$A$2:$F$118,2,FALSE)),"")</f>
        <v/>
      </c>
      <c r="H166" s="128" t="str">
        <f>IFERROR(IF(VLOOKUP(F166,Lookups!$A$2:$F$118,3,FALSE)="","",VLOOKUP(F166,Lookups!$A$2:$F$118,3,FALSE)),"")</f>
        <v>Visitor</v>
      </c>
      <c r="I166" s="128" t="str">
        <f>IFERROR(IF(AE166=0,"",VLOOKUP(AD166,Lookups!$K$3:$L$7,2,TRUE)),"")</f>
        <v/>
      </c>
      <c r="J166" s="128" t="str">
        <f>IFERROR(IF(VLOOKUP(F166,Lookups!$A$2:$F$118,4,FALSE)="","",VLOOKUP(F166,Lookups!$A$2:$F$118,4,FALSE)),"")</f>
        <v>PCP</v>
      </c>
      <c r="K166" s="128"/>
      <c r="L166" s="129" t="str">
        <f>IFERROR(IF(VLOOKUP(F166,Lookups!$A$2:$F$118,6,FALSE)="","",VLOOKUP(F166,Lookups!$A$2:$F$118,6,FALSE)),"")</f>
        <v/>
      </c>
      <c r="M166" s="53" t="str">
        <f>IFERROR(IF(VLOOKUP(F166,Scores!$A$5:$K$102,2,FALSE)="","",VLOOKUP(F166,Scores!$A$4:$K$102,2,FALSE)),"")</f>
        <v/>
      </c>
      <c r="N166" s="54" t="str">
        <f>IFERROR(IF(VLOOKUP(F166,Scores!$A$5:$K$102,3,FALSE)="","",VLOOKUP(F166,Scores!$A$5:$K$102,3,FALSE)),"")</f>
        <v/>
      </c>
      <c r="O166" s="54" t="str">
        <f>IFERROR(IF(VLOOKUP(F166,Scores!$A$5:$K$102,4,FALSE)="","",VLOOKUP(F166,Scores!$A$5:$K$102,4,FALSE)),"")</f>
        <v/>
      </c>
      <c r="P166" s="54" t="str">
        <f>IFERROR(IF(VLOOKUP(F166,Scores!$A$5:$K$102,5,FALSE)="","",VLOOKUP(F166,Scores!$A$5:$K$102,5,FALSE)),"")</f>
        <v/>
      </c>
      <c r="Q166" s="54" t="str">
        <f>IFERROR(IF(VLOOKUP(F166,Scores!$A$5:$K$102,6,FALSE)="","",VLOOKUP(F166,Scores!$A$5:$K$102,6,FALSE)),"")</f>
        <v/>
      </c>
      <c r="R166" s="54" t="str">
        <f>IFERROR(IF(VLOOKUP(F166,Scores!$A$5:$K$102,7,FALSE)="","",VLOOKUP(F166,Scores!$A$5:$K$102,7,FALSE)),"")</f>
        <v/>
      </c>
      <c r="S166" s="54" t="str">
        <f>IFERROR(IF(VLOOKUP(F166,Scores!$A$5:$K$102,8,FALSE)="","",VLOOKUP(F166,Scores!$A$5:$K$102,8,FALSE)),"")</f>
        <v/>
      </c>
      <c r="T166" s="55" t="str">
        <f>IFERROR(IF(VLOOKUP(F166,Scores!$A$5:$K$102,9,FALSE)="","",VLOOKUP(F166,Scores!$A$5:$K$102,9,FALSE)),"")</f>
        <v/>
      </c>
      <c r="U166" s="56" t="str">
        <f t="shared" si="335"/>
        <v/>
      </c>
      <c r="V166" s="57" t="str">
        <f t="shared" si="336"/>
        <v/>
      </c>
      <c r="W166" s="57" t="str">
        <f t="shared" si="337"/>
        <v/>
      </c>
      <c r="X166" s="57" t="str">
        <f t="shared" si="338"/>
        <v/>
      </c>
      <c r="Y166" s="57" t="str">
        <f t="shared" si="339"/>
        <v/>
      </c>
      <c r="Z166" s="57" t="str">
        <f t="shared" si="340"/>
        <v/>
      </c>
      <c r="AA166" s="57" t="str">
        <f t="shared" si="341"/>
        <v/>
      </c>
      <c r="AB166" s="58" t="str">
        <f t="shared" si="342"/>
        <v/>
      </c>
      <c r="AC166" s="53" t="str">
        <f t="shared" si="343"/>
        <v/>
      </c>
      <c r="AD166" s="57" t="str">
        <f t="shared" si="344"/>
        <v/>
      </c>
      <c r="AE166" s="57" t="str" cm="1">
        <f t="array" ref="AE166">IFERROR(IF(AC166&gt;Lookups!$I$6-1,AVERAGE(LARGE(U166:AB166,_xlfn.SEQUENCE(Lookups!$I$6))),AVERAGE(LARGE(U166:AB166,_xlfn.SEQUENCE(AC166)))),"")</f>
        <v/>
      </c>
      <c r="AF166" s="55" t="str">
        <f t="shared" si="345"/>
        <v/>
      </c>
      <c r="AG166" s="59" t="str">
        <f>IF(AC166=Lookups!$I$6+1,LARGE(U166:AB166,5),"")</f>
        <v/>
      </c>
      <c r="AH166" s="59" t="str">
        <f>IF(AC166=Lookups!$I$6+2,LARGE(U166:AB166,6),"")</f>
        <v/>
      </c>
      <c r="AI166" s="59"/>
      <c r="AJ166" s="59"/>
      <c r="AK166" s="60" t="str">
        <f t="shared" si="323"/>
        <v/>
      </c>
      <c r="AL166" s="34" t="str">
        <f>IF(OR(AC166=0,AC166=""),"",IF(COUNTIFS($AQ$160:$AQ$180,"&gt;"&amp;AQ166)+COUNTIFS(AQ$148:AQ166,"="&amp;AQ166)=0,"",COUNTIFS($AQ$160:$AQ$180,"&gt;"&amp;AQ166)+COUNTIFS(AQ$160:AQ186,"="&amp;AQ166)))</f>
        <v/>
      </c>
      <c r="AM166" s="34" t="str">
        <f>IFERROR(IF(OR(AC166=0,AC166=""),"",IF(COUNTIFS($AR$160:$AR$180,"&gt;"&amp;AR166)+COUNTIFS(AR$160:AR166,"="&amp;AR166)=0,"",COUNTIFS($AR$160:$AR$180,"&gt;"&amp;AR166)+COUNTIFS(AR$160:AR166,"="&amp;AR166)+$AL$159)),"")</f>
        <v/>
      </c>
      <c r="AN166" s="34" t="str">
        <f>IFERROR(IF(OR(AC166=0,AC166=""),"",IF(COUNTIFS($AS$160:$AS$180,"&gt;"&amp;AS166)+COUNTIFS(AS$160:AS166,"="&amp;AS166)=0,"",COUNTIFS($AS$160:$AS$180,"&gt;"&amp;AS166)+COUNTIFS(AS$160:AS166,"="&amp;AS166)+$AM$159)),"")</f>
        <v/>
      </c>
      <c r="AO166" s="34" t="str">
        <f>IFERROR(IF(OR(AC166=0,AC166=""),"",IF(COUNTIFS($AT$160:$AT$180,"&gt;"&amp;AT166)+COUNTIFS(AT$160:AT166,"="&amp;AT166)=0,"",COUNTIFS($AT$160:$AT$180,"&gt;"&amp;AT166)+COUNTIFS(AT$160:AT166,"="&amp;AT166)+$AN$159)),"")</f>
        <v/>
      </c>
      <c r="AP166" s="34" t="str">
        <f>IFERROR(IF(OR(AC166=0,AC166=""),"",IF(COUNTIFS($AU$160:$AU$180,"&gt;"&amp;AU166)+COUNTIFS(AU$160:AU166,"="&amp;AU166)=0,"",COUNTIFS($AU$160:$AU$180,"&gt;"&amp;AU166)+COUNTIFS(AU$160:AU166,"="&amp;AU166)+$AO$9)),"")</f>
        <v/>
      </c>
      <c r="AQ166" s="59" t="str">
        <f t="shared" si="324"/>
        <v/>
      </c>
      <c r="AR166" s="59" t="str">
        <f t="shared" si="325"/>
        <v/>
      </c>
      <c r="AS166" s="59" t="str">
        <f t="shared" si="326"/>
        <v/>
      </c>
      <c r="AT166" s="59" t="str">
        <f t="shared" si="327"/>
        <v/>
      </c>
      <c r="AU166" s="59" t="str">
        <f t="shared" si="328"/>
        <v/>
      </c>
      <c r="AW166" s="60" t="str">
        <f t="shared" si="329"/>
        <v/>
      </c>
      <c r="AX166" s="34" t="str">
        <f>IF(OR(AC166=0,AC166=""),"",IF(COUNTIFS($BC$11:$BC$212,"&gt;"&amp;BC166)+COUNTIFS(BC$11:BC166,"="&amp;BC166)=0,"",COUNTIFS($BC$11:$BC$212,"&gt;"&amp;BC166)+COUNTIFS(BC$11:BC166,"="&amp;BC166)))</f>
        <v/>
      </c>
      <c r="AY166" s="34" t="str">
        <f>IFERROR(IF(OR(AC166=0,AC166=""),"",IF(COUNTIFS($BD$11:$BD$212,"&gt;"&amp;BD166)+COUNTIFS(BD$11:BD166,"="&amp;BD166)=0,"",COUNTIFS($BD$11:$BD$212,"&gt;"&amp;BD166)+COUNTIFS(BD$11:BD166,"="&amp;BD166)+$AX$10)),"")</f>
        <v/>
      </c>
      <c r="AZ166" s="34" t="str">
        <f>IFERROR(IF(OR(AC166=0,AC166=""),"",IF(COUNTIFS($BE$11:$BE$212,"&gt;"&amp;BE166)+COUNTIFS(BE$11:BE166,"="&amp;BE166)=0,"",COUNTIFS($BE$11:$BE$212,"&gt;"&amp;BE166)+COUNTIFS(BE$11:BE166,"="&amp;BE166)+$AY$10)),"")</f>
        <v/>
      </c>
      <c r="BA166" s="34" t="str">
        <f>IFERROR(IF(OR(AC166=0,AC166=""),"",IF(COUNTIFS($BF$11:$BF$212,"&gt;"&amp;BF166)+COUNTIFS(BF$11:BF166,"="&amp;BF166)=0,"",COUNTIFS($BF$11:$BF$212,"&gt;"&amp;BF166)+COUNTIFS(BF$11:BF166,"="&amp;BF166)+$AZ$10)),"")</f>
        <v/>
      </c>
      <c r="BB166" s="34" t="str">
        <f>IFERROR(IF(OR(AC166=0,AC166=""),"",IF(COUNTIFS($BG$11:$BG$212,"&gt;"&amp;BG166)+COUNTIFS(BG$11:BG166,"="&amp;BG166)=0,"",COUNTIFS($BG$11:$BG$212,"&gt;"&amp;BG166)+COUNTIFS(BG$11:BG166,"="&amp;BG166)+$BA$10)),"")</f>
        <v/>
      </c>
      <c r="BC166" s="59" t="str">
        <f t="shared" si="330"/>
        <v/>
      </c>
      <c r="BD166" s="59" t="str">
        <f t="shared" si="331"/>
        <v/>
      </c>
      <c r="BE166" s="59" t="str">
        <f t="shared" si="332"/>
        <v/>
      </c>
      <c r="BF166" s="59" t="str">
        <f t="shared" si="333"/>
        <v/>
      </c>
      <c r="BG166" s="59" t="str">
        <f t="shared" si="334"/>
        <v/>
      </c>
    </row>
    <row r="167" spans="1:59" ht="15.6" x14ac:dyDescent="0.3">
      <c r="A167" t="str">
        <f t="shared" si="310"/>
        <v/>
      </c>
      <c r="C167" t="str">
        <f t="shared" si="311"/>
        <v/>
      </c>
      <c r="E167" t="str">
        <f>IF(AC167="","",COUNTIFS($H$160:$H$177,H167,$AE$160:$AE$177,"&gt;"&amp;AE167)+COUNTIFS(H$160:$H167,H167,AE$160:$AE167,AE167))</f>
        <v/>
      </c>
      <c r="F167" s="27" t="s">
        <v>54</v>
      </c>
      <c r="G167" s="128" t="str">
        <f>IFERROR(IF(VLOOKUP(F167,Lookups!$A$2:$F$118,2,FALSE)="","",VLOOKUP(F167,Lookups!$A$2:$F$118,2,FALSE)),"")</f>
        <v/>
      </c>
      <c r="H167" s="128" t="str">
        <f>IFERROR(IF(VLOOKUP(F167,Lookups!$A$2:$F$118,3,FALSE)="","",VLOOKUP(F167,Lookups!$A$2:$F$118,3,FALSE)),"")</f>
        <v>Visitor</v>
      </c>
      <c r="I167" s="128" t="str">
        <f>IFERROR(IF(AE167=0,"",VLOOKUP(AD167,Lookups!$K$3:$L$7,2,TRUE)),"")</f>
        <v/>
      </c>
      <c r="J167" s="128" t="str">
        <f>IFERROR(IF(VLOOKUP(F167,Lookups!$A$2:$F$118,4,FALSE)="","",VLOOKUP(F167,Lookups!$A$2:$F$118,4,FALSE)),"")</f>
        <v>Sticks</v>
      </c>
      <c r="K167" s="128"/>
      <c r="L167" s="129" t="str">
        <f>IFERROR(IF(VLOOKUP(F167,Lookups!$A$2:$F$118,6,FALSE)="","",VLOOKUP(F167,Lookups!$A$2:$F$118,6,FALSE)),"")</f>
        <v/>
      </c>
      <c r="M167" s="53" t="str">
        <f>IFERROR(IF(VLOOKUP(F167,Scores!$A$5:$K$102,2,FALSE)="","",VLOOKUP(F167,Scores!$A$4:$K$102,2,FALSE)),"")</f>
        <v/>
      </c>
      <c r="N167" s="54" t="str">
        <f>IFERROR(IF(VLOOKUP(F167,Scores!$A$5:$K$102,3,FALSE)="","",VLOOKUP(F167,Scores!$A$5:$K$102,3,FALSE)),"")</f>
        <v/>
      </c>
      <c r="O167" s="54" t="str">
        <f>IFERROR(IF(VLOOKUP(F167,Scores!$A$5:$K$102,4,FALSE)="","",VLOOKUP(F167,Scores!$A$5:$K$102,4,FALSE)),"")</f>
        <v/>
      </c>
      <c r="P167" s="54" t="str">
        <f>IFERROR(IF(VLOOKUP(F167,Scores!$A$5:$K$102,5,FALSE)="","",VLOOKUP(F167,Scores!$A$5:$K$102,5,FALSE)),"")</f>
        <v/>
      </c>
      <c r="Q167" s="54" t="str">
        <f>IFERROR(IF(VLOOKUP(F167,Scores!$A$5:$K$102,6,FALSE)="","",VLOOKUP(F167,Scores!$A$5:$K$102,6,FALSE)),"")</f>
        <v/>
      </c>
      <c r="R167" s="54" t="str">
        <f>IFERROR(IF(VLOOKUP(F167,Scores!$A$5:$K$102,7,FALSE)="","",VLOOKUP(F167,Scores!$A$5:$K$102,7,FALSE)),"")</f>
        <v/>
      </c>
      <c r="S167" s="54" t="str">
        <f>IFERROR(IF(VLOOKUP(F167,Scores!$A$5:$K$102,8,FALSE)="","",VLOOKUP(F167,Scores!$A$5:$K$102,8,FALSE)),"")</f>
        <v/>
      </c>
      <c r="T167" s="55" t="str">
        <f>IFERROR(IF(VLOOKUP(F167,Scores!$A$5:$K$102,9,FALSE)="","",VLOOKUP(F167,Scores!$A$5:$K$102,9,FALSE)),"")</f>
        <v/>
      </c>
      <c r="U167" s="56" t="str">
        <f t="shared" si="335"/>
        <v/>
      </c>
      <c r="V167" s="57" t="str">
        <f t="shared" si="336"/>
        <v/>
      </c>
      <c r="W167" s="57" t="str">
        <f t="shared" si="337"/>
        <v/>
      </c>
      <c r="X167" s="57" t="str">
        <f t="shared" si="338"/>
        <v/>
      </c>
      <c r="Y167" s="57" t="str">
        <f t="shared" si="339"/>
        <v/>
      </c>
      <c r="Z167" s="57" t="str">
        <f t="shared" si="340"/>
        <v/>
      </c>
      <c r="AA167" s="57" t="str">
        <f t="shared" si="341"/>
        <v/>
      </c>
      <c r="AB167" s="58" t="str">
        <f t="shared" si="342"/>
        <v/>
      </c>
      <c r="AC167" s="53" t="str">
        <f t="shared" si="343"/>
        <v/>
      </c>
      <c r="AD167" s="57" t="str">
        <f t="shared" si="344"/>
        <v/>
      </c>
      <c r="AE167" s="57" t="str" cm="1">
        <f t="array" ref="AE167">IFERROR(IF(AC167&gt;Lookups!$I$6-1,AVERAGE(LARGE(U167:AB167,_xlfn.SEQUENCE(Lookups!$I$6))),AVERAGE(LARGE(U167:AB167,_xlfn.SEQUENCE(AC167)))),"")</f>
        <v/>
      </c>
      <c r="AF167" s="55" t="str">
        <f t="shared" si="345"/>
        <v/>
      </c>
      <c r="AG167" s="59" t="str">
        <f>IF(AC167=Lookups!$I$6+1,LARGE(U167:AB167,5),"")</f>
        <v/>
      </c>
      <c r="AH167" s="59" t="str">
        <f>IF(AC167=Lookups!$I$6+2,LARGE(U167:AB167,6),"")</f>
        <v/>
      </c>
      <c r="AI167" s="59"/>
      <c r="AJ167" s="59"/>
      <c r="AK167" s="60" t="str">
        <f t="shared" si="323"/>
        <v/>
      </c>
      <c r="AL167" s="34" t="str">
        <f>IF(OR(AC167=0,AC167=""),"",IF(COUNTIFS($AQ$160:$AQ$180,"&gt;"&amp;AQ167)+COUNTIFS(AQ$148:AQ167,"="&amp;AQ167)=0,"",COUNTIFS($AQ$160:$AQ$180,"&gt;"&amp;AQ167)+COUNTIFS(AQ$160:AQ187,"="&amp;AQ167)))</f>
        <v/>
      </c>
      <c r="AM167" s="34" t="str">
        <f>IFERROR(IF(OR(AC167=0,AC167=""),"",IF(COUNTIFS($AR$160:$AR$180,"&gt;"&amp;AR167)+COUNTIFS(AR$160:AR167,"="&amp;AR167)=0,"",COUNTIFS($AR$160:$AR$180,"&gt;"&amp;AR167)+COUNTIFS(AR$160:AR167,"="&amp;AR167)+$AL$159)),"")</f>
        <v/>
      </c>
      <c r="AN167" s="34" t="str">
        <f>IFERROR(IF(OR(AC167=0,AC167=""),"",IF(COUNTIFS($AS$160:$AS$180,"&gt;"&amp;AS167)+COUNTIFS(AS$160:AS167,"="&amp;AS167)=0,"",COUNTIFS($AS$160:$AS$180,"&gt;"&amp;AS167)+COUNTIFS(AS$160:AS167,"="&amp;AS167)+$AM$159)),"")</f>
        <v/>
      </c>
      <c r="AO167" s="34" t="str">
        <f>IFERROR(IF(OR(AC167=0,AC167=""),"",IF(COUNTIFS($AT$160:$AT$180,"&gt;"&amp;AT167)+COUNTIFS(AT$160:AT167,"="&amp;AT167)=0,"",COUNTIFS($AT$160:$AT$180,"&gt;"&amp;AT167)+COUNTIFS(AT$160:AT167,"="&amp;AT167)+$AN$159)),"")</f>
        <v/>
      </c>
      <c r="AP167" s="34" t="str">
        <f>IFERROR(IF(OR(AC167=0,AC167=""),"",IF(COUNTIFS($AU$160:$AU$180,"&gt;"&amp;AU167)+COUNTIFS(AU$160:AU167,"="&amp;AU167)=0,"",COUNTIFS($AU$160:$AU$180,"&gt;"&amp;AU167)+COUNTIFS(AU$160:AU167,"="&amp;AU167)+$AO$9)),"")</f>
        <v/>
      </c>
      <c r="AQ167" s="59" t="str">
        <f t="shared" si="324"/>
        <v/>
      </c>
      <c r="AR167" s="59" t="str">
        <f t="shared" si="325"/>
        <v/>
      </c>
      <c r="AS167" s="59" t="str">
        <f t="shared" si="326"/>
        <v/>
      </c>
      <c r="AT167" s="59" t="str">
        <f t="shared" si="327"/>
        <v/>
      </c>
      <c r="AU167" s="59" t="str">
        <f t="shared" si="328"/>
        <v/>
      </c>
      <c r="AW167" s="60" t="str">
        <f t="shared" si="329"/>
        <v/>
      </c>
      <c r="AX167" s="34" t="str">
        <f>IF(OR(AC167=0,AC167=""),"",IF(COUNTIFS($BC$11:$BC$212,"&gt;"&amp;BC167)+COUNTIFS(BC$11:BC167,"="&amp;BC167)=0,"",COUNTIFS($BC$11:$BC$212,"&gt;"&amp;BC167)+COUNTIFS(BC$11:BC167,"="&amp;BC167)))</f>
        <v/>
      </c>
      <c r="AY167" s="34" t="str">
        <f>IFERROR(IF(OR(AC167=0,AC167=""),"",IF(COUNTIFS($BD$11:$BD$212,"&gt;"&amp;BD167)+COUNTIFS(BD$11:BD167,"="&amp;BD167)=0,"",COUNTIFS($BD$11:$BD$212,"&gt;"&amp;BD167)+COUNTIFS(BD$11:BD167,"="&amp;BD167)+$AX$10)),"")</f>
        <v/>
      </c>
      <c r="AZ167" s="34" t="str">
        <f>IFERROR(IF(OR(AC167=0,AC167=""),"",IF(COUNTIFS($BE$11:$BE$212,"&gt;"&amp;BE167)+COUNTIFS(BE$11:BE167,"="&amp;BE167)=0,"",COUNTIFS($BE$11:$BE$212,"&gt;"&amp;BE167)+COUNTIFS(BE$11:BE167,"="&amp;BE167)+$AY$10)),"")</f>
        <v/>
      </c>
      <c r="BA167" s="34" t="str">
        <f>IFERROR(IF(OR(AC167=0,AC167=""),"",IF(COUNTIFS($BF$11:$BF$212,"&gt;"&amp;BF167)+COUNTIFS(BF$11:BF167,"="&amp;BF167)=0,"",COUNTIFS($BF$11:$BF$212,"&gt;"&amp;BF167)+COUNTIFS(BF$11:BF167,"="&amp;BF167)+$AZ$10)),"")</f>
        <v/>
      </c>
      <c r="BB167" s="34" t="str">
        <f>IFERROR(IF(OR(AC167=0,AC167=""),"",IF(COUNTIFS($BG$11:$BG$212,"&gt;"&amp;BG167)+COUNTIFS(BG$11:BG167,"="&amp;BG167)=0,"",COUNTIFS($BG$11:$BG$212,"&gt;"&amp;BG167)+COUNTIFS(BG$11:BG167,"="&amp;BG167)+$BA$10)),"")</f>
        <v/>
      </c>
      <c r="BC167" s="59" t="str">
        <f t="shared" si="330"/>
        <v/>
      </c>
      <c r="BD167" s="59" t="str">
        <f t="shared" si="331"/>
        <v/>
      </c>
      <c r="BE167" s="59" t="str">
        <f t="shared" si="332"/>
        <v/>
      </c>
      <c r="BF167" s="59" t="str">
        <f t="shared" si="333"/>
        <v/>
      </c>
      <c r="BG167" s="59" t="str">
        <f t="shared" si="334"/>
        <v/>
      </c>
    </row>
    <row r="168" spans="1:59" ht="15.6" x14ac:dyDescent="0.3">
      <c r="A168" t="str">
        <f t="shared" si="310"/>
        <v/>
      </c>
      <c r="C168" t="str">
        <f t="shared" si="311"/>
        <v/>
      </c>
      <c r="E168" t="str">
        <f>IF(AC168="","",COUNTIFS($H$160:$H$177,H168,$AE$160:$AE$177,"&gt;"&amp;AE168)+COUNTIFS(H$160:$H168,H168,AE$160:$AE168,AE168))</f>
        <v/>
      </c>
      <c r="F168" s="27" t="s">
        <v>143</v>
      </c>
      <c r="G168" s="128" t="str">
        <f>IFERROR(IF(VLOOKUP(F168,Lookups!$A$2:$F$118,2,FALSE)="","",VLOOKUP(F168,Lookups!$A$2:$F$118,2,FALSE)),"")</f>
        <v/>
      </c>
      <c r="H168" s="128" t="str">
        <f>IFERROR(IF(VLOOKUP(F168,Lookups!$A$2:$F$118,3,FALSE)="","",VLOOKUP(F168,Lookups!$A$2:$F$118,3,FALSE)),"")</f>
        <v>Visitor</v>
      </c>
      <c r="I168" s="128" t="str">
        <f>IFERROR(IF(AE168=0,"",VLOOKUP(AD168,Lookups!$K$3:$L$7,2,TRUE)),"")</f>
        <v/>
      </c>
      <c r="J168" s="128" t="str">
        <f>IFERROR(IF(VLOOKUP(F168,Lookups!$A$2:$F$118,4,FALSE)="","",VLOOKUP(F168,Lookups!$A$2:$F$118,4,FALSE)),"")</f>
        <v>PCP</v>
      </c>
      <c r="K168" s="128"/>
      <c r="L168" s="129" t="str">
        <f>IFERROR(IF(VLOOKUP(F168,Lookups!$A$2:$F$118,6,FALSE)="","",VLOOKUP(F168,Lookups!$A$2:$F$118,6,FALSE)),"")</f>
        <v/>
      </c>
      <c r="M168" s="53" t="str">
        <f>IFERROR(IF(VLOOKUP(F168,Scores!$A$5:$K$102,2,FALSE)="","",VLOOKUP(F168,Scores!$A$4:$K$102,2,FALSE)),"")</f>
        <v/>
      </c>
      <c r="N168" s="54" t="str">
        <f>IFERROR(IF(VLOOKUP(F168,Scores!$A$5:$K$102,3,FALSE)="","",VLOOKUP(F168,Scores!$A$5:$K$102,3,FALSE)),"")</f>
        <v/>
      </c>
      <c r="O168" s="54" t="str">
        <f>IFERROR(IF(VLOOKUP(F168,Scores!$A$5:$K$102,4,FALSE)="","",VLOOKUP(F168,Scores!$A$5:$K$102,4,FALSE)),"")</f>
        <v/>
      </c>
      <c r="P168" s="54" t="str">
        <f>IFERROR(IF(VLOOKUP(F168,Scores!$A$5:$K$102,5,FALSE)="","",VLOOKUP(F168,Scores!$A$5:$K$102,5,FALSE)),"")</f>
        <v/>
      </c>
      <c r="Q168" s="54" t="str">
        <f>IFERROR(IF(VLOOKUP(F168,Scores!$A$5:$K$102,6,FALSE)="","",VLOOKUP(F168,Scores!$A$5:$K$102,6,FALSE)),"")</f>
        <v/>
      </c>
      <c r="R168" s="54" t="str">
        <f>IFERROR(IF(VLOOKUP(F168,Scores!$A$5:$K$102,7,FALSE)="","",VLOOKUP(F168,Scores!$A$5:$K$102,7,FALSE)),"")</f>
        <v/>
      </c>
      <c r="S168" s="54" t="str">
        <f>IFERROR(IF(VLOOKUP(F168,Scores!$A$5:$K$102,8,FALSE)="","",VLOOKUP(F168,Scores!$A$5:$K$102,8,FALSE)),"")</f>
        <v/>
      </c>
      <c r="T168" s="55" t="str">
        <f>IFERROR(IF(VLOOKUP(F168,Scores!$A$5:$K$102,9,FALSE)="","",VLOOKUP(F168,Scores!$A$5:$K$102,9,FALSE)),"")</f>
        <v/>
      </c>
      <c r="U168" s="56" t="str">
        <f t="shared" si="335"/>
        <v/>
      </c>
      <c r="V168" s="57" t="str">
        <f t="shared" si="336"/>
        <v/>
      </c>
      <c r="W168" s="57" t="str">
        <f t="shared" si="337"/>
        <v/>
      </c>
      <c r="X168" s="57" t="str">
        <f t="shared" si="338"/>
        <v/>
      </c>
      <c r="Y168" s="57" t="str">
        <f t="shared" si="339"/>
        <v/>
      </c>
      <c r="Z168" s="57" t="str">
        <f t="shared" si="340"/>
        <v/>
      </c>
      <c r="AA168" s="57" t="str">
        <f t="shared" si="341"/>
        <v/>
      </c>
      <c r="AB168" s="58" t="str">
        <f t="shared" si="342"/>
        <v/>
      </c>
      <c r="AC168" s="53" t="str">
        <f t="shared" si="343"/>
        <v/>
      </c>
      <c r="AD168" s="57" t="str">
        <f t="shared" si="344"/>
        <v/>
      </c>
      <c r="AE168" s="57" t="str" cm="1">
        <f t="array" ref="AE168">IFERROR(IF(AC168&gt;Lookups!$I$6-1,AVERAGE(LARGE(U168:AB168,_xlfn.SEQUENCE(Lookups!$I$6))),AVERAGE(LARGE(U168:AB168,_xlfn.SEQUENCE(AC168)))),"")</f>
        <v/>
      </c>
      <c r="AF168" s="55" t="str">
        <f t="shared" si="345"/>
        <v/>
      </c>
      <c r="AG168" s="59" t="str">
        <f>IF(AC168=Lookups!$I$6+1,LARGE(U168:AB168,5),"")</f>
        <v/>
      </c>
      <c r="AH168" s="59" t="str">
        <f>IF(AC168=Lookups!$I$6+2,LARGE(U168:AB168,6),"")</f>
        <v/>
      </c>
      <c r="AI168" s="59"/>
      <c r="AJ168" s="59"/>
      <c r="AK168" s="60" t="str">
        <f t="shared" si="323"/>
        <v/>
      </c>
      <c r="AL168" s="34" t="str">
        <f>IF(OR(AC168=0,AC168=""),"",IF(COUNTIFS($AQ$160:$AQ$180,"&gt;"&amp;AQ168)+COUNTIFS(AQ$148:AQ168,"="&amp;AQ168)=0,"",COUNTIFS($AQ$160:$AQ$180,"&gt;"&amp;AQ168)+COUNTIFS(AQ$160:AQ188,"="&amp;AQ168)))</f>
        <v/>
      </c>
      <c r="AM168" s="34" t="str">
        <f>IFERROR(IF(OR(AC168=0,AC168=""),"",IF(COUNTIFS($AR$160:$AR$180,"&gt;"&amp;AR168)+COUNTIFS(AR$160:AR168,"="&amp;AR168)=0,"",COUNTIFS($AR$160:$AR$180,"&gt;"&amp;AR168)+COUNTIFS(AR$160:AR168,"="&amp;AR168)+$AL$159)),"")</f>
        <v/>
      </c>
      <c r="AN168" s="34" t="str">
        <f>IFERROR(IF(OR(AC168=0,AC168=""),"",IF(COUNTIFS($AS$160:$AS$180,"&gt;"&amp;AS168)+COUNTIFS(AS$160:AS168,"="&amp;AS168)=0,"",COUNTIFS($AS$160:$AS$180,"&gt;"&amp;AS168)+COUNTIFS(AS$160:AS168,"="&amp;AS168)+$AM$159)),"")</f>
        <v/>
      </c>
      <c r="AO168" s="34" t="str">
        <f>IFERROR(IF(OR(AC168=0,AC168=""),"",IF(COUNTIFS($AT$160:$AT$180,"&gt;"&amp;AT168)+COUNTIFS(AT$160:AT168,"="&amp;AT168)=0,"",COUNTIFS($AT$160:$AT$180,"&gt;"&amp;AT168)+COUNTIFS(AT$160:AT168,"="&amp;AT168)+$AN$159)),"")</f>
        <v/>
      </c>
      <c r="AP168" s="34" t="str">
        <f>IFERROR(IF(OR(AC168=0,AC168=""),"",IF(COUNTIFS($AU$160:$AU$180,"&gt;"&amp;AU168)+COUNTIFS(AU$160:AU168,"="&amp;AU168)=0,"",COUNTIFS($AU$160:$AU$180,"&gt;"&amp;AU168)+COUNTIFS(AU$160:AU168,"="&amp;AU168)+$AO$9)),"")</f>
        <v/>
      </c>
      <c r="AQ168" s="59" t="str">
        <f t="shared" si="324"/>
        <v/>
      </c>
      <c r="AR168" s="59" t="str">
        <f t="shared" si="325"/>
        <v/>
      </c>
      <c r="AS168" s="59" t="str">
        <f t="shared" si="326"/>
        <v/>
      </c>
      <c r="AT168" s="59" t="str">
        <f t="shared" si="327"/>
        <v/>
      </c>
      <c r="AU168" s="59" t="str">
        <f t="shared" si="328"/>
        <v/>
      </c>
      <c r="AW168" s="60" t="str">
        <f t="shared" si="329"/>
        <v/>
      </c>
      <c r="AX168" s="34" t="str">
        <f>IF(OR(AC168=0,AC168=""),"",IF(COUNTIFS($BC$11:$BC$212,"&gt;"&amp;BC168)+COUNTIFS(BC$11:BC168,"="&amp;BC168)=0,"",COUNTIFS($BC$11:$BC$212,"&gt;"&amp;BC168)+COUNTIFS(BC$11:BC168,"="&amp;BC168)))</f>
        <v/>
      </c>
      <c r="AY168" s="34" t="str">
        <f>IFERROR(IF(OR(AC168=0,AC168=""),"",IF(COUNTIFS($BD$11:$BD$212,"&gt;"&amp;BD168)+COUNTIFS(BD$11:BD168,"="&amp;BD168)=0,"",COUNTIFS($BD$11:$BD$212,"&gt;"&amp;BD168)+COUNTIFS(BD$11:BD168,"="&amp;BD168)+$AX$10)),"")</f>
        <v/>
      </c>
      <c r="AZ168" s="34" t="str">
        <f>IFERROR(IF(OR(AC168=0,AC168=""),"",IF(COUNTIFS($BE$11:$BE$212,"&gt;"&amp;BE168)+COUNTIFS(BE$11:BE168,"="&amp;BE168)=0,"",COUNTIFS($BE$11:$BE$212,"&gt;"&amp;BE168)+COUNTIFS(BE$11:BE168,"="&amp;BE168)+$AY$10)),"")</f>
        <v/>
      </c>
      <c r="BA168" s="34" t="str">
        <f>IFERROR(IF(OR(AC168=0,AC168=""),"",IF(COUNTIFS($BF$11:$BF$212,"&gt;"&amp;BF168)+COUNTIFS(BF$11:BF168,"="&amp;BF168)=0,"",COUNTIFS($BF$11:$BF$212,"&gt;"&amp;BF168)+COUNTIFS(BF$11:BF168,"="&amp;BF168)+$AZ$10)),"")</f>
        <v/>
      </c>
      <c r="BB168" s="34" t="str">
        <f>IFERROR(IF(OR(AC168=0,AC168=""),"",IF(COUNTIFS($BG$11:$BG$212,"&gt;"&amp;BG168)+COUNTIFS(BG$11:BG168,"="&amp;BG168)=0,"",COUNTIFS($BG$11:$BG$212,"&gt;"&amp;BG168)+COUNTIFS(BG$11:BG168,"="&amp;BG168)+$BA$10)),"")</f>
        <v/>
      </c>
      <c r="BC168" s="59" t="str">
        <f t="shared" si="330"/>
        <v/>
      </c>
      <c r="BD168" s="59" t="str">
        <f t="shared" si="331"/>
        <v/>
      </c>
      <c r="BE168" s="59" t="str">
        <f t="shared" si="332"/>
        <v/>
      </c>
      <c r="BF168" s="59" t="str">
        <f t="shared" si="333"/>
        <v/>
      </c>
      <c r="BG168" s="59" t="str">
        <f t="shared" si="334"/>
        <v/>
      </c>
    </row>
    <row r="169" spans="1:59" ht="15.6" x14ac:dyDescent="0.3">
      <c r="A169">
        <f t="shared" si="310"/>
        <v>1</v>
      </c>
      <c r="C169">
        <f t="shared" si="311"/>
        <v>105</v>
      </c>
      <c r="E169">
        <f>IF(AC169="","",COUNTIFS($H$160:$H$177,H169,$AE$160:$AE$177,"&gt;"&amp;AE169)+COUNTIFS(H$160:$H169,H169,AE$160:$AE169,AE169))</f>
        <v>1</v>
      </c>
      <c r="F169" s="27" t="s">
        <v>214</v>
      </c>
      <c r="G169" s="128" t="str">
        <f>IFERROR(IF(VLOOKUP(F169,Lookups!$A$2:$F$118,2,FALSE)="","",VLOOKUP(F169,Lookups!$A$2:$F$118,2,FALSE)),"")</f>
        <v/>
      </c>
      <c r="H169" s="128" t="str">
        <f>IFERROR(IF(VLOOKUP(F169,Lookups!$A$2:$F$118,3,FALSE)="","",VLOOKUP(F169,Lookups!$A$2:$F$118,3,FALSE)),"")</f>
        <v>Visitor</v>
      </c>
      <c r="I169" s="128" t="str">
        <f>IFERROR(IF(AE169=0,"",VLOOKUP(AD169,Lookups!$K$3:$L$7,2,TRUE)),"")</f>
        <v>A</v>
      </c>
      <c r="J169" s="128" t="str">
        <f>IFERROR(IF(VLOOKUP(F169,Lookups!$A$2:$F$118,4,FALSE)="","",VLOOKUP(F169,Lookups!$A$2:$F$118,4,FALSE)),"")</f>
        <v>PCP</v>
      </c>
      <c r="K169" s="128"/>
      <c r="L169" s="129" t="str">
        <f>IFERROR(IF(VLOOKUP(F169,Lookups!$A$2:$F$118,6,FALSE)="","",VLOOKUP(F169,Lookups!$A$2:$F$118,6,FALSE)),"")</f>
        <v/>
      </c>
      <c r="M169" s="53" t="str">
        <f>IFERROR(IF(VLOOKUP(F169,Scores!$A$5:$K$102,2,FALSE)="","",VLOOKUP(F169,Scores!$A$4:$K$102,2,FALSE)),"")</f>
        <v/>
      </c>
      <c r="N169" s="54">
        <f>IFERROR(IF(VLOOKUP(F169,Scores!$A$5:$K$102,3,FALSE)="","",VLOOKUP(F169,Scores!$A$5:$K$102,3,FALSE)),"")</f>
        <v>27</v>
      </c>
      <c r="O169" s="54" t="str">
        <f>IFERROR(IF(VLOOKUP(F169,Scores!$A$5:$K$102,4,FALSE)="","",VLOOKUP(F169,Scores!$A$5:$K$102,4,FALSE)),"")</f>
        <v/>
      </c>
      <c r="P169" s="54" t="str">
        <f>IFERROR(IF(VLOOKUP(F169,Scores!$A$5:$K$102,5,FALSE)="","",VLOOKUP(F169,Scores!$A$5:$K$102,5,FALSE)),"")</f>
        <v/>
      </c>
      <c r="Q169" s="54" t="str">
        <f>IFERROR(IF(VLOOKUP(F169,Scores!$A$5:$K$102,6,FALSE)="","",VLOOKUP(F169,Scores!$A$5:$K$102,6,FALSE)),"")</f>
        <v/>
      </c>
      <c r="R169" s="54" t="str">
        <f>IFERROR(IF(VLOOKUP(F169,Scores!$A$5:$K$102,7,FALSE)="","",VLOOKUP(F169,Scores!$A$5:$K$102,7,FALSE)),"")</f>
        <v/>
      </c>
      <c r="S169" s="54" t="str">
        <f>IFERROR(IF(VLOOKUP(F169,Scores!$A$5:$K$102,8,FALSE)="","",VLOOKUP(F169,Scores!$A$5:$K$102,8,FALSE)),"")</f>
        <v/>
      </c>
      <c r="T169" s="55" t="str">
        <f>IFERROR(IF(VLOOKUP(F169,Scores!$A$5:$K$102,9,FALSE)="","",VLOOKUP(F169,Scores!$A$5:$K$102,9,FALSE)),"")</f>
        <v/>
      </c>
      <c r="U169" s="56" t="str">
        <f t="shared" si="335"/>
        <v/>
      </c>
      <c r="V169" s="57">
        <f t="shared" si="336"/>
        <v>0.84375</v>
      </c>
      <c r="W169" s="57" t="str">
        <f t="shared" si="337"/>
        <v/>
      </c>
      <c r="X169" s="57" t="str">
        <f t="shared" si="338"/>
        <v/>
      </c>
      <c r="Y169" s="57" t="str">
        <f t="shared" si="339"/>
        <v/>
      </c>
      <c r="Z169" s="57" t="str">
        <f t="shared" si="340"/>
        <v/>
      </c>
      <c r="AA169" s="57" t="str">
        <f t="shared" si="341"/>
        <v/>
      </c>
      <c r="AB169" s="58" t="str">
        <f t="shared" si="342"/>
        <v/>
      </c>
      <c r="AC169" s="53">
        <f t="shared" si="343"/>
        <v>1</v>
      </c>
      <c r="AD169" s="57">
        <f t="shared" si="344"/>
        <v>0.84375</v>
      </c>
      <c r="AE169" s="57" cm="1">
        <f t="array" ref="AE169">IFERROR(IF(AC169&gt;Lookups!$I$6-1,AVERAGE(LARGE(U169:AB169,_xlfn.SEQUENCE(Lookups!$I$6))),AVERAGE(LARGE(U169:AB169,_xlfn.SEQUENCE(AC169)))),"")</f>
        <v>0.84375</v>
      </c>
      <c r="AF169" s="55">
        <f t="shared" si="345"/>
        <v>27</v>
      </c>
      <c r="AG169" s="59" t="str">
        <f>IF(AC169=Lookups!$I$6+1,LARGE(U169:AB169,5),"")</f>
        <v/>
      </c>
      <c r="AH169" s="59" t="str">
        <f>IF(AC169=Lookups!$I$6+2,LARGE(U169:AB169,6),"")</f>
        <v/>
      </c>
      <c r="AI169" s="59"/>
      <c r="AJ169" s="59"/>
      <c r="AK169" s="60">
        <f t="shared" si="323"/>
        <v>1</v>
      </c>
      <c r="AL169" s="34" t="str">
        <f>IF(OR(AC169=0,AC169=""),"",IF(COUNTIFS($AQ$160:$AQ$180,"&gt;"&amp;AQ169)+COUNTIFS(AQ$148:AQ169,"="&amp;AQ169)=0,"",COUNTIFS($AQ$160:$AQ$180,"&gt;"&amp;AQ169)+COUNTIFS(AQ$160:AQ189,"="&amp;AQ169)))</f>
        <v/>
      </c>
      <c r="AM169" s="34" t="str">
        <f>IFERROR(IF(OR(AC169=0,AC169=""),"",IF(COUNTIFS($AR$160:$AR$180,"&gt;"&amp;AR169)+COUNTIFS(AR$160:AR169,"="&amp;AR169)=0,"",COUNTIFS($AR$160:$AR$180,"&gt;"&amp;AR169)+COUNTIFS(AR$160:AR169,"="&amp;AR169)+$AL$159)),"")</f>
        <v/>
      </c>
      <c r="AN169" s="34" t="str">
        <f>IFERROR(IF(OR(AC169=0,AC169=""),"",IF(COUNTIFS($AS$160:$AS$180,"&gt;"&amp;AS169)+COUNTIFS(AS$160:AS169,"="&amp;AS169)=0,"",COUNTIFS($AS$160:$AS$180,"&gt;"&amp;AS169)+COUNTIFS(AS$160:AS169,"="&amp;AS169)+$AM$159)),"")</f>
        <v/>
      </c>
      <c r="AO169" s="34">
        <f>IFERROR(IF(OR(AC169=0,AC169=""),"",IF(COUNTIFS($AT$160:$AT$180,"&gt;"&amp;AT169)+COUNTIFS(AT$160:AT169,"="&amp;AT169)=0,"",COUNTIFS($AT$160:$AT$180,"&gt;"&amp;AT169)+COUNTIFS(AT$160:AT169,"="&amp;AT169)+$AN$159)),"")</f>
        <v>1</v>
      </c>
      <c r="AP169" s="34" t="str">
        <f>IFERROR(IF(OR(AC169=0,AC169=""),"",IF(COUNTIFS($AU$160:$AU$180,"&gt;"&amp;AU169)+COUNTIFS(AU$160:AU169,"="&amp;AU169)=0,"",COUNTIFS($AU$160:$AU$180,"&gt;"&amp;AU169)+COUNTIFS(AU$160:AU169,"="&amp;AU169)+$AO$9)),"")</f>
        <v/>
      </c>
      <c r="AQ169" s="59" t="str">
        <f t="shared" si="324"/>
        <v/>
      </c>
      <c r="AR169" s="59" t="str">
        <f t="shared" si="325"/>
        <v/>
      </c>
      <c r="AS169" s="59" t="str">
        <f t="shared" si="326"/>
        <v/>
      </c>
      <c r="AT169" s="59">
        <f t="shared" si="327"/>
        <v>0.84375</v>
      </c>
      <c r="AU169" s="59" t="str">
        <f t="shared" si="328"/>
        <v/>
      </c>
      <c r="AW169" s="60">
        <f t="shared" si="329"/>
        <v>105</v>
      </c>
      <c r="AX169" s="34">
        <f>IF(OR(AC169=0,AC169=""),"",IF(COUNTIFS($BC$11:$BC$212,"&gt;"&amp;BC169)+COUNTIFS(BC$11:BC169,"="&amp;BC169)=0,"",COUNTIFS($BC$11:$BC$212,"&gt;"&amp;BC169)+COUNTIFS(BC$11:BC169,"="&amp;BC169)))</f>
        <v>8</v>
      </c>
      <c r="AY169" s="34">
        <f>IFERROR(IF(OR(AC169=0,AC169=""),"",IF(COUNTIFS($BD$11:$BD$212,"&gt;"&amp;BD169)+COUNTIFS(BD$11:BD169,"="&amp;BD169)=0,"",COUNTIFS($BD$11:$BD$212,"&gt;"&amp;BD169)+COUNTIFS(BD$11:BD169,"="&amp;BD169)+$AX$10)),"")</f>
        <v>8</v>
      </c>
      <c r="AZ169" s="34">
        <f>IFERROR(IF(OR(AC169=0,AC169=""),"",IF(COUNTIFS($BE$11:$BE$212,"&gt;"&amp;BE169)+COUNTIFS(BE$11:BE169,"="&amp;BE169)=0,"",COUNTIFS($BE$11:$BE$212,"&gt;"&amp;BE169)+COUNTIFS(BE$11:BE169,"="&amp;BE169)+$AY$10)),"")</f>
        <v>8</v>
      </c>
      <c r="BA169" s="34">
        <f>IFERROR(IF(OR(AC169=0,AC169=""),"",IF(COUNTIFS($BF$11:$BF$212,"&gt;"&amp;BF169)+COUNTIFS(BF$11:BF169,"="&amp;BF169)=0,"",COUNTIFS($BF$11:$BF$212,"&gt;"&amp;BF169)+COUNTIFS(BF$11:BF169,"="&amp;BF169)+$AZ$10)),"")</f>
        <v>32</v>
      </c>
      <c r="BB169" s="34">
        <f>IFERROR(IF(OR(AC169=0,AC169=""),"",IF(COUNTIFS($BG$11:$BG$212,"&gt;"&amp;BG169)+COUNTIFS(BG$11:BG169,"="&amp;BG169)=0,"",COUNTIFS($BG$11:$BG$212,"&gt;"&amp;BG169)+COUNTIFS(BG$11:BG169,"="&amp;BG169)+$BA$10)),"")</f>
        <v>49</v>
      </c>
      <c r="BC169" s="59" t="str">
        <f t="shared" si="330"/>
        <v/>
      </c>
      <c r="BD169" s="59" t="str">
        <f t="shared" si="331"/>
        <v/>
      </c>
      <c r="BE169" s="59" t="str">
        <f t="shared" si="332"/>
        <v/>
      </c>
      <c r="BF169" s="59">
        <f t="shared" si="333"/>
        <v>0.84375</v>
      </c>
      <c r="BG169" s="59" t="str">
        <f t="shared" si="334"/>
        <v/>
      </c>
    </row>
    <row r="170" spans="1:59" ht="15" x14ac:dyDescent="0.3">
      <c r="A170" t="str">
        <f t="shared" si="310"/>
        <v/>
      </c>
      <c r="C170" t="str">
        <f t="shared" si="311"/>
        <v/>
      </c>
      <c r="E170" t="str">
        <f>IF(AC170="","",COUNTIFS($H$160:$H$177,H170,$AE$160:$AE$177,"&gt;"&amp;AE170)+COUNTIFS(H$160:$H170,H170,AE$160:$AE170,AE170))</f>
        <v/>
      </c>
      <c r="F170" s="6"/>
      <c r="G170" s="128" t="str">
        <f>IFERROR(IF(VLOOKUP(F170,Lookups!$A$2:$F$118,2,FALSE)="","",VLOOKUP(F170,Lookups!$A$2:$F$118,2,FALSE)),"")</f>
        <v/>
      </c>
      <c r="H170" s="128" t="str">
        <f>IFERROR(IF(VLOOKUP(F170,Lookups!$A$2:$F$118,3,FALSE)="","",VLOOKUP(F170,Lookups!$A$2:$F$118,3,FALSE)),"")</f>
        <v/>
      </c>
      <c r="I170" s="128" t="str">
        <f>IFERROR(IF(AE170=0,"",VLOOKUP(AD170,Lookups!$K$3:$L$7,2,TRUE)),"")</f>
        <v/>
      </c>
      <c r="J170" s="128" t="str">
        <f>IFERROR(IF(VLOOKUP(F170,Lookups!$A$2:$F$118,4,FALSE)="","",VLOOKUP(F170,Lookups!$A$2:$F$118,4,FALSE)),"")</f>
        <v/>
      </c>
      <c r="K170" s="128"/>
      <c r="L170" s="129" t="str">
        <f>IFERROR(IF(VLOOKUP(F170,Lookups!$A$2:$F$118,6,FALSE)="","",VLOOKUP(F170,Lookups!$A$2:$F$118,6,FALSE)),"")</f>
        <v/>
      </c>
      <c r="M170" s="53" t="str">
        <f>IFERROR(IF(VLOOKUP(F170,Scores!$A$5:$K$102,2,FALSE)="","",VLOOKUP(F170,Scores!$A$4:$K$102,2,FALSE)),"")</f>
        <v/>
      </c>
      <c r="N170" s="54" t="str">
        <f>IFERROR(IF(VLOOKUP(F170,Scores!$A$5:$K$102,3,FALSE)="","",VLOOKUP(F170,Scores!$A$5:$K$102,3,FALSE)),"")</f>
        <v/>
      </c>
      <c r="O170" s="54" t="str">
        <f>IFERROR(IF(VLOOKUP(F170,Scores!$A$5:$K$102,4,FALSE)="","",VLOOKUP(F170,Scores!$A$5:$K$102,4,FALSE)),"")</f>
        <v/>
      </c>
      <c r="P170" s="54" t="str">
        <f>IFERROR(IF(VLOOKUP(F170,Scores!$A$5:$K$102,5,FALSE)="","",VLOOKUP(F170,Scores!$A$5:$K$102,5,FALSE)),"")</f>
        <v/>
      </c>
      <c r="Q170" s="54" t="str">
        <f>IFERROR(IF(VLOOKUP(F170,Scores!$A$5:$K$102,6,FALSE)="","",VLOOKUP(F170,Scores!$A$5:$K$102,6,FALSE)),"")</f>
        <v/>
      </c>
      <c r="R170" s="54" t="str">
        <f>IFERROR(IF(VLOOKUP(F170,Scores!$A$5:$K$102,7,FALSE)="","",VLOOKUP(F170,Scores!$A$5:$K$102,7,FALSE)),"")</f>
        <v/>
      </c>
      <c r="S170" s="54" t="str">
        <f>IFERROR(IF(VLOOKUP(F170,Scores!$A$5:$K$102,8,FALSE)="","",VLOOKUP(F170,Scores!$A$5:$K$102,8,FALSE)),"")</f>
        <v/>
      </c>
      <c r="T170" s="55" t="str">
        <f>IFERROR(IF(VLOOKUP(F170,Scores!$A$5:$K$102,9,FALSE)="","",VLOOKUP(F170,Scores!$A$5:$K$102,9,FALSE)),"")</f>
        <v/>
      </c>
      <c r="U170" s="56" t="str">
        <f t="shared" si="335"/>
        <v/>
      </c>
      <c r="V170" s="57" t="str">
        <f t="shared" si="336"/>
        <v/>
      </c>
      <c r="W170" s="57" t="str">
        <f t="shared" si="337"/>
        <v/>
      </c>
      <c r="X170" s="57" t="str">
        <f t="shared" si="338"/>
        <v/>
      </c>
      <c r="Y170" s="57" t="str">
        <f t="shared" si="339"/>
        <v/>
      </c>
      <c r="Z170" s="57" t="str">
        <f t="shared" si="340"/>
        <v/>
      </c>
      <c r="AA170" s="57" t="str">
        <f t="shared" si="341"/>
        <v/>
      </c>
      <c r="AB170" s="58" t="str">
        <f t="shared" si="342"/>
        <v/>
      </c>
      <c r="AC170" s="53" t="str">
        <f t="shared" si="343"/>
        <v/>
      </c>
      <c r="AD170" s="57" t="str">
        <f t="shared" si="344"/>
        <v/>
      </c>
      <c r="AE170" s="57" t="str" cm="1">
        <f t="array" ref="AE170">IFERROR(IF(AC170&gt;Lookups!$I$6-1,AVERAGE(LARGE(U170:AB170,_xlfn.SEQUENCE(Lookups!$I$6))),AVERAGE(LARGE(U170:AB170,_xlfn.SEQUENCE(AC170)))),"")</f>
        <v/>
      </c>
      <c r="AF170" s="55" t="str">
        <f t="shared" si="345"/>
        <v/>
      </c>
      <c r="AG170" s="59" t="str">
        <f>IF(AC170=Lookups!$I$6+1,LARGE(U170:AB170,5),"")</f>
        <v/>
      </c>
      <c r="AH170" s="59" t="str">
        <f>IF(AC170=Lookups!$I$6+2,LARGE(U170:AB170,6),"")</f>
        <v/>
      </c>
      <c r="AI170" s="59"/>
      <c r="AJ170" s="59"/>
      <c r="AK170" s="60" t="str">
        <f t="shared" si="323"/>
        <v/>
      </c>
      <c r="AL170" s="34" t="str">
        <f>IF(OR(AC170=0,AC170=""),"",IF(COUNTIFS($AQ$160:$AQ$180,"&gt;"&amp;AQ170)+COUNTIFS(AQ$148:AQ170,"="&amp;AQ170)=0,"",COUNTIFS($AQ$160:$AQ$180,"&gt;"&amp;AQ170)+COUNTIFS(AQ$160:AQ190,"="&amp;AQ170)))</f>
        <v/>
      </c>
      <c r="AM170" s="34" t="str">
        <f>IFERROR(IF(OR(AC170=0,AC170=""),"",IF(COUNTIFS($AR$160:$AR$180,"&gt;"&amp;AR170)+COUNTIFS(AR$160:AR170,"="&amp;AR170)=0,"",COUNTIFS($AR$160:$AR$180,"&gt;"&amp;AR170)+COUNTIFS(AR$160:AR170,"="&amp;AR170)+$AL$159)),"")</f>
        <v/>
      </c>
      <c r="AN170" s="34" t="str">
        <f>IFERROR(IF(OR(AC170=0,AC170=""),"",IF(COUNTIFS($AS$160:$AS$180,"&gt;"&amp;AS170)+COUNTIFS(AS$160:AS170,"="&amp;AS170)=0,"",COUNTIFS($AS$160:$AS$180,"&gt;"&amp;AS170)+COUNTIFS(AS$160:AS170,"="&amp;AS170)+$AM$159)),"")</f>
        <v/>
      </c>
      <c r="AO170" s="34" t="str">
        <f>IFERROR(IF(OR(AC170=0,AC170=""),"",IF(COUNTIFS($AT$160:$AT$180,"&gt;"&amp;AT170)+COUNTIFS(AT$160:AT170,"="&amp;AT170)=0,"",COUNTIFS($AT$160:$AT$180,"&gt;"&amp;AT170)+COUNTIFS(AT$160:AT170,"="&amp;AT170)+$AN$159)),"")</f>
        <v/>
      </c>
      <c r="AP170" s="34" t="str">
        <f>IFERROR(IF(OR(AC170=0,AC170=""),"",IF(COUNTIFS($AU$160:$AU$180,"&gt;"&amp;AU170)+COUNTIFS(AU$160:AU170,"="&amp;AU170)=0,"",COUNTIFS($AU$160:$AU$180,"&gt;"&amp;AU170)+COUNTIFS(AU$160:AU170,"="&amp;AU170)+$AO$9)),"")</f>
        <v/>
      </c>
      <c r="AQ170" s="59" t="str">
        <f t="shared" si="324"/>
        <v/>
      </c>
      <c r="AR170" s="59" t="str">
        <f t="shared" si="325"/>
        <v/>
      </c>
      <c r="AS170" s="59" t="str">
        <f t="shared" si="326"/>
        <v/>
      </c>
      <c r="AT170" s="59" t="str">
        <f t="shared" si="327"/>
        <v/>
      </c>
      <c r="AU170" s="59" t="str">
        <f t="shared" si="328"/>
        <v/>
      </c>
      <c r="AW170" s="60" t="str">
        <f t="shared" si="329"/>
        <v/>
      </c>
      <c r="AX170" s="34" t="str">
        <f>IF(OR(AC170=0,AC170=""),"",IF(COUNTIFS($BC$11:$BC$212,"&gt;"&amp;BC170)+COUNTIFS(BC$11:BC170,"="&amp;BC170)=0,"",COUNTIFS($BC$11:$BC$212,"&gt;"&amp;BC170)+COUNTIFS(BC$11:BC170,"="&amp;BC170)))</f>
        <v/>
      </c>
      <c r="AY170" s="34" t="str">
        <f>IFERROR(IF(OR(AC170=0,AC170=""),"",IF(COUNTIFS($BD$11:$BD$212,"&gt;"&amp;BD170)+COUNTIFS(BD$11:BD170,"="&amp;BD170)=0,"",COUNTIFS($BD$11:$BD$212,"&gt;"&amp;BD170)+COUNTIFS(BD$11:BD170,"="&amp;BD170)+$AX$10)),"")</f>
        <v/>
      </c>
      <c r="AZ170" s="34" t="str">
        <f>IFERROR(IF(OR(AC170=0,AC170=""),"",IF(COUNTIFS($BE$11:$BE$212,"&gt;"&amp;BE170)+COUNTIFS(BE$11:BE170,"="&amp;BE170)=0,"",COUNTIFS($BE$11:$BE$212,"&gt;"&amp;BE170)+COUNTIFS(BE$11:BE170,"="&amp;BE170)+$AY$10)),"")</f>
        <v/>
      </c>
      <c r="BA170" s="34" t="str">
        <f>IFERROR(IF(OR(AC170=0,AC170=""),"",IF(COUNTIFS($BF$11:$BF$212,"&gt;"&amp;BF170)+COUNTIFS(BF$11:BF170,"="&amp;BF170)=0,"",COUNTIFS($BF$11:$BF$212,"&gt;"&amp;BF170)+COUNTIFS(BF$11:BF170,"="&amp;BF170)+$AZ$10)),"")</f>
        <v/>
      </c>
      <c r="BB170" s="34" t="str">
        <f>IFERROR(IF(OR(AC170=0,AC170=""),"",IF(COUNTIFS($BG$11:$BG$212,"&gt;"&amp;BG170)+COUNTIFS(BG$11:BG170,"="&amp;BG170)=0,"",COUNTIFS($BG$11:$BG$212,"&gt;"&amp;BG170)+COUNTIFS(BG$11:BG170,"="&amp;BG170)+$BA$10)),"")</f>
        <v/>
      </c>
      <c r="BC170" s="59" t="str">
        <f t="shared" si="330"/>
        <v/>
      </c>
      <c r="BD170" s="59" t="str">
        <f t="shared" si="331"/>
        <v/>
      </c>
      <c r="BE170" s="59" t="str">
        <f t="shared" si="332"/>
        <v/>
      </c>
      <c r="BF170" s="59" t="str">
        <f t="shared" si="333"/>
        <v/>
      </c>
      <c r="BG170" s="59" t="str">
        <f t="shared" si="334"/>
        <v/>
      </c>
    </row>
    <row r="171" spans="1:59" ht="15.6" x14ac:dyDescent="0.3">
      <c r="A171" t="str">
        <f t="shared" si="310"/>
        <v/>
      </c>
      <c r="C171" t="str">
        <f t="shared" si="311"/>
        <v/>
      </c>
      <c r="E171" t="str">
        <f>IF(AC171="","",COUNTIFS($H$160:$H$177,H171,$AE$160:$AE$177,"&gt;"&amp;AE171)+COUNTIFS(H$160:$H171,H171,AE$160:$AE171,AE171))</f>
        <v/>
      </c>
      <c r="F171" s="27"/>
      <c r="G171" s="128" t="str">
        <f>IFERROR(IF(VLOOKUP(F171,Lookups!$A$2:$F$118,2,FALSE)="","",VLOOKUP(F171,Lookups!$A$2:$F$118,2,FALSE)),"")</f>
        <v/>
      </c>
      <c r="H171" s="128" t="str">
        <f>IFERROR(IF(VLOOKUP(F171,Lookups!$A$2:$F$118,3,FALSE)="","",VLOOKUP(F171,Lookups!$A$2:$F$118,3,FALSE)),"")</f>
        <v/>
      </c>
      <c r="I171" s="128" t="str">
        <f>IFERROR(IF(AE171=0,"",VLOOKUP(AD171,Lookups!$K$3:$L$7,2,TRUE)),"")</f>
        <v/>
      </c>
      <c r="J171" s="128" t="str">
        <f>IFERROR(IF(VLOOKUP(F171,Lookups!$A$2:$F$118,4,FALSE)="","",VLOOKUP(F171,Lookups!$A$2:$F$118,4,FALSE)),"")</f>
        <v/>
      </c>
      <c r="K171" s="128"/>
      <c r="L171" s="129" t="str">
        <f>IFERROR(IF(VLOOKUP(F171,Lookups!$A$2:$F$118,6,FALSE)="","",VLOOKUP(F171,Lookups!$A$2:$F$118,6,FALSE)),"")</f>
        <v/>
      </c>
      <c r="M171" s="53" t="str">
        <f>IFERROR(IF(VLOOKUP(F171,Scores!$A$5:$K$102,2,FALSE)="","",VLOOKUP(F171,Scores!$A$4:$K$102,2,FALSE)),"")</f>
        <v/>
      </c>
      <c r="N171" s="54" t="str">
        <f>IFERROR(IF(VLOOKUP(F171,Scores!$A$5:$K$102,3,FALSE)="","",VLOOKUP(F171,Scores!$A$5:$K$102,3,FALSE)),"")</f>
        <v/>
      </c>
      <c r="O171" s="54" t="str">
        <f>IFERROR(IF(VLOOKUP(F171,Scores!$A$5:$K$102,4,FALSE)="","",VLOOKUP(F171,Scores!$A$5:$K$102,4,FALSE)),"")</f>
        <v/>
      </c>
      <c r="P171" s="54" t="str">
        <f>IFERROR(IF(VLOOKUP(F171,Scores!$A$5:$K$102,5,FALSE)="","",VLOOKUP(F171,Scores!$A$5:$K$102,5,FALSE)),"")</f>
        <v/>
      </c>
      <c r="Q171" s="54" t="str">
        <f>IFERROR(IF(VLOOKUP(F171,Scores!$A$5:$K$102,6,FALSE)="","",VLOOKUP(F171,Scores!$A$5:$K$102,6,FALSE)),"")</f>
        <v/>
      </c>
      <c r="R171" s="54" t="str">
        <f>IFERROR(IF(VLOOKUP(F171,Scores!$A$5:$K$102,7,FALSE)="","",VLOOKUP(F171,Scores!$A$5:$K$102,7,FALSE)),"")</f>
        <v/>
      </c>
      <c r="S171" s="54" t="str">
        <f>IFERROR(IF(VLOOKUP(F171,Scores!$A$5:$K$102,8,FALSE)="","",VLOOKUP(F171,Scores!$A$5:$K$102,8,FALSE)),"")</f>
        <v/>
      </c>
      <c r="T171" s="55" t="str">
        <f>IFERROR(IF(VLOOKUP(F171,Scores!$A$5:$K$102,9,FALSE)="","",VLOOKUP(F171,Scores!$A$5:$K$102,9,FALSE)),"")</f>
        <v/>
      </c>
      <c r="U171" s="56" t="str">
        <f t="shared" si="335"/>
        <v/>
      </c>
      <c r="V171" s="57" t="str">
        <f t="shared" si="336"/>
        <v/>
      </c>
      <c r="W171" s="57" t="str">
        <f t="shared" si="337"/>
        <v/>
      </c>
      <c r="X171" s="57" t="str">
        <f t="shared" si="338"/>
        <v/>
      </c>
      <c r="Y171" s="57" t="str">
        <f t="shared" si="339"/>
        <v/>
      </c>
      <c r="Z171" s="57" t="str">
        <f t="shared" si="340"/>
        <v/>
      </c>
      <c r="AA171" s="57" t="str">
        <f t="shared" si="341"/>
        <v/>
      </c>
      <c r="AB171" s="58" t="str">
        <f t="shared" si="342"/>
        <v/>
      </c>
      <c r="AC171" s="53" t="str">
        <f t="shared" si="343"/>
        <v/>
      </c>
      <c r="AD171" s="57" t="str">
        <f t="shared" si="344"/>
        <v/>
      </c>
      <c r="AE171" s="57" t="str" cm="1">
        <f t="array" ref="AE171">IFERROR(IF(AC171&gt;Lookups!$I$6-1,AVERAGE(LARGE(U171:AB171,_xlfn.SEQUENCE(Lookups!$I$6))),AVERAGE(LARGE(U171:AB171,_xlfn.SEQUENCE(AC171)))),"")</f>
        <v/>
      </c>
      <c r="AF171" s="55" t="str">
        <f t="shared" si="345"/>
        <v/>
      </c>
      <c r="AG171" s="59" t="str">
        <f>IF(AC171=Lookups!$I$6+1,LARGE(U171:AB171,5),"")</f>
        <v/>
      </c>
      <c r="AH171" s="59" t="str">
        <f>IF(AC171=Lookups!$I$6+2,LARGE(U171:AB171,6),"")</f>
        <v/>
      </c>
      <c r="AI171" s="59"/>
      <c r="AJ171" s="59"/>
      <c r="AK171" s="60" t="str">
        <f t="shared" si="323"/>
        <v/>
      </c>
      <c r="AL171" s="34" t="str">
        <f>IF(OR(AC171=0,AC171=""),"",IF(COUNTIFS($AQ$160:$AQ$180,"&gt;"&amp;AQ171)+COUNTIFS(AQ$148:AQ171,"="&amp;AQ171)=0,"",COUNTIFS($AQ$160:$AQ$180,"&gt;"&amp;AQ171)+COUNTIFS(AQ$160:AQ191,"="&amp;AQ171)))</f>
        <v/>
      </c>
      <c r="AM171" s="34" t="str">
        <f>IFERROR(IF(OR(AC171=0,AC171=""),"",IF(COUNTIFS($AR$160:$AR$180,"&gt;"&amp;AR171)+COUNTIFS(AR$160:AR171,"="&amp;AR171)=0,"",COUNTIFS($AR$160:$AR$180,"&gt;"&amp;AR171)+COUNTIFS(AR$160:AR171,"="&amp;AR171)+$AL$159)),"")</f>
        <v/>
      </c>
      <c r="AN171" s="34" t="str">
        <f>IFERROR(IF(OR(AC171=0,AC171=""),"",IF(COUNTIFS($AS$160:$AS$180,"&gt;"&amp;AS171)+COUNTIFS(AS$160:AS171,"="&amp;AS171)=0,"",COUNTIFS($AS$160:$AS$180,"&gt;"&amp;AS171)+COUNTIFS(AS$160:AS171,"="&amp;AS171)+$AM$159)),"")</f>
        <v/>
      </c>
      <c r="AO171" s="34" t="str">
        <f>IFERROR(IF(OR(AC171=0,AC171=""),"",IF(COUNTIFS($AT$160:$AT$180,"&gt;"&amp;AT171)+COUNTIFS(AT$160:AT171,"="&amp;AT171)=0,"",COUNTIFS($AT$160:$AT$180,"&gt;"&amp;AT171)+COUNTIFS(AT$160:AT171,"="&amp;AT171)+$AN$159)),"")</f>
        <v/>
      </c>
      <c r="AP171" s="34" t="str">
        <f>IFERROR(IF(OR(AC171=0,AC171=""),"",IF(COUNTIFS($AU$160:$AU$180,"&gt;"&amp;AU171)+COUNTIFS(AU$160:AU171,"="&amp;AU171)=0,"",COUNTIFS($AU$160:$AU$180,"&gt;"&amp;AU171)+COUNTIFS(AU$160:AU171,"="&amp;AU171)+$AO$9)),"")</f>
        <v/>
      </c>
      <c r="AQ171" s="59" t="str">
        <f t="shared" si="324"/>
        <v/>
      </c>
      <c r="AR171" s="59" t="str">
        <f t="shared" si="325"/>
        <v/>
      </c>
      <c r="AS171" s="59" t="str">
        <f t="shared" si="326"/>
        <v/>
      </c>
      <c r="AT171" s="59" t="str">
        <f t="shared" si="327"/>
        <v/>
      </c>
      <c r="AU171" s="59" t="str">
        <f t="shared" si="328"/>
        <v/>
      </c>
      <c r="AW171" s="60" t="str">
        <f t="shared" si="329"/>
        <v/>
      </c>
      <c r="AX171" s="34" t="str">
        <f>IF(OR(AC171=0,AC171=""),"",IF(COUNTIFS($BC$11:$BC$212,"&gt;"&amp;BC171)+COUNTIFS(BC$11:BC171,"="&amp;BC171)=0,"",COUNTIFS($BC$11:$BC$212,"&gt;"&amp;BC171)+COUNTIFS(BC$11:BC171,"="&amp;BC171)))</f>
        <v/>
      </c>
      <c r="AY171" s="34" t="str">
        <f>IFERROR(IF(OR(AC171=0,AC171=""),"",IF(COUNTIFS($BD$11:$BD$212,"&gt;"&amp;BD171)+COUNTIFS(BD$11:BD171,"="&amp;BD171)=0,"",COUNTIFS($BD$11:$BD$212,"&gt;"&amp;BD171)+COUNTIFS(BD$11:BD171,"="&amp;BD171)+$AX$10)),"")</f>
        <v/>
      </c>
      <c r="AZ171" s="34" t="str">
        <f>IFERROR(IF(OR(AC171=0,AC171=""),"",IF(COUNTIFS($BE$11:$BE$212,"&gt;"&amp;BE171)+COUNTIFS(BE$11:BE171,"="&amp;BE171)=0,"",COUNTIFS($BE$11:$BE$212,"&gt;"&amp;BE171)+COUNTIFS(BE$11:BE171,"="&amp;BE171)+$AY$10)),"")</f>
        <v/>
      </c>
      <c r="BA171" s="34" t="str">
        <f>IFERROR(IF(OR(AC171=0,AC171=""),"",IF(COUNTIFS($BF$11:$BF$212,"&gt;"&amp;BF171)+COUNTIFS(BF$11:BF171,"="&amp;BF171)=0,"",COUNTIFS($BF$11:$BF$212,"&gt;"&amp;BF171)+COUNTIFS(BF$11:BF171,"="&amp;BF171)+$AZ$10)),"")</f>
        <v/>
      </c>
      <c r="BB171" s="34" t="str">
        <f>IFERROR(IF(OR(AC171=0,AC171=""),"",IF(COUNTIFS($BG$11:$BG$212,"&gt;"&amp;BG171)+COUNTIFS(BG$11:BG171,"="&amp;BG171)=0,"",COUNTIFS($BG$11:$BG$212,"&gt;"&amp;BG171)+COUNTIFS(BG$11:BG171,"="&amp;BG171)+$BA$10)),"")</f>
        <v/>
      </c>
      <c r="BC171" s="59" t="str">
        <f t="shared" si="330"/>
        <v/>
      </c>
      <c r="BD171" s="59" t="str">
        <f t="shared" si="331"/>
        <v/>
      </c>
      <c r="BE171" s="59" t="str">
        <f t="shared" si="332"/>
        <v/>
      </c>
      <c r="BF171" s="59" t="str">
        <f t="shared" si="333"/>
        <v/>
      </c>
      <c r="BG171" s="59" t="str">
        <f t="shared" si="334"/>
        <v/>
      </c>
    </row>
    <row r="172" spans="1:59" ht="15" x14ac:dyDescent="0.3">
      <c r="A172" t="str">
        <f t="shared" si="310"/>
        <v/>
      </c>
      <c r="C172" t="str">
        <f t="shared" si="311"/>
        <v/>
      </c>
      <c r="E172" t="str">
        <f>IF(AC172="","",COUNTIFS($H$160:$H$177,H172,$AE$160:$AE$177,"&gt;"&amp;AE172)+COUNTIFS(H$160:$H172,H172,AE$160:$AE172,AE172))</f>
        <v/>
      </c>
      <c r="F172" s="6"/>
      <c r="G172" s="128" t="str">
        <f>IFERROR(IF(VLOOKUP(F172,Lookups!$A$2:$F$118,2,FALSE)="","",VLOOKUP(F172,Lookups!$A$2:$F$118,2,FALSE)),"")</f>
        <v/>
      </c>
      <c r="H172" s="128" t="str">
        <f>IFERROR(IF(VLOOKUP(F172,Lookups!$A$2:$F$118,3,FALSE)="","",VLOOKUP(F172,Lookups!$A$2:$F$118,3,FALSE)),"")</f>
        <v/>
      </c>
      <c r="I172" s="128" t="str">
        <f>IFERROR(IF(AE172=0,"",VLOOKUP(AD172,Lookups!$K$3:$L$7,2,TRUE)),"")</f>
        <v/>
      </c>
      <c r="J172" s="128" t="str">
        <f>IFERROR(IF(VLOOKUP(F172,Lookups!$A$2:$F$118,4,FALSE)="","",VLOOKUP(F172,Lookups!$A$2:$F$118,4,FALSE)),"")</f>
        <v/>
      </c>
      <c r="K172" s="128"/>
      <c r="L172" s="129" t="str">
        <f>IFERROR(IF(VLOOKUP(F172,Lookups!$A$2:$F$118,6,FALSE)="","",VLOOKUP(F172,Lookups!$A$2:$F$118,6,FALSE)),"")</f>
        <v/>
      </c>
      <c r="M172" s="53" t="str">
        <f>IFERROR(IF(VLOOKUP(F172,Scores!$A$5:$K$102,2,FALSE)="","",VLOOKUP(F172,Scores!$A$4:$K$102,2,FALSE)),"")</f>
        <v/>
      </c>
      <c r="N172" s="54" t="str">
        <f>IFERROR(IF(VLOOKUP(F172,Scores!$A$5:$K$102,3,FALSE)="","",VLOOKUP(F172,Scores!$A$5:$K$102,3,FALSE)),"")</f>
        <v/>
      </c>
      <c r="O172" s="54" t="str">
        <f>IFERROR(IF(VLOOKUP(F172,Scores!$A$5:$K$102,4,FALSE)="","",VLOOKUP(F172,Scores!$A$5:$K$102,4,FALSE)),"")</f>
        <v/>
      </c>
      <c r="P172" s="54" t="str">
        <f>IFERROR(IF(VLOOKUP(F172,Scores!$A$5:$K$102,5,FALSE)="","",VLOOKUP(F172,Scores!$A$5:$K$102,5,FALSE)),"")</f>
        <v/>
      </c>
      <c r="Q172" s="54" t="str">
        <f>IFERROR(IF(VLOOKUP(F172,Scores!$A$5:$K$102,6,FALSE)="","",VLOOKUP(F172,Scores!$A$5:$K$102,6,FALSE)),"")</f>
        <v/>
      </c>
      <c r="R172" s="54" t="str">
        <f>IFERROR(IF(VLOOKUP(F172,Scores!$A$5:$K$102,7,FALSE)="","",VLOOKUP(F172,Scores!$A$5:$K$102,7,FALSE)),"")</f>
        <v/>
      </c>
      <c r="S172" s="54" t="str">
        <f>IFERROR(IF(VLOOKUP(F172,Scores!$A$5:$K$102,8,FALSE)="","",VLOOKUP(F172,Scores!$A$5:$K$102,8,FALSE)),"")</f>
        <v/>
      </c>
      <c r="T172" s="55" t="str">
        <f>IFERROR(IF(VLOOKUP(F172,Scores!$A$5:$K$102,9,FALSE)="","",VLOOKUP(F172,Scores!$A$5:$K$102,9,FALSE)),"")</f>
        <v/>
      </c>
      <c r="U172" s="56" t="str">
        <f t="shared" si="335"/>
        <v/>
      </c>
      <c r="V172" s="57" t="str">
        <f t="shared" si="336"/>
        <v/>
      </c>
      <c r="W172" s="57" t="str">
        <f t="shared" si="337"/>
        <v/>
      </c>
      <c r="X172" s="57" t="str">
        <f t="shared" si="338"/>
        <v/>
      </c>
      <c r="Y172" s="57" t="str">
        <f t="shared" si="339"/>
        <v/>
      </c>
      <c r="Z172" s="57" t="str">
        <f t="shared" si="340"/>
        <v/>
      </c>
      <c r="AA172" s="57" t="str">
        <f t="shared" si="341"/>
        <v/>
      </c>
      <c r="AB172" s="58" t="str">
        <f t="shared" si="342"/>
        <v/>
      </c>
      <c r="AC172" s="53" t="str">
        <f t="shared" si="343"/>
        <v/>
      </c>
      <c r="AD172" s="57" t="str">
        <f t="shared" si="344"/>
        <v/>
      </c>
      <c r="AE172" s="57" t="str" cm="1">
        <f t="array" ref="AE172">IFERROR(IF(AC172&gt;Lookups!$I$6-1,AVERAGE(LARGE(U172:AB172,_xlfn.SEQUENCE(Lookups!$I$6))),AVERAGE(LARGE(U172:AB172,_xlfn.SEQUENCE(AC172)))),"")</f>
        <v/>
      </c>
      <c r="AF172" s="55" t="str">
        <f t="shared" si="345"/>
        <v/>
      </c>
      <c r="AG172" s="59" t="str">
        <f>IF(AC172=Lookups!$I$6+1,LARGE(U172:AB172,5),"")</f>
        <v/>
      </c>
      <c r="AH172" s="59" t="str">
        <f>IF(AC172=Lookups!$I$6+2,LARGE(U172:AB172,6),"")</f>
        <v/>
      </c>
      <c r="AI172" s="59"/>
      <c r="AJ172" s="59"/>
      <c r="AK172" s="60" t="str">
        <f t="shared" si="323"/>
        <v/>
      </c>
      <c r="AL172" s="34" t="str">
        <f>IF(OR(AC172=0,AC172=""),"",IF(COUNTIFS($AQ$160:$AQ$180,"&gt;"&amp;AQ172)+COUNTIFS(AQ$148:AQ172,"="&amp;AQ172)=0,"",COUNTIFS($AQ$160:$AQ$180,"&gt;"&amp;AQ172)+COUNTIFS(AQ$160:AQ192,"="&amp;AQ172)))</f>
        <v/>
      </c>
      <c r="AM172" s="34" t="str">
        <f>IFERROR(IF(OR(AC172=0,AC172=""),"",IF(COUNTIFS($AR$160:$AR$180,"&gt;"&amp;AR172)+COUNTIFS(AR$160:AR172,"="&amp;AR172)=0,"",COUNTIFS($AR$160:$AR$180,"&gt;"&amp;AR172)+COUNTIFS(AR$160:AR172,"="&amp;AR172)+$AL$159)),"")</f>
        <v/>
      </c>
      <c r="AN172" s="34" t="str">
        <f>IFERROR(IF(OR(AC172=0,AC172=""),"",IF(COUNTIFS($AS$160:$AS$180,"&gt;"&amp;AS172)+COUNTIFS(AS$160:AS172,"="&amp;AS172)=0,"",COUNTIFS($AS$160:$AS$180,"&gt;"&amp;AS172)+COUNTIFS(AS$160:AS172,"="&amp;AS172)+$AM$159)),"")</f>
        <v/>
      </c>
      <c r="AO172" s="34" t="str">
        <f>IFERROR(IF(OR(AC172=0,AC172=""),"",IF(COUNTIFS($AT$160:$AT$180,"&gt;"&amp;AT172)+COUNTIFS(AT$160:AT172,"="&amp;AT172)=0,"",COUNTIFS($AT$160:$AT$180,"&gt;"&amp;AT172)+COUNTIFS(AT$160:AT172,"="&amp;AT172)+$AN$159)),"")</f>
        <v/>
      </c>
      <c r="AP172" s="34" t="str">
        <f>IFERROR(IF(OR(AC172=0,AC172=""),"",IF(COUNTIFS($AU$160:$AU$180,"&gt;"&amp;AU172)+COUNTIFS(AU$160:AU172,"="&amp;AU172)=0,"",COUNTIFS($AU$160:$AU$180,"&gt;"&amp;AU172)+COUNTIFS(AU$160:AU172,"="&amp;AU172)+$AO$9)),"")</f>
        <v/>
      </c>
      <c r="AQ172" s="59" t="str">
        <f t="shared" si="324"/>
        <v/>
      </c>
      <c r="AR172" s="59" t="str">
        <f t="shared" si="325"/>
        <v/>
      </c>
      <c r="AS172" s="59" t="str">
        <f t="shared" si="326"/>
        <v/>
      </c>
      <c r="AT172" s="59" t="str">
        <f t="shared" si="327"/>
        <v/>
      </c>
      <c r="AU172" s="59" t="str">
        <f t="shared" si="328"/>
        <v/>
      </c>
      <c r="AW172" s="60" t="str">
        <f t="shared" si="329"/>
        <v/>
      </c>
      <c r="AX172" s="34" t="str">
        <f>IF(OR(AC172=0,AC172=""),"",IF(COUNTIFS($BC$11:$BC$212,"&gt;"&amp;BC172)+COUNTIFS(BC$11:BC172,"="&amp;BC172)=0,"",COUNTIFS($BC$11:$BC$212,"&gt;"&amp;BC172)+COUNTIFS(BC$11:BC172,"="&amp;BC172)))</f>
        <v/>
      </c>
      <c r="AY172" s="34" t="str">
        <f>IFERROR(IF(OR(AC172=0,AC172=""),"",IF(COUNTIFS($BD$11:$BD$212,"&gt;"&amp;BD172)+COUNTIFS(BD$11:BD172,"="&amp;BD172)=0,"",COUNTIFS($BD$11:$BD$212,"&gt;"&amp;BD172)+COUNTIFS(BD$11:BD172,"="&amp;BD172)+$AX$10)),"")</f>
        <v/>
      </c>
      <c r="AZ172" s="34" t="str">
        <f>IFERROR(IF(OR(AC172=0,AC172=""),"",IF(COUNTIFS($BE$11:$BE$212,"&gt;"&amp;BE172)+COUNTIFS(BE$11:BE172,"="&amp;BE172)=0,"",COUNTIFS($BE$11:$BE$212,"&gt;"&amp;BE172)+COUNTIFS(BE$11:BE172,"="&amp;BE172)+$AY$10)),"")</f>
        <v/>
      </c>
      <c r="BA172" s="34" t="str">
        <f>IFERROR(IF(OR(AC172=0,AC172=""),"",IF(COUNTIFS($BF$11:$BF$212,"&gt;"&amp;BF172)+COUNTIFS(BF$11:BF172,"="&amp;BF172)=0,"",COUNTIFS($BF$11:$BF$212,"&gt;"&amp;BF172)+COUNTIFS(BF$11:BF172,"="&amp;BF172)+$AZ$10)),"")</f>
        <v/>
      </c>
      <c r="BB172" s="34" t="str">
        <f>IFERROR(IF(OR(AC172=0,AC172=""),"",IF(COUNTIFS($BG$11:$BG$212,"&gt;"&amp;BG172)+COUNTIFS(BG$11:BG172,"="&amp;BG172)=0,"",COUNTIFS($BG$11:$BG$212,"&gt;"&amp;BG172)+COUNTIFS(BG$11:BG172,"="&amp;BG172)+$BA$10)),"")</f>
        <v/>
      </c>
      <c r="BC172" s="59" t="str">
        <f t="shared" si="330"/>
        <v/>
      </c>
      <c r="BD172" s="59" t="str">
        <f t="shared" si="331"/>
        <v/>
      </c>
      <c r="BE172" s="59" t="str">
        <f t="shared" si="332"/>
        <v/>
      </c>
      <c r="BF172" s="59" t="str">
        <f t="shared" si="333"/>
        <v/>
      </c>
      <c r="BG172" s="59" t="str">
        <f t="shared" si="334"/>
        <v/>
      </c>
    </row>
    <row r="173" spans="1:59" ht="15" x14ac:dyDescent="0.3">
      <c r="A173" t="str">
        <f t="shared" si="310"/>
        <v/>
      </c>
      <c r="C173" t="str">
        <f t="shared" si="311"/>
        <v/>
      </c>
      <c r="E173" t="str">
        <f>IF(AC173="","",COUNTIFS($H$160:$H$177,H173,$AE$160:$AE$177,"&gt;"&amp;AE173)+COUNTIFS(H$160:$H173,H173,AE$160:$AE173,AE173))</f>
        <v/>
      </c>
      <c r="F173" s="11"/>
      <c r="G173" s="128" t="str">
        <f>IFERROR(IF(VLOOKUP(F173,Lookups!$A$2:$F$118,2,FALSE)="","",VLOOKUP(F173,Lookups!$A$2:$F$118,2,FALSE)),"")</f>
        <v/>
      </c>
      <c r="H173" s="128" t="str">
        <f>IFERROR(IF(VLOOKUP(F173,Lookups!$A$2:$F$118,3,FALSE)="","",VLOOKUP(F173,Lookups!$A$2:$F$118,3,FALSE)),"")</f>
        <v/>
      </c>
      <c r="I173" s="128" t="str">
        <f>IFERROR(IF(AE173=0,"",VLOOKUP(AD173,Lookups!$K$3:$L$7,2,TRUE)),"")</f>
        <v/>
      </c>
      <c r="J173" s="128" t="str">
        <f>IFERROR(IF(VLOOKUP(F173,Lookups!$A$2:$F$118,4,FALSE)="","",VLOOKUP(F173,Lookups!$A$2:$F$118,4,FALSE)),"")</f>
        <v/>
      </c>
      <c r="K173" s="128"/>
      <c r="L173" s="129" t="str">
        <f>IFERROR(IF(VLOOKUP(F173,Lookups!$A$2:$F$118,6,FALSE)="","",VLOOKUP(F173,Lookups!$A$2:$F$118,6,FALSE)),"")</f>
        <v/>
      </c>
      <c r="M173" s="53" t="str">
        <f>IFERROR(IF(VLOOKUP(F173,Scores!$A$5:$K$102,2,FALSE)="","",VLOOKUP(F173,Scores!$A$4:$K$102,2,FALSE)),"")</f>
        <v/>
      </c>
      <c r="N173" s="54" t="str">
        <f>IFERROR(IF(VLOOKUP(F173,Scores!$A$5:$K$102,3,FALSE)="","",VLOOKUP(F173,Scores!$A$5:$K$102,3,FALSE)),"")</f>
        <v/>
      </c>
      <c r="O173" s="54" t="str">
        <f>IFERROR(IF(VLOOKUP(F173,Scores!$A$5:$K$102,4,FALSE)="","",VLOOKUP(F173,Scores!$A$5:$K$102,4,FALSE)),"")</f>
        <v/>
      </c>
      <c r="P173" s="54" t="str">
        <f>IFERROR(IF(VLOOKUP(F173,Scores!$A$5:$K$102,5,FALSE)="","",VLOOKUP(F173,Scores!$A$5:$K$102,5,FALSE)),"")</f>
        <v/>
      </c>
      <c r="Q173" s="54" t="str">
        <f>IFERROR(IF(VLOOKUP(F173,Scores!$A$5:$K$102,6,FALSE)="","",VLOOKUP(F173,Scores!$A$5:$K$102,6,FALSE)),"")</f>
        <v/>
      </c>
      <c r="R173" s="54" t="str">
        <f>IFERROR(IF(VLOOKUP(F173,Scores!$A$5:$K$102,7,FALSE)="","",VLOOKUP(F173,Scores!$A$5:$K$102,7,FALSE)),"")</f>
        <v/>
      </c>
      <c r="S173" s="54" t="str">
        <f>IFERROR(IF(VLOOKUP(F173,Scores!$A$5:$K$102,8,FALSE)="","",VLOOKUP(F173,Scores!$A$5:$K$102,8,FALSE)),"")</f>
        <v/>
      </c>
      <c r="T173" s="55" t="str">
        <f>IFERROR(IF(VLOOKUP(F173,Scores!$A$5:$K$102,9,FALSE)="","",VLOOKUP(F173,Scores!$A$5:$K$102,9,FALSE)),"")</f>
        <v/>
      </c>
      <c r="U173" s="56" t="str">
        <f t="shared" si="335"/>
        <v/>
      </c>
      <c r="V173" s="57" t="str">
        <f t="shared" si="336"/>
        <v/>
      </c>
      <c r="W173" s="57" t="str">
        <f t="shared" si="337"/>
        <v/>
      </c>
      <c r="X173" s="57" t="str">
        <f t="shared" si="338"/>
        <v/>
      </c>
      <c r="Y173" s="57" t="str">
        <f t="shared" si="339"/>
        <v/>
      </c>
      <c r="Z173" s="57" t="str">
        <f t="shared" si="340"/>
        <v/>
      </c>
      <c r="AA173" s="57" t="str">
        <f t="shared" si="341"/>
        <v/>
      </c>
      <c r="AB173" s="58" t="str">
        <f t="shared" si="342"/>
        <v/>
      </c>
      <c r="AC173" s="53" t="str">
        <f t="shared" si="343"/>
        <v/>
      </c>
      <c r="AD173" s="57" t="str">
        <f t="shared" si="344"/>
        <v/>
      </c>
      <c r="AE173" s="57" t="str" cm="1">
        <f t="array" ref="AE173">IFERROR(IF(AC173&gt;Lookups!$I$6-1,AVERAGE(LARGE(U173:AB173,_xlfn.SEQUENCE(Lookups!$I$6))),AVERAGE(LARGE(U173:AB173,_xlfn.SEQUENCE(AC173)))),"")</f>
        <v/>
      </c>
      <c r="AF173" s="55" t="str">
        <f t="shared" si="345"/>
        <v/>
      </c>
      <c r="AG173" s="59" t="str">
        <f>IF(AC173=Lookups!$I$6+1,LARGE(U173:AB173,5),"")</f>
        <v/>
      </c>
      <c r="AH173" s="59" t="str">
        <f>IF(AC173=Lookups!$I$6+2,LARGE(U173:AB173,6),"")</f>
        <v/>
      </c>
      <c r="AI173" s="59"/>
      <c r="AJ173" s="59"/>
      <c r="AK173" s="60" t="str">
        <f t="shared" si="323"/>
        <v/>
      </c>
      <c r="AL173" s="34" t="str">
        <f>IF(OR(AC173=0,AC173=""),"",IF(COUNTIFS($AQ$160:$AQ$180,"&gt;"&amp;AQ173)+COUNTIFS(AQ$148:AQ173,"="&amp;AQ173)=0,"",COUNTIFS($AQ$160:$AQ$180,"&gt;"&amp;AQ173)+COUNTIFS(AQ$160:AQ193,"="&amp;AQ173)))</f>
        <v/>
      </c>
      <c r="AM173" s="34" t="str">
        <f>IFERROR(IF(OR(AC173=0,AC173=""),"",IF(COUNTIFS($AR$160:$AR$180,"&gt;"&amp;AR173)+COUNTIFS(AR$160:AR173,"="&amp;AR173)=0,"",COUNTIFS($AR$160:$AR$180,"&gt;"&amp;AR173)+COUNTIFS(AR$160:AR173,"="&amp;AR173)+$AL$159)),"")</f>
        <v/>
      </c>
      <c r="AN173" s="34" t="str">
        <f>IFERROR(IF(OR(AC173=0,AC173=""),"",IF(COUNTIFS($AS$160:$AS$180,"&gt;"&amp;AS173)+COUNTIFS(AS$160:AS173,"="&amp;AS173)=0,"",COUNTIFS($AS$160:$AS$180,"&gt;"&amp;AS173)+COUNTIFS(AS$160:AS173,"="&amp;AS173)+$AM$159)),"")</f>
        <v/>
      </c>
      <c r="AO173" s="34" t="str">
        <f>IFERROR(IF(OR(AC173=0,AC173=""),"",IF(COUNTIFS($AT$160:$AT$180,"&gt;"&amp;AT173)+COUNTIFS(AT$160:AT173,"="&amp;AT173)=0,"",COUNTIFS($AT$160:$AT$180,"&gt;"&amp;AT173)+COUNTIFS(AT$160:AT173,"="&amp;AT173)+$AN$159)),"")</f>
        <v/>
      </c>
      <c r="AP173" s="34" t="str">
        <f>IFERROR(IF(OR(AC173=0,AC173=""),"",IF(COUNTIFS($AU$160:$AU$180,"&gt;"&amp;AU173)+COUNTIFS(AU$160:AU173,"="&amp;AU173)=0,"",COUNTIFS($AU$160:$AU$180,"&gt;"&amp;AU173)+COUNTIFS(AU$160:AU173,"="&amp;AU173)+$AO$9)),"")</f>
        <v/>
      </c>
      <c r="AQ173" s="59" t="str">
        <f t="shared" si="324"/>
        <v/>
      </c>
      <c r="AR173" s="59" t="str">
        <f t="shared" si="325"/>
        <v/>
      </c>
      <c r="AS173" s="59" t="str">
        <f t="shared" si="326"/>
        <v/>
      </c>
      <c r="AT173" s="59" t="str">
        <f t="shared" si="327"/>
        <v/>
      </c>
      <c r="AU173" s="59" t="str">
        <f t="shared" si="328"/>
        <v/>
      </c>
      <c r="AW173" s="60" t="str">
        <f t="shared" si="329"/>
        <v/>
      </c>
      <c r="AX173" s="34" t="str">
        <f>IF(OR(AC173=0,AC173=""),"",IF(COUNTIFS($BC$11:$BC$212,"&gt;"&amp;BC173)+COUNTIFS(BC$11:BC173,"="&amp;BC173)=0,"",COUNTIFS($BC$11:$BC$212,"&gt;"&amp;BC173)+COUNTIFS(BC$11:BC173,"="&amp;BC173)))</f>
        <v/>
      </c>
      <c r="AY173" s="34" t="str">
        <f>IFERROR(IF(OR(AC173=0,AC173=""),"",IF(COUNTIFS($BD$11:$BD$212,"&gt;"&amp;BD173)+COUNTIFS(BD$11:BD173,"="&amp;BD173)=0,"",COUNTIFS($BD$11:$BD$212,"&gt;"&amp;BD173)+COUNTIFS(BD$11:BD173,"="&amp;BD173)+$AX$10)),"")</f>
        <v/>
      </c>
      <c r="AZ173" s="34" t="str">
        <f>IFERROR(IF(OR(AC173=0,AC173=""),"",IF(COUNTIFS($BE$11:$BE$212,"&gt;"&amp;BE173)+COUNTIFS(BE$11:BE173,"="&amp;BE173)=0,"",COUNTIFS($BE$11:$BE$212,"&gt;"&amp;BE173)+COUNTIFS(BE$11:BE173,"="&amp;BE173)+$AY$10)),"")</f>
        <v/>
      </c>
      <c r="BA173" s="34" t="str">
        <f>IFERROR(IF(OR(AC173=0,AC173=""),"",IF(COUNTIFS($BF$11:$BF$212,"&gt;"&amp;BF173)+COUNTIFS(BF$11:BF173,"="&amp;BF173)=0,"",COUNTIFS($BF$11:$BF$212,"&gt;"&amp;BF173)+COUNTIFS(BF$11:BF173,"="&amp;BF173)+$AZ$10)),"")</f>
        <v/>
      </c>
      <c r="BB173" s="34" t="str">
        <f>IFERROR(IF(OR(AC173=0,AC173=""),"",IF(COUNTIFS($BG$11:$BG$212,"&gt;"&amp;BG173)+COUNTIFS(BG$11:BG173,"="&amp;BG173)=0,"",COUNTIFS($BG$11:$BG$212,"&gt;"&amp;BG173)+COUNTIFS(BG$11:BG173,"="&amp;BG173)+$BA$10)),"")</f>
        <v/>
      </c>
      <c r="BC173" s="59" t="str">
        <f t="shared" si="330"/>
        <v/>
      </c>
      <c r="BD173" s="59" t="str">
        <f t="shared" si="331"/>
        <v/>
      </c>
      <c r="BE173" s="59" t="str">
        <f t="shared" si="332"/>
        <v/>
      </c>
      <c r="BF173" s="59" t="str">
        <f t="shared" si="333"/>
        <v/>
      </c>
      <c r="BG173" s="59" t="str">
        <f t="shared" si="334"/>
        <v/>
      </c>
    </row>
    <row r="174" spans="1:59" ht="15.6" x14ac:dyDescent="0.3">
      <c r="A174" t="str">
        <f t="shared" si="310"/>
        <v/>
      </c>
      <c r="C174" t="str">
        <f t="shared" si="311"/>
        <v/>
      </c>
      <c r="E174" t="str">
        <f>IF(AC174="","",COUNTIFS($H$160:$H$177,H174,$AE$160:$AE$177,"&gt;"&amp;AE174)+COUNTIFS(H$160:$H174,H174,AE$160:$AE174,AE174))</f>
        <v/>
      </c>
      <c r="F174" s="27"/>
      <c r="G174" s="128" t="str">
        <f>IFERROR(IF(VLOOKUP(F174,Lookups!$A$2:$F$118,2,FALSE)="","",VLOOKUP(F174,Lookups!$A$2:$F$118,2,FALSE)),"")</f>
        <v/>
      </c>
      <c r="H174" s="128" t="str">
        <f>IFERROR(IF(VLOOKUP(F174,Lookups!$A$2:$F$118,3,FALSE)="","",VLOOKUP(F174,Lookups!$A$2:$F$118,3,FALSE)),"")</f>
        <v/>
      </c>
      <c r="I174" s="128" t="str">
        <f>IFERROR(IF(AE174=0,"",VLOOKUP(AD174,Lookups!$K$3:$L$7,2,TRUE)),"")</f>
        <v/>
      </c>
      <c r="J174" s="128" t="str">
        <f>IFERROR(IF(VLOOKUP(F174,Lookups!$A$2:$F$118,4,FALSE)="","",VLOOKUP(F174,Lookups!$A$2:$F$118,4,FALSE)),"")</f>
        <v/>
      </c>
      <c r="K174" s="128"/>
      <c r="L174" s="129" t="str">
        <f>IFERROR(IF(VLOOKUP(F174,Lookups!$A$2:$F$118,6,FALSE)="","",VLOOKUP(F174,Lookups!$A$2:$F$118,6,FALSE)),"")</f>
        <v/>
      </c>
      <c r="M174" s="53" t="str">
        <f>IFERROR(IF(VLOOKUP(F174,Scores!$A$5:$K$102,2,FALSE)="","",VLOOKUP(F174,Scores!$A$4:$K$102,2,FALSE)),"")</f>
        <v/>
      </c>
      <c r="N174" s="54" t="str">
        <f>IFERROR(IF(VLOOKUP(F174,Scores!$A$5:$K$102,3,FALSE)="","",VLOOKUP(F174,Scores!$A$5:$K$102,3,FALSE)),"")</f>
        <v/>
      </c>
      <c r="O174" s="54" t="str">
        <f>IFERROR(IF(VLOOKUP(F174,Scores!$A$5:$K$102,4,FALSE)="","",VLOOKUP(F174,Scores!$A$5:$K$102,4,FALSE)),"")</f>
        <v/>
      </c>
      <c r="P174" s="54" t="str">
        <f>IFERROR(IF(VLOOKUP(F174,Scores!$A$5:$K$102,5,FALSE)="","",VLOOKUP(F174,Scores!$A$5:$K$102,5,FALSE)),"")</f>
        <v/>
      </c>
      <c r="Q174" s="54" t="str">
        <f>IFERROR(IF(VLOOKUP(F174,Scores!$A$5:$K$102,6,FALSE)="","",VLOOKUP(F174,Scores!$A$5:$K$102,6,FALSE)),"")</f>
        <v/>
      </c>
      <c r="R174" s="54" t="str">
        <f>IFERROR(IF(VLOOKUP(F174,Scores!$A$5:$K$102,7,FALSE)="","",VLOOKUP(F174,Scores!$A$5:$K$102,7,FALSE)),"")</f>
        <v/>
      </c>
      <c r="S174" s="54" t="str">
        <f>IFERROR(IF(VLOOKUP(F174,Scores!$A$5:$K$102,8,FALSE)="","",VLOOKUP(F174,Scores!$A$5:$K$102,8,FALSE)),"")</f>
        <v/>
      </c>
      <c r="T174" s="55" t="str">
        <f>IFERROR(IF(VLOOKUP(F174,Scores!$A$5:$K$102,9,FALSE)="","",VLOOKUP(F174,Scores!$A$5:$K$102,9,FALSE)),"")</f>
        <v/>
      </c>
      <c r="U174" s="56" t="str">
        <f t="shared" si="335"/>
        <v/>
      </c>
      <c r="V174" s="57" t="str">
        <f t="shared" si="336"/>
        <v/>
      </c>
      <c r="W174" s="57" t="str">
        <f t="shared" si="337"/>
        <v/>
      </c>
      <c r="X174" s="57" t="str">
        <f t="shared" si="338"/>
        <v/>
      </c>
      <c r="Y174" s="57" t="str">
        <f t="shared" si="339"/>
        <v/>
      </c>
      <c r="Z174" s="57" t="str">
        <f t="shared" si="340"/>
        <v/>
      </c>
      <c r="AA174" s="57" t="str">
        <f t="shared" si="341"/>
        <v/>
      </c>
      <c r="AB174" s="58" t="str">
        <f t="shared" si="342"/>
        <v/>
      </c>
      <c r="AC174" s="53" t="str">
        <f t="shared" si="343"/>
        <v/>
      </c>
      <c r="AD174" s="57" t="str">
        <f t="shared" si="344"/>
        <v/>
      </c>
      <c r="AE174" s="57" t="str" cm="1">
        <f t="array" ref="AE174">IFERROR(IF(AC174&gt;Lookups!$I$6-1,AVERAGE(LARGE(U174:AB174,_xlfn.SEQUENCE(Lookups!$I$6))),AVERAGE(LARGE(U174:AB174,_xlfn.SEQUENCE(AC174)))),"")</f>
        <v/>
      </c>
      <c r="AF174" s="55" t="str">
        <f t="shared" si="345"/>
        <v/>
      </c>
      <c r="AG174" s="59" t="str">
        <f>IF(AC174=Lookups!$I$6+1,LARGE(U174:AB174,5),"")</f>
        <v/>
      </c>
      <c r="AH174" s="59" t="str">
        <f>IF(AC174=Lookups!$I$6+2,LARGE(U174:AB174,6),"")</f>
        <v/>
      </c>
      <c r="AI174" s="59"/>
      <c r="AJ174" s="59"/>
      <c r="AK174" s="60" t="str">
        <f t="shared" si="323"/>
        <v/>
      </c>
      <c r="AL174" s="34" t="str">
        <f>IF(OR(AC174=0,AC174=""),"",IF(COUNTIFS($AQ$160:$AQ$180,"&gt;"&amp;AQ174)+COUNTIFS(AQ$148:AQ174,"="&amp;AQ174)=0,"",COUNTIFS($AQ$160:$AQ$180,"&gt;"&amp;AQ174)+COUNTIFS(AQ$160:AQ194,"="&amp;AQ174)))</f>
        <v/>
      </c>
      <c r="AM174" s="34" t="str">
        <f>IFERROR(IF(OR(AC174=0,AC174=""),"",IF(COUNTIFS($AR$160:$AR$180,"&gt;"&amp;AR174)+COUNTIFS(AR$160:AR174,"="&amp;AR174)=0,"",COUNTIFS($AR$160:$AR$180,"&gt;"&amp;AR174)+COUNTIFS(AR$160:AR174,"="&amp;AR174)+$AL$159)),"")</f>
        <v/>
      </c>
      <c r="AN174" s="34" t="str">
        <f>IFERROR(IF(OR(AC174=0,AC174=""),"",IF(COUNTIFS($AS$160:$AS$180,"&gt;"&amp;AS174)+COUNTIFS(AS$160:AS174,"="&amp;AS174)=0,"",COUNTIFS($AS$160:$AS$180,"&gt;"&amp;AS174)+COUNTIFS(AS$160:AS174,"="&amp;AS174)+$AM$159)),"")</f>
        <v/>
      </c>
      <c r="AO174" s="34" t="str">
        <f>IFERROR(IF(OR(AC174=0,AC174=""),"",IF(COUNTIFS($AT$160:$AT$180,"&gt;"&amp;AT174)+COUNTIFS(AT$160:AT174,"="&amp;AT174)=0,"",COUNTIFS($AT$160:$AT$180,"&gt;"&amp;AT174)+COUNTIFS(AT$160:AT174,"="&amp;AT174)+$AN$159)),"")</f>
        <v/>
      </c>
      <c r="AP174" s="34" t="str">
        <f>IFERROR(IF(OR(AC174=0,AC174=""),"",IF(COUNTIFS($AU$160:$AU$180,"&gt;"&amp;AU174)+COUNTIFS(AU$160:AU174,"="&amp;AU174)=0,"",COUNTIFS($AU$160:$AU$180,"&gt;"&amp;AU174)+COUNTIFS(AU$160:AU174,"="&amp;AU174)+$AO$9)),"")</f>
        <v/>
      </c>
      <c r="AQ174" s="59" t="str">
        <f t="shared" si="324"/>
        <v/>
      </c>
      <c r="AR174" s="59" t="str">
        <f t="shared" si="325"/>
        <v/>
      </c>
      <c r="AS174" s="59" t="str">
        <f t="shared" si="326"/>
        <v/>
      </c>
      <c r="AT174" s="59" t="str">
        <f t="shared" si="327"/>
        <v/>
      </c>
      <c r="AU174" s="59" t="str">
        <f t="shared" si="328"/>
        <v/>
      </c>
      <c r="AW174" s="60" t="str">
        <f t="shared" si="329"/>
        <v/>
      </c>
      <c r="AX174" s="34" t="str">
        <f>IF(OR(AC174=0,AC174=""),"",IF(COUNTIFS($BC$11:$BC$212,"&gt;"&amp;BC174)+COUNTIFS(BC$11:BC174,"="&amp;BC174)=0,"",COUNTIFS($BC$11:$BC$212,"&gt;"&amp;BC174)+COUNTIFS(BC$11:BC174,"="&amp;BC174)))</f>
        <v/>
      </c>
      <c r="AY174" s="34" t="str">
        <f>IFERROR(IF(OR(AC174=0,AC174=""),"",IF(COUNTIFS($BD$11:$BD$212,"&gt;"&amp;BD174)+COUNTIFS(BD$11:BD174,"="&amp;BD174)=0,"",COUNTIFS($BD$11:$BD$212,"&gt;"&amp;BD174)+COUNTIFS(BD$11:BD174,"="&amp;BD174)+$AX$10)),"")</f>
        <v/>
      </c>
      <c r="AZ174" s="34" t="str">
        <f>IFERROR(IF(OR(AC174=0,AC174=""),"",IF(COUNTIFS($BE$11:$BE$212,"&gt;"&amp;BE174)+COUNTIFS(BE$11:BE174,"="&amp;BE174)=0,"",COUNTIFS($BE$11:$BE$212,"&gt;"&amp;BE174)+COUNTIFS(BE$11:BE174,"="&amp;BE174)+$AY$10)),"")</f>
        <v/>
      </c>
      <c r="BA174" s="34" t="str">
        <f>IFERROR(IF(OR(AC174=0,AC174=""),"",IF(COUNTIFS($BF$11:$BF$212,"&gt;"&amp;BF174)+COUNTIFS(BF$11:BF174,"="&amp;BF174)=0,"",COUNTIFS($BF$11:$BF$212,"&gt;"&amp;BF174)+COUNTIFS(BF$11:BF174,"="&amp;BF174)+$AZ$10)),"")</f>
        <v/>
      </c>
      <c r="BB174" s="34" t="str">
        <f>IFERROR(IF(OR(AC174=0,AC174=""),"",IF(COUNTIFS($BG$11:$BG$212,"&gt;"&amp;BG174)+COUNTIFS(BG$11:BG174,"="&amp;BG174)=0,"",COUNTIFS($BG$11:$BG$212,"&gt;"&amp;BG174)+COUNTIFS(BG$11:BG174,"="&amp;BG174)+$BA$10)),"")</f>
        <v/>
      </c>
      <c r="BC174" s="59" t="str">
        <f t="shared" si="330"/>
        <v/>
      </c>
      <c r="BD174" s="59" t="str">
        <f t="shared" si="331"/>
        <v/>
      </c>
      <c r="BE174" s="59" t="str">
        <f t="shared" si="332"/>
        <v/>
      </c>
      <c r="BF174" s="59" t="str">
        <f t="shared" si="333"/>
        <v/>
      </c>
      <c r="BG174" s="59" t="str">
        <f t="shared" si="334"/>
        <v/>
      </c>
    </row>
    <row r="175" spans="1:59" ht="15.6" x14ac:dyDescent="0.3">
      <c r="A175" t="str">
        <f t="shared" si="310"/>
        <v/>
      </c>
      <c r="C175" t="str">
        <f t="shared" si="311"/>
        <v/>
      </c>
      <c r="E175" t="str">
        <f>IF(AC175="","",COUNTIFS($H$160:$H$177,H175,$AE$160:$AE$177,"&gt;"&amp;AE175)+COUNTIFS(H$160:$H175,H175,AE$160:$AE175,AE175))</f>
        <v/>
      </c>
      <c r="F175" s="27"/>
      <c r="G175" s="128" t="str">
        <f>IFERROR(IF(VLOOKUP(F175,Lookups!$A$2:$F$118,2,FALSE)="","",VLOOKUP(F175,Lookups!$A$2:$F$118,2,FALSE)),"")</f>
        <v/>
      </c>
      <c r="H175" s="128" t="str">
        <f>IFERROR(IF(VLOOKUP(F175,Lookups!$A$2:$F$118,3,FALSE)="","",VLOOKUP(F175,Lookups!$A$2:$F$118,3,FALSE)),"")</f>
        <v/>
      </c>
      <c r="I175" s="128" t="str">
        <f>IFERROR(IF(AE175=0,"",VLOOKUP(AD175,Lookups!$K$3:$L$7,2,TRUE)),"")</f>
        <v/>
      </c>
      <c r="J175" s="128" t="str">
        <f>IFERROR(IF(VLOOKUP(F175,Lookups!$A$2:$F$118,4,FALSE)="","",VLOOKUP(F175,Lookups!$A$2:$F$118,4,FALSE)),"")</f>
        <v/>
      </c>
      <c r="K175" s="128"/>
      <c r="L175" s="129" t="str">
        <f>IFERROR(IF(VLOOKUP(F175,Lookups!$A$2:$F$118,6,FALSE)="","",VLOOKUP(F175,Lookups!$A$2:$F$118,6,FALSE)),"")</f>
        <v/>
      </c>
      <c r="M175" s="53" t="str">
        <f>IFERROR(IF(VLOOKUP(F175,Scores!$A$5:$K$102,2,FALSE)="","",VLOOKUP(F175,Scores!$A$4:$K$102,2,FALSE)),"")</f>
        <v/>
      </c>
      <c r="N175" s="54" t="str">
        <f>IFERROR(IF(VLOOKUP(F175,Scores!$A$5:$K$102,3,FALSE)="","",VLOOKUP(F175,Scores!$A$5:$K$102,3,FALSE)),"")</f>
        <v/>
      </c>
      <c r="O175" s="54" t="str">
        <f>IFERROR(IF(VLOOKUP(F175,Scores!$A$5:$K$102,4,FALSE)="","",VLOOKUP(F175,Scores!$A$5:$K$102,4,FALSE)),"")</f>
        <v/>
      </c>
      <c r="P175" s="54" t="str">
        <f>IFERROR(IF(VLOOKUP(F175,Scores!$A$5:$K$102,5,FALSE)="","",VLOOKUP(F175,Scores!$A$5:$K$102,5,FALSE)),"")</f>
        <v/>
      </c>
      <c r="Q175" s="54" t="str">
        <f>IFERROR(IF(VLOOKUP(F175,Scores!$A$5:$K$102,6,FALSE)="","",VLOOKUP(F175,Scores!$A$5:$K$102,6,FALSE)),"")</f>
        <v/>
      </c>
      <c r="R175" s="54" t="str">
        <f>IFERROR(IF(VLOOKUP(F175,Scores!$A$5:$K$102,7,FALSE)="","",VLOOKUP(F175,Scores!$A$5:$K$102,7,FALSE)),"")</f>
        <v/>
      </c>
      <c r="S175" s="54" t="str">
        <f>IFERROR(IF(VLOOKUP(F175,Scores!$A$5:$K$102,8,FALSE)="","",VLOOKUP(F175,Scores!$A$5:$K$102,8,FALSE)),"")</f>
        <v/>
      </c>
      <c r="T175" s="55" t="str">
        <f>IFERROR(IF(VLOOKUP(F175,Scores!$A$5:$K$102,9,FALSE)="","",VLOOKUP(F175,Scores!$A$5:$K$102,9,FALSE)),"")</f>
        <v/>
      </c>
      <c r="U175" s="56" t="str">
        <f t="shared" si="335"/>
        <v/>
      </c>
      <c r="V175" s="57" t="str">
        <f t="shared" si="336"/>
        <v/>
      </c>
      <c r="W175" s="57" t="str">
        <f t="shared" si="337"/>
        <v/>
      </c>
      <c r="X175" s="57" t="str">
        <f t="shared" si="338"/>
        <v/>
      </c>
      <c r="Y175" s="57" t="str">
        <f t="shared" si="339"/>
        <v/>
      </c>
      <c r="Z175" s="57" t="str">
        <f t="shared" si="340"/>
        <v/>
      </c>
      <c r="AA175" s="57" t="str">
        <f t="shared" si="341"/>
        <v/>
      </c>
      <c r="AB175" s="58" t="str">
        <f t="shared" si="342"/>
        <v/>
      </c>
      <c r="AC175" s="53" t="str">
        <f t="shared" si="343"/>
        <v/>
      </c>
      <c r="AD175" s="57" t="str">
        <f t="shared" si="344"/>
        <v/>
      </c>
      <c r="AE175" s="57" t="str" cm="1">
        <f t="array" ref="AE175">IFERROR(IF(AC175&gt;Lookups!$I$6-1,AVERAGE(LARGE(U175:AB175,_xlfn.SEQUENCE(Lookups!$I$6))),AVERAGE(LARGE(U175:AB175,_xlfn.SEQUENCE(AC175)))),"")</f>
        <v/>
      </c>
      <c r="AF175" s="55" t="str">
        <f t="shared" si="345"/>
        <v/>
      </c>
      <c r="AG175" s="59" t="str">
        <f>IF(AC175=Lookups!$I$6+1,LARGE(U175:AB175,5),"")</f>
        <v/>
      </c>
      <c r="AH175" s="59" t="str">
        <f>IF(AC175=Lookups!$I$6+2,LARGE(U175:AB175,6),"")</f>
        <v/>
      </c>
      <c r="AI175" s="59"/>
      <c r="AJ175" s="59"/>
      <c r="AK175" s="60" t="str">
        <f t="shared" si="323"/>
        <v/>
      </c>
      <c r="AL175" s="34" t="str">
        <f>IF(OR(AC175=0,AC175=""),"",IF(COUNTIFS($AQ$160:$AQ$180,"&gt;"&amp;AQ175)+COUNTIFS(AQ$148:AQ175,"="&amp;AQ175)=0,"",COUNTIFS($AQ$160:$AQ$180,"&gt;"&amp;AQ175)+COUNTIFS(AQ$160:AQ195,"="&amp;AQ175)))</f>
        <v/>
      </c>
      <c r="AM175" s="34" t="str">
        <f>IFERROR(IF(OR(AC175=0,AC175=""),"",IF(COUNTIFS($AR$160:$AR$180,"&gt;"&amp;AR175)+COUNTIFS(AR$160:AR175,"="&amp;AR175)=0,"",COUNTIFS($AR$160:$AR$180,"&gt;"&amp;AR175)+COUNTIFS(AR$160:AR175,"="&amp;AR175)+$AL$159)),"")</f>
        <v/>
      </c>
      <c r="AN175" s="34" t="str">
        <f>IFERROR(IF(OR(AC175=0,AC175=""),"",IF(COUNTIFS($AS$160:$AS$180,"&gt;"&amp;AS175)+COUNTIFS(AS$160:AS175,"="&amp;AS175)=0,"",COUNTIFS($AS$160:$AS$180,"&gt;"&amp;AS175)+COUNTIFS(AS$160:AS175,"="&amp;AS175)+$AM$159)),"")</f>
        <v/>
      </c>
      <c r="AO175" s="34" t="str">
        <f>IFERROR(IF(OR(AC175=0,AC175=""),"",IF(COUNTIFS($AT$160:$AT$180,"&gt;"&amp;AT175)+COUNTIFS(AT$160:AT175,"="&amp;AT175)=0,"",COUNTIFS($AT$160:$AT$180,"&gt;"&amp;AT175)+COUNTIFS(AT$160:AT175,"="&amp;AT175)+$AN$159)),"")</f>
        <v/>
      </c>
      <c r="AP175" s="34" t="str">
        <f>IFERROR(IF(OR(AC175=0,AC175=""),"",IF(COUNTIFS($AU$160:$AU$180,"&gt;"&amp;AU175)+COUNTIFS(AU$160:AU175,"="&amp;AU175)=0,"",COUNTIFS($AU$160:$AU$180,"&gt;"&amp;AU175)+COUNTIFS(AU$160:AU175,"="&amp;AU175)+$AO$9)),"")</f>
        <v/>
      </c>
      <c r="AQ175" s="59" t="str">
        <f t="shared" si="324"/>
        <v/>
      </c>
      <c r="AR175" s="59" t="str">
        <f t="shared" si="325"/>
        <v/>
      </c>
      <c r="AS175" s="59" t="str">
        <f t="shared" si="326"/>
        <v/>
      </c>
      <c r="AT175" s="59" t="str">
        <f t="shared" si="327"/>
        <v/>
      </c>
      <c r="AU175" s="59" t="str">
        <f t="shared" si="328"/>
        <v/>
      </c>
      <c r="AW175" s="60" t="str">
        <f t="shared" si="329"/>
        <v/>
      </c>
      <c r="AX175" s="34" t="str">
        <f>IF(OR(AC175=0,AC175=""),"",IF(COUNTIFS($BC$11:$BC$212,"&gt;"&amp;BC175)+COUNTIFS(BC$11:BC175,"="&amp;BC175)=0,"",COUNTIFS($BC$11:$BC$212,"&gt;"&amp;BC175)+COUNTIFS(BC$11:BC175,"="&amp;BC175)))</f>
        <v/>
      </c>
      <c r="AY175" s="34" t="str">
        <f>IFERROR(IF(OR(AC175=0,AC175=""),"",IF(COUNTIFS($BD$11:$BD$212,"&gt;"&amp;BD175)+COUNTIFS(BD$11:BD175,"="&amp;BD175)=0,"",COUNTIFS($BD$11:$BD$212,"&gt;"&amp;BD175)+COUNTIFS(BD$11:BD175,"="&amp;BD175)+$AX$10)),"")</f>
        <v/>
      </c>
      <c r="AZ175" s="34" t="str">
        <f>IFERROR(IF(OR(AC175=0,AC175=""),"",IF(COUNTIFS($BE$11:$BE$212,"&gt;"&amp;BE175)+COUNTIFS(BE$11:BE175,"="&amp;BE175)=0,"",COUNTIFS($BE$11:$BE$212,"&gt;"&amp;BE175)+COUNTIFS(BE$11:BE175,"="&amp;BE175)+$AY$10)),"")</f>
        <v/>
      </c>
      <c r="BA175" s="34" t="str">
        <f>IFERROR(IF(OR(AC175=0,AC175=""),"",IF(COUNTIFS($BF$11:$BF$212,"&gt;"&amp;BF175)+COUNTIFS(BF$11:BF175,"="&amp;BF175)=0,"",COUNTIFS($BF$11:$BF$212,"&gt;"&amp;BF175)+COUNTIFS(BF$11:BF175,"="&amp;BF175)+$AZ$10)),"")</f>
        <v/>
      </c>
      <c r="BB175" s="34" t="str">
        <f>IFERROR(IF(OR(AC175=0,AC175=""),"",IF(COUNTIFS($BG$11:$BG$212,"&gt;"&amp;BG175)+COUNTIFS(BG$11:BG175,"="&amp;BG175)=0,"",COUNTIFS($BG$11:$BG$212,"&gt;"&amp;BG175)+COUNTIFS(BG$11:BG175,"="&amp;BG175)+$BA$10)),"")</f>
        <v/>
      </c>
      <c r="BC175" s="59" t="str">
        <f t="shared" si="330"/>
        <v/>
      </c>
      <c r="BD175" s="59" t="str">
        <f t="shared" si="331"/>
        <v/>
      </c>
      <c r="BE175" s="59" t="str">
        <f t="shared" si="332"/>
        <v/>
      </c>
      <c r="BF175" s="59" t="str">
        <f t="shared" si="333"/>
        <v/>
      </c>
      <c r="BG175" s="59" t="str">
        <f t="shared" si="334"/>
        <v/>
      </c>
    </row>
    <row r="176" spans="1:59" ht="15.6" x14ac:dyDescent="0.3">
      <c r="A176" t="str">
        <f t="shared" si="310"/>
        <v/>
      </c>
      <c r="C176" t="str">
        <f t="shared" si="311"/>
        <v/>
      </c>
      <c r="E176" t="str">
        <f>IF(AC176="","",COUNTIFS($H$160:$H$177,H176,$AE$160:$AE$177,"&gt;"&amp;AE176)+COUNTIFS(H$160:$H176,H176,AE$160:$AE176,AE176))</f>
        <v/>
      </c>
      <c r="F176" s="27"/>
      <c r="G176" s="128" t="str">
        <f>IFERROR(IF(VLOOKUP(F176,Lookups!$A$2:$F$118,2,FALSE)="","",VLOOKUP(F176,Lookups!$A$2:$F$118,2,FALSE)),"")</f>
        <v/>
      </c>
      <c r="H176" s="128" t="str">
        <f>IFERROR(IF(VLOOKUP(F176,Lookups!$A$2:$F$118,3,FALSE)="","",VLOOKUP(F176,Lookups!$A$2:$F$118,3,FALSE)),"")</f>
        <v/>
      </c>
      <c r="I176" s="128" t="str">
        <f>IFERROR(IF(AE176=0,"",VLOOKUP(AD176,Lookups!$K$3:$L$7,2,TRUE)),"")</f>
        <v/>
      </c>
      <c r="J176" s="128" t="str">
        <f>IFERROR(IF(VLOOKUP(F176,Lookups!$A$2:$F$118,4,FALSE)="","",VLOOKUP(F176,Lookups!$A$2:$F$118,4,FALSE)),"")</f>
        <v/>
      </c>
      <c r="K176" s="128"/>
      <c r="L176" s="129" t="str">
        <f>IFERROR(IF(VLOOKUP(F176,Lookups!$A$2:$F$118,6,FALSE)="","",VLOOKUP(F176,Lookups!$A$2:$F$118,6,FALSE)),"")</f>
        <v/>
      </c>
      <c r="M176" s="53" t="str">
        <f>IFERROR(IF(VLOOKUP(F176,Scores!$A$5:$K$102,2,FALSE)="","",VLOOKUP(F176,Scores!$A$4:$K$102,2,FALSE)),"")</f>
        <v/>
      </c>
      <c r="N176" s="54" t="str">
        <f>IFERROR(IF(VLOOKUP(F176,Scores!$A$5:$K$102,3,FALSE)="","",VLOOKUP(F176,Scores!$A$5:$K$102,3,FALSE)),"")</f>
        <v/>
      </c>
      <c r="O176" s="54" t="str">
        <f>IFERROR(IF(VLOOKUP(F176,Scores!$A$5:$K$102,4,FALSE)="","",VLOOKUP(F176,Scores!$A$5:$K$102,4,FALSE)),"")</f>
        <v/>
      </c>
      <c r="P176" s="54" t="str">
        <f>IFERROR(IF(VLOOKUP(F176,Scores!$A$5:$K$102,5,FALSE)="","",VLOOKUP(F176,Scores!$A$5:$K$102,5,FALSE)),"")</f>
        <v/>
      </c>
      <c r="Q176" s="54" t="str">
        <f>IFERROR(IF(VLOOKUP(F176,Scores!$A$5:$K$102,6,FALSE)="","",VLOOKUP(F176,Scores!$A$5:$K$102,6,FALSE)),"")</f>
        <v/>
      </c>
      <c r="R176" s="54" t="str">
        <f>IFERROR(IF(VLOOKUP(F176,Scores!$A$5:$K$102,7,FALSE)="","",VLOOKUP(F176,Scores!$A$5:$K$102,7,FALSE)),"")</f>
        <v/>
      </c>
      <c r="S176" s="54" t="str">
        <f>IFERROR(IF(VLOOKUP(F176,Scores!$A$5:$K$102,8,FALSE)="","",VLOOKUP(F176,Scores!$A$5:$K$102,8,FALSE)),"")</f>
        <v/>
      </c>
      <c r="T176" s="55" t="str">
        <f>IFERROR(IF(VLOOKUP(F176,Scores!$A$5:$K$102,9,FALSE)="","",VLOOKUP(F176,Scores!$A$5:$K$102,9,FALSE)),"")</f>
        <v/>
      </c>
      <c r="U176" s="56" t="str">
        <f t="shared" si="335"/>
        <v/>
      </c>
      <c r="V176" s="57" t="str">
        <f t="shared" si="336"/>
        <v/>
      </c>
      <c r="W176" s="57" t="str">
        <f t="shared" si="337"/>
        <v/>
      </c>
      <c r="X176" s="57" t="str">
        <f t="shared" si="338"/>
        <v/>
      </c>
      <c r="Y176" s="57" t="str">
        <f t="shared" si="339"/>
        <v/>
      </c>
      <c r="Z176" s="57" t="str">
        <f t="shared" si="340"/>
        <v/>
      </c>
      <c r="AA176" s="57" t="str">
        <f t="shared" si="341"/>
        <v/>
      </c>
      <c r="AB176" s="58" t="str">
        <f t="shared" si="342"/>
        <v/>
      </c>
      <c r="AC176" s="53" t="str">
        <f t="shared" si="343"/>
        <v/>
      </c>
      <c r="AD176" s="57" t="str">
        <f t="shared" si="344"/>
        <v/>
      </c>
      <c r="AE176" s="57" t="str" cm="1">
        <f t="array" ref="AE176">IFERROR(IF(AC176&gt;Lookups!$I$6-1,AVERAGE(LARGE(U176:AB176,_xlfn.SEQUENCE(Lookups!$I$6))),AVERAGE(LARGE(U176:AB176,_xlfn.SEQUENCE(AC176)))),"")</f>
        <v/>
      </c>
      <c r="AF176" s="55" t="str">
        <f t="shared" si="345"/>
        <v/>
      </c>
      <c r="AG176" s="59" t="str">
        <f>IF(AC176=Lookups!$I$6+1,LARGE(U176:AB176,5),"")</f>
        <v/>
      </c>
      <c r="AH176" s="59" t="str">
        <f>IF(AC176=Lookups!$I$6+2,LARGE(U176:AB176,6),"")</f>
        <v/>
      </c>
      <c r="AI176" s="59"/>
      <c r="AJ176" s="59"/>
      <c r="AK176" s="60" t="str">
        <f t="shared" si="323"/>
        <v/>
      </c>
      <c r="AL176" s="34" t="str">
        <f>IF(OR(AC176=0,AC176=""),"",IF(COUNTIFS($AQ$160:$AQ$180,"&gt;"&amp;AQ176)+COUNTIFS(AQ$148:AQ176,"="&amp;AQ176)=0,"",COUNTIFS($AQ$160:$AQ$180,"&gt;"&amp;AQ176)+COUNTIFS(AQ$160:AQ196,"="&amp;AQ176)))</f>
        <v/>
      </c>
      <c r="AM176" s="34" t="str">
        <f>IFERROR(IF(OR(AC176=0,AC176=""),"",IF(COUNTIFS($AR$160:$AR$180,"&gt;"&amp;AR176)+COUNTIFS(AR$160:AR176,"="&amp;AR176)=0,"",COUNTIFS($AR$160:$AR$180,"&gt;"&amp;AR176)+COUNTIFS(AR$160:AR176,"="&amp;AR176)+$AL$159)),"")</f>
        <v/>
      </c>
      <c r="AN176" s="34" t="str">
        <f>IFERROR(IF(OR(AC176=0,AC176=""),"",IF(COUNTIFS($AS$160:$AS$180,"&gt;"&amp;AS176)+COUNTIFS(AS$160:AS176,"="&amp;AS176)=0,"",COUNTIFS($AS$160:$AS$180,"&gt;"&amp;AS176)+COUNTIFS(AS$160:AS176,"="&amp;AS176)+$AM$159)),"")</f>
        <v/>
      </c>
      <c r="AO176" s="34" t="str">
        <f>IFERROR(IF(OR(AC176=0,AC176=""),"",IF(COUNTIFS($AT$160:$AT$180,"&gt;"&amp;AT176)+COUNTIFS(AT$160:AT176,"="&amp;AT176)=0,"",COUNTIFS($AT$160:$AT$180,"&gt;"&amp;AT176)+COUNTIFS(AT$160:AT176,"="&amp;AT176)+$AN$159)),"")</f>
        <v/>
      </c>
      <c r="AP176" s="34" t="str">
        <f>IFERROR(IF(OR(AC176=0,AC176=""),"",IF(COUNTIFS($AU$160:$AU$180,"&gt;"&amp;AU176)+COUNTIFS(AU$160:AU176,"="&amp;AU176)=0,"",COUNTIFS($AU$160:$AU$180,"&gt;"&amp;AU176)+COUNTIFS(AU$160:AU176,"="&amp;AU176)+$AO$9)),"")</f>
        <v/>
      </c>
      <c r="AQ176" s="59" t="str">
        <f t="shared" si="324"/>
        <v/>
      </c>
      <c r="AR176" s="59" t="str">
        <f t="shared" si="325"/>
        <v/>
      </c>
      <c r="AS176" s="59" t="str">
        <f t="shared" si="326"/>
        <v/>
      </c>
      <c r="AT176" s="59" t="str">
        <f t="shared" si="327"/>
        <v/>
      </c>
      <c r="AU176" s="59" t="str">
        <f t="shared" si="328"/>
        <v/>
      </c>
      <c r="AW176" s="60" t="str">
        <f t="shared" si="329"/>
        <v/>
      </c>
      <c r="AX176" s="34" t="str">
        <f>IF(OR(AC176=0,AC176=""),"",IF(COUNTIFS($BC$11:$BC$212,"&gt;"&amp;BC176)+COUNTIFS(BC$11:BC176,"="&amp;BC176)=0,"",COUNTIFS($BC$11:$BC$212,"&gt;"&amp;BC176)+COUNTIFS(BC$11:BC176,"="&amp;BC176)))</f>
        <v/>
      </c>
      <c r="AY176" s="34" t="str">
        <f>IFERROR(IF(OR(AC176=0,AC176=""),"",IF(COUNTIFS($BD$11:$BD$212,"&gt;"&amp;BD176)+COUNTIFS(BD$11:BD176,"="&amp;BD176)=0,"",COUNTIFS($BD$11:$BD$212,"&gt;"&amp;BD176)+COUNTIFS(BD$11:BD176,"="&amp;BD176)+$AX$10)),"")</f>
        <v/>
      </c>
      <c r="AZ176" s="34" t="str">
        <f>IFERROR(IF(OR(AC176=0,AC176=""),"",IF(COUNTIFS($BE$11:$BE$212,"&gt;"&amp;BE176)+COUNTIFS(BE$11:BE176,"="&amp;BE176)=0,"",COUNTIFS($BE$11:$BE$212,"&gt;"&amp;BE176)+COUNTIFS(BE$11:BE176,"="&amp;BE176)+$AY$10)),"")</f>
        <v/>
      </c>
      <c r="BA176" s="34" t="str">
        <f>IFERROR(IF(OR(AC176=0,AC176=""),"",IF(COUNTIFS($BF$11:$BF$212,"&gt;"&amp;BF176)+COUNTIFS(BF$11:BF176,"="&amp;BF176)=0,"",COUNTIFS($BF$11:$BF$212,"&gt;"&amp;BF176)+COUNTIFS(BF$11:BF176,"="&amp;BF176)+$AZ$10)),"")</f>
        <v/>
      </c>
      <c r="BB176" s="34" t="str">
        <f>IFERROR(IF(OR(AC176=0,AC176=""),"",IF(COUNTIFS($BG$11:$BG$212,"&gt;"&amp;BG176)+COUNTIFS(BG$11:BG176,"="&amp;BG176)=0,"",COUNTIFS($BG$11:$BG$212,"&gt;"&amp;BG176)+COUNTIFS(BG$11:BG176,"="&amp;BG176)+$BA$10)),"")</f>
        <v/>
      </c>
      <c r="BC176" s="59" t="str">
        <f t="shared" si="330"/>
        <v/>
      </c>
      <c r="BD176" s="59" t="str">
        <f t="shared" si="331"/>
        <v/>
      </c>
      <c r="BE176" s="59" t="str">
        <f t="shared" si="332"/>
        <v/>
      </c>
      <c r="BF176" s="59" t="str">
        <f t="shared" si="333"/>
        <v/>
      </c>
      <c r="BG176" s="59" t="str">
        <f t="shared" si="334"/>
        <v/>
      </c>
    </row>
    <row r="177" spans="1:59" ht="15.6" x14ac:dyDescent="0.3">
      <c r="A177" t="str">
        <f t="shared" si="310"/>
        <v/>
      </c>
      <c r="C177" t="str">
        <f t="shared" si="311"/>
        <v/>
      </c>
      <c r="E177" t="str">
        <f>IF(AC177="","",COUNTIFS($H$160:$H$177,H177,$AE$160:$AE$177,"&gt;"&amp;AE177)+COUNTIFS(H$160:$H177,H177,AE$160:$AE177,AE177))</f>
        <v/>
      </c>
      <c r="F177" s="27"/>
      <c r="G177" s="128" t="str">
        <f>IFERROR(IF(VLOOKUP(F177,Lookups!$A$2:$F$118,2,FALSE)="","",VLOOKUP(F177,Lookups!$A$2:$F$118,2,FALSE)),"")</f>
        <v/>
      </c>
      <c r="H177" s="128" t="str">
        <f>IFERROR(IF(VLOOKUP(F177,Lookups!$A$2:$F$118,3,FALSE)="","",VLOOKUP(F177,Lookups!$A$2:$F$118,3,FALSE)),"")</f>
        <v/>
      </c>
      <c r="I177" s="128" t="str">
        <f>IFERROR(IF(AE177=0,"",VLOOKUP(AD177,Lookups!$K$3:$L$7,2,TRUE)),"")</f>
        <v/>
      </c>
      <c r="J177" s="128" t="str">
        <f>IFERROR(IF(VLOOKUP(F177,Lookups!$A$2:$F$118,4,FALSE)="","",VLOOKUP(F177,Lookups!$A$2:$F$118,4,FALSE)),"")</f>
        <v/>
      </c>
      <c r="K177" s="128"/>
      <c r="L177" s="129" t="str">
        <f>IFERROR(IF(VLOOKUP(F177,Lookups!$A$2:$F$118,6,FALSE)="","",VLOOKUP(F177,Lookups!$A$2:$F$118,6,FALSE)),"")</f>
        <v/>
      </c>
      <c r="M177" s="53" t="str">
        <f>IFERROR(IF(VLOOKUP(F177,Scores!$A$5:$K$102,2,FALSE)="","",VLOOKUP(F177,Scores!$A$4:$K$102,2,FALSE)),"")</f>
        <v/>
      </c>
      <c r="N177" s="54" t="str">
        <f>IFERROR(IF(VLOOKUP(F177,Scores!$A$5:$K$102,3,FALSE)="","",VLOOKUP(F177,Scores!$A$5:$K$102,3,FALSE)),"")</f>
        <v/>
      </c>
      <c r="O177" s="54" t="str">
        <f>IFERROR(IF(VLOOKUP(F177,Scores!$A$5:$K$102,4,FALSE)="","",VLOOKUP(F177,Scores!$A$5:$K$102,4,FALSE)),"")</f>
        <v/>
      </c>
      <c r="P177" s="54" t="str">
        <f>IFERROR(IF(VLOOKUP(F177,Scores!$A$5:$K$102,5,FALSE)="","",VLOOKUP(F177,Scores!$A$5:$K$102,5,FALSE)),"")</f>
        <v/>
      </c>
      <c r="Q177" s="54" t="str">
        <f>IFERROR(IF(VLOOKUP(F177,Scores!$A$5:$K$102,6,FALSE)="","",VLOOKUP(F177,Scores!$A$5:$K$102,6,FALSE)),"")</f>
        <v/>
      </c>
      <c r="R177" s="54" t="str">
        <f>IFERROR(IF(VLOOKUP(F177,Scores!$A$5:$K$102,7,FALSE)="","",VLOOKUP(F177,Scores!$A$5:$K$102,7,FALSE)),"")</f>
        <v/>
      </c>
      <c r="S177" s="54" t="str">
        <f>IFERROR(IF(VLOOKUP(F177,Scores!$A$5:$K$102,8,FALSE)="","",VLOOKUP(F177,Scores!$A$5:$K$102,8,FALSE)),"")</f>
        <v/>
      </c>
      <c r="T177" s="55" t="str">
        <f>IFERROR(IF(VLOOKUP(F177,Scores!$A$5:$K$102,9,FALSE)="","",VLOOKUP(F177,Scores!$A$5:$K$102,9,FALSE)),"")</f>
        <v/>
      </c>
      <c r="U177" s="56" t="str">
        <f t="shared" si="335"/>
        <v/>
      </c>
      <c r="V177" s="57" t="str">
        <f t="shared" si="336"/>
        <v/>
      </c>
      <c r="W177" s="57" t="str">
        <f t="shared" si="337"/>
        <v/>
      </c>
      <c r="X177" s="57" t="str">
        <f t="shared" si="338"/>
        <v/>
      </c>
      <c r="Y177" s="57" t="str">
        <f t="shared" si="339"/>
        <v/>
      </c>
      <c r="Z177" s="57" t="str">
        <f t="shared" si="340"/>
        <v/>
      </c>
      <c r="AA177" s="57" t="str">
        <f t="shared" si="341"/>
        <v/>
      </c>
      <c r="AB177" s="58" t="str">
        <f t="shared" si="342"/>
        <v/>
      </c>
      <c r="AC177" s="53" t="str">
        <f t="shared" si="343"/>
        <v/>
      </c>
      <c r="AD177" s="57" t="str">
        <f t="shared" si="344"/>
        <v/>
      </c>
      <c r="AE177" s="57" t="str" cm="1">
        <f t="array" ref="AE177">IFERROR(IF(AC177&gt;Lookups!$I$6-1,AVERAGE(LARGE(U177:AB177,_xlfn.SEQUENCE(Lookups!$I$6))),AVERAGE(LARGE(U177:AB177,_xlfn.SEQUENCE(AC177)))),"")</f>
        <v/>
      </c>
      <c r="AF177" s="55" t="str">
        <f t="shared" si="345"/>
        <v/>
      </c>
      <c r="AG177" s="59" t="str">
        <f>IF(AC177=Lookups!$I$6+1,LARGE(U177:AB177,5),"")</f>
        <v/>
      </c>
      <c r="AH177" s="59" t="str">
        <f>IF(AC177=Lookups!$I$6+2,LARGE(U177:AB177,6),"")</f>
        <v/>
      </c>
      <c r="AI177" s="59"/>
      <c r="AJ177" s="59"/>
      <c r="AK177" s="60" t="str">
        <f t="shared" si="323"/>
        <v/>
      </c>
      <c r="AL177" s="34" t="str">
        <f>IF(OR(AC177=0,AC177=""),"",IF(COUNTIFS($AQ$160:$AQ$180,"&gt;"&amp;AQ177)+COUNTIFS(AQ$148:AQ177,"="&amp;AQ177)=0,"",COUNTIFS($AQ$160:$AQ$180,"&gt;"&amp;AQ177)+COUNTIFS(AQ$160:AQ197,"="&amp;AQ177)))</f>
        <v/>
      </c>
      <c r="AM177" s="34" t="str">
        <f>IFERROR(IF(OR(AC177=0,AC177=""),"",IF(COUNTIFS($AR$160:$AR$180,"&gt;"&amp;AR177)+COUNTIFS(AR$160:AR177,"="&amp;AR177)=0,"",COUNTIFS($AR$160:$AR$180,"&gt;"&amp;AR177)+COUNTIFS(AR$160:AR177,"="&amp;AR177)+$AL$159)),"")</f>
        <v/>
      </c>
      <c r="AN177" s="34" t="str">
        <f>IFERROR(IF(OR(AC177=0,AC177=""),"",IF(COUNTIFS($AS$160:$AS$180,"&gt;"&amp;AS177)+COUNTIFS(AS$160:AS177,"="&amp;AS177)=0,"",COUNTIFS($AS$160:$AS$180,"&gt;"&amp;AS177)+COUNTIFS(AS$160:AS177,"="&amp;AS177)+$AM$159)),"")</f>
        <v/>
      </c>
      <c r="AO177" s="34" t="str">
        <f>IFERROR(IF(OR(AC177=0,AC177=""),"",IF(COUNTIFS($AT$160:$AT$180,"&gt;"&amp;AT177)+COUNTIFS(AT$160:AT177,"="&amp;AT177)=0,"",COUNTIFS($AT$160:$AT$180,"&gt;"&amp;AT177)+COUNTIFS(AT$160:AT177,"="&amp;AT177)+$AN$159)),"")</f>
        <v/>
      </c>
      <c r="AP177" s="34" t="str">
        <f>IFERROR(IF(OR(AC177=0,AC177=""),"",IF(COUNTIFS($AU$160:$AU$180,"&gt;"&amp;AU177)+COUNTIFS(AU$160:AU177,"="&amp;AU177)=0,"",COUNTIFS($AU$160:$AU$180,"&gt;"&amp;AU177)+COUNTIFS(AU$160:AU177,"="&amp;AU177)+$AO$9)),"")</f>
        <v/>
      </c>
      <c r="AQ177" s="59" t="str">
        <f t="shared" si="324"/>
        <v/>
      </c>
      <c r="AR177" s="59" t="str">
        <f t="shared" si="325"/>
        <v/>
      </c>
      <c r="AS177" s="59" t="str">
        <f t="shared" si="326"/>
        <v/>
      </c>
      <c r="AT177" s="59" t="str">
        <f t="shared" si="327"/>
        <v/>
      </c>
      <c r="AU177" s="59" t="str">
        <f t="shared" si="328"/>
        <v/>
      </c>
      <c r="AW177" s="60" t="str">
        <f t="shared" si="329"/>
        <v/>
      </c>
      <c r="AX177" s="34" t="str">
        <f>IF(OR(AC177=0,AC177=""),"",IF(COUNTIFS($BC$11:$BC$212,"&gt;"&amp;BC177)+COUNTIFS(BC$11:BC177,"="&amp;BC177)=0,"",COUNTIFS($BC$11:$BC$212,"&gt;"&amp;BC177)+COUNTIFS(BC$11:BC177,"="&amp;BC177)))</f>
        <v/>
      </c>
      <c r="AY177" s="34" t="str">
        <f>IFERROR(IF(OR(AC177=0,AC177=""),"",IF(COUNTIFS($BD$11:$BD$212,"&gt;"&amp;BD177)+COUNTIFS(BD$11:BD177,"="&amp;BD177)=0,"",COUNTIFS($BD$11:$BD$212,"&gt;"&amp;BD177)+COUNTIFS(BD$11:BD177,"="&amp;BD177)+$AX$10)),"")</f>
        <v/>
      </c>
      <c r="AZ177" s="34" t="str">
        <f>IFERROR(IF(OR(AC177=0,AC177=""),"",IF(COUNTIFS($BE$11:$BE$212,"&gt;"&amp;BE177)+COUNTIFS(BE$11:BE177,"="&amp;BE177)=0,"",COUNTIFS($BE$11:$BE$212,"&gt;"&amp;BE177)+COUNTIFS(BE$11:BE177,"="&amp;BE177)+$AY$10)),"")</f>
        <v/>
      </c>
      <c r="BA177" s="34" t="str">
        <f>IFERROR(IF(OR(AC177=0,AC177=""),"",IF(COUNTIFS($BF$11:$BF$212,"&gt;"&amp;BF177)+COUNTIFS(BF$11:BF177,"="&amp;BF177)=0,"",COUNTIFS($BF$11:$BF$212,"&gt;"&amp;BF177)+COUNTIFS(BF$11:BF177,"="&amp;BF177)+$AZ$10)),"")</f>
        <v/>
      </c>
      <c r="BB177" s="34" t="str">
        <f>IFERROR(IF(OR(AC177=0,AC177=""),"",IF(COUNTIFS($BG$11:$BG$212,"&gt;"&amp;BG177)+COUNTIFS(BG$11:BG177,"="&amp;BG177)=0,"",COUNTIFS($BG$11:$BG$212,"&gt;"&amp;BG177)+COUNTIFS(BG$11:BG177,"="&amp;BG177)+$BA$10)),"")</f>
        <v/>
      </c>
      <c r="BC177" s="59" t="str">
        <f t="shared" si="330"/>
        <v/>
      </c>
      <c r="BD177" s="59" t="str">
        <f t="shared" si="331"/>
        <v/>
      </c>
      <c r="BE177" s="59" t="str">
        <f t="shared" si="332"/>
        <v/>
      </c>
      <c r="BF177" s="59" t="str">
        <f t="shared" si="333"/>
        <v/>
      </c>
      <c r="BG177" s="59" t="str">
        <f t="shared" si="334"/>
        <v/>
      </c>
    </row>
    <row r="178" spans="1:59" ht="15.6" x14ac:dyDescent="0.3">
      <c r="A178" t="str">
        <f t="shared" si="310"/>
        <v/>
      </c>
      <c r="C178" t="str">
        <f t="shared" si="311"/>
        <v/>
      </c>
      <c r="E178" t="str">
        <f>IF(AC178="","",COUNTIFS($H$160:$H$177,H178,$AE$160:$AE$177,"&gt;"&amp;AE178)+COUNTIFS(H$160:$H178,H178,AE$160:$AE178,AE178))</f>
        <v/>
      </c>
      <c r="F178" s="27"/>
      <c r="G178" s="128" t="str">
        <f>IFERROR(IF(VLOOKUP(F178,Lookups!$A$2:$F$118,2,FALSE)="","",VLOOKUP(F178,Lookups!$A$2:$F$118,2,FALSE)),"")</f>
        <v/>
      </c>
      <c r="H178" s="128" t="str">
        <f>IFERROR(IF(VLOOKUP(F178,Lookups!$A$2:$F$118,3,FALSE)="","",VLOOKUP(F178,Lookups!$A$2:$F$118,3,FALSE)),"")</f>
        <v/>
      </c>
      <c r="I178" s="128" t="str">
        <f>IFERROR(IF(AE178=0,"",VLOOKUP(AD178,Lookups!$K$3:$L$7,2,TRUE)),"")</f>
        <v/>
      </c>
      <c r="J178" s="128" t="str">
        <f>IFERROR(IF(VLOOKUP(F178,Lookups!$A$2:$F$118,4,FALSE)="","",VLOOKUP(F178,Lookups!$A$2:$F$118,4,FALSE)),"")</f>
        <v/>
      </c>
      <c r="K178" s="128"/>
      <c r="L178" s="129" t="str">
        <f>IFERROR(IF(VLOOKUP(F178,Lookups!$A$2:$F$118,6,FALSE)="","",VLOOKUP(F178,Lookups!$A$2:$F$118,6,FALSE)),"")</f>
        <v/>
      </c>
      <c r="M178" s="53" t="str">
        <f>IFERROR(IF(VLOOKUP(F178,Scores!$A$5:$K$102,2,FALSE)="","",VLOOKUP(F178,Scores!$A$4:$K$102,2,FALSE)),"")</f>
        <v/>
      </c>
      <c r="N178" s="54" t="str">
        <f>IFERROR(IF(VLOOKUP(F178,Scores!$A$5:$K$102,3,FALSE)="","",VLOOKUP(F178,Scores!$A$5:$K$102,3,FALSE)),"")</f>
        <v/>
      </c>
      <c r="O178" s="54" t="str">
        <f>IFERROR(IF(VLOOKUP(F178,Scores!$A$5:$K$102,4,FALSE)="","",VLOOKUP(F178,Scores!$A$5:$K$102,4,FALSE)),"")</f>
        <v/>
      </c>
      <c r="P178" s="54" t="str">
        <f>IFERROR(IF(VLOOKUP(F178,Scores!$A$5:$K$102,5,FALSE)="","",VLOOKUP(F178,Scores!$A$5:$K$102,5,FALSE)),"")</f>
        <v/>
      </c>
      <c r="Q178" s="54" t="str">
        <f>IFERROR(IF(VLOOKUP(F178,Scores!$A$5:$K$102,6,FALSE)="","",VLOOKUP(F178,Scores!$A$5:$K$102,6,FALSE)),"")</f>
        <v/>
      </c>
      <c r="R178" s="54" t="str">
        <f>IFERROR(IF(VLOOKUP(F178,Scores!$A$5:$K$102,7,FALSE)="","",VLOOKUP(F178,Scores!$A$5:$K$102,7,FALSE)),"")</f>
        <v/>
      </c>
      <c r="S178" s="54" t="str">
        <f>IFERROR(IF(VLOOKUP(F178,Scores!$A$5:$K$102,8,FALSE)="","",VLOOKUP(F178,Scores!$A$5:$K$102,8,FALSE)),"")</f>
        <v/>
      </c>
      <c r="T178" s="55" t="str">
        <f>IFERROR(IF(VLOOKUP(F178,Scores!$A$5:$K$102,9,FALSE)="","",VLOOKUP(F178,Scores!$A$5:$K$102,9,FALSE)),"")</f>
        <v/>
      </c>
      <c r="U178" s="56" t="str">
        <f t="shared" si="335"/>
        <v/>
      </c>
      <c r="V178" s="57" t="str">
        <f t="shared" si="336"/>
        <v/>
      </c>
      <c r="W178" s="57" t="str">
        <f t="shared" si="337"/>
        <v/>
      </c>
      <c r="X178" s="57" t="str">
        <f t="shared" si="338"/>
        <v/>
      </c>
      <c r="Y178" s="57" t="str">
        <f t="shared" si="339"/>
        <v/>
      </c>
      <c r="Z178" s="57" t="str">
        <f t="shared" si="340"/>
        <v/>
      </c>
      <c r="AA178" s="57" t="str">
        <f t="shared" si="341"/>
        <v/>
      </c>
      <c r="AB178" s="58" t="str">
        <f t="shared" si="342"/>
        <v/>
      </c>
      <c r="AC178" s="53" t="str">
        <f t="shared" si="343"/>
        <v/>
      </c>
      <c r="AD178" s="57" t="str">
        <f t="shared" si="344"/>
        <v/>
      </c>
      <c r="AE178" s="57" t="str" cm="1">
        <f t="array" ref="AE178">IFERROR(IF(AC178&gt;Lookups!$I$6-1,AVERAGE(LARGE(U178:AB178,_xlfn.SEQUENCE(Lookups!$I$6))),AVERAGE(LARGE(U178:AB178,_xlfn.SEQUENCE(AC178)))),"")</f>
        <v/>
      </c>
      <c r="AF178" s="55" t="str">
        <f t="shared" si="345"/>
        <v/>
      </c>
      <c r="AG178" s="59" t="str">
        <f>IF(AC178=Lookups!$I$6+1,LARGE(U178:AB178,5),"")</f>
        <v/>
      </c>
      <c r="AH178" s="59" t="str">
        <f>IF(AC178=Lookups!$I$6+2,LARGE(U178:AB178,6),"")</f>
        <v/>
      </c>
      <c r="AI178" s="59"/>
      <c r="AJ178" s="59"/>
      <c r="AK178" s="60" t="str">
        <f t="shared" si="323"/>
        <v/>
      </c>
      <c r="AL178" s="34" t="str">
        <f>IF(OR(AC178=0,AC178=""),"",IF(COUNTIFS($AQ$160:$AQ$180,"&gt;"&amp;AQ178)+COUNTIFS(AQ$148:AQ178,"="&amp;AQ178)=0,"",COUNTIFS($AQ$160:$AQ$180,"&gt;"&amp;AQ178)+COUNTIFS(AQ$160:AQ198,"="&amp;AQ178)))</f>
        <v/>
      </c>
      <c r="AM178" s="34" t="str">
        <f>IFERROR(IF(OR(AC178=0,AC178=""),"",IF(COUNTIFS($AR$160:$AR$180,"&gt;"&amp;AR178)+COUNTIFS(AR$160:AR178,"="&amp;AR178)=0,"",COUNTIFS($AR$160:$AR$180,"&gt;"&amp;AR178)+COUNTIFS(AR$160:AR178,"="&amp;AR178)+$AL$159)),"")</f>
        <v/>
      </c>
      <c r="AN178" s="34" t="str">
        <f>IFERROR(IF(OR(AC178=0,AC178=""),"",IF(COUNTIFS($AS$160:$AS$180,"&gt;"&amp;AS178)+COUNTIFS(AS$160:AS178,"="&amp;AS178)=0,"",COUNTIFS($AS$160:$AS$180,"&gt;"&amp;AS178)+COUNTIFS(AS$160:AS178,"="&amp;AS178)+$AM$159)),"")</f>
        <v/>
      </c>
      <c r="AO178" s="34" t="str">
        <f>IFERROR(IF(OR(AC178=0,AC178=""),"",IF(COUNTIFS($AT$160:$AT$180,"&gt;"&amp;AT178)+COUNTIFS(AT$160:AT178,"="&amp;AT178)=0,"",COUNTIFS($AT$160:$AT$180,"&gt;"&amp;AT178)+COUNTIFS(AT$160:AT178,"="&amp;AT178)+$AN$159)),"")</f>
        <v/>
      </c>
      <c r="AP178" s="34" t="str">
        <f>IFERROR(IF(OR(AC178=0,AC178=""),"",IF(COUNTIFS($AU$160:$AU$180,"&gt;"&amp;AU178)+COUNTIFS(AU$160:AU178,"="&amp;AU178)=0,"",COUNTIFS($AU$160:$AU$180,"&gt;"&amp;AU178)+COUNTIFS(AU$160:AU178,"="&amp;AU178)+$AO$9)),"")</f>
        <v/>
      </c>
      <c r="AQ178" s="59" t="str">
        <f t="shared" si="324"/>
        <v/>
      </c>
      <c r="AR178" s="59" t="str">
        <f t="shared" si="325"/>
        <v/>
      </c>
      <c r="AS178" s="59" t="str">
        <f t="shared" si="326"/>
        <v/>
      </c>
      <c r="AT178" s="59" t="str">
        <f t="shared" si="327"/>
        <v/>
      </c>
      <c r="AU178" s="59" t="str">
        <f t="shared" si="328"/>
        <v/>
      </c>
      <c r="AW178" s="60" t="str">
        <f t="shared" si="329"/>
        <v/>
      </c>
      <c r="AX178" s="34" t="str">
        <f>IF(OR(AC178=0,AC178=""),"",IF(COUNTIFS($BC$11:$BC$212,"&gt;"&amp;BC178)+COUNTIFS(BC$11:BC178,"="&amp;BC178)=0,"",COUNTIFS($BC$11:$BC$212,"&gt;"&amp;BC178)+COUNTIFS(BC$11:BC178,"="&amp;BC178)))</f>
        <v/>
      </c>
      <c r="AY178" s="34" t="str">
        <f>IFERROR(IF(OR(AC178=0,AC178=""),"",IF(COUNTIFS($BD$11:$BD$212,"&gt;"&amp;BD178)+COUNTIFS(BD$11:BD178,"="&amp;BD178)=0,"",COUNTIFS($BD$11:$BD$212,"&gt;"&amp;BD178)+COUNTIFS(BD$11:BD178,"="&amp;BD178)+$AX$10)),"")</f>
        <v/>
      </c>
      <c r="AZ178" s="34" t="str">
        <f>IFERROR(IF(OR(AC178=0,AC178=""),"",IF(COUNTIFS($BE$11:$BE$212,"&gt;"&amp;BE178)+COUNTIFS(BE$11:BE178,"="&amp;BE178)=0,"",COUNTIFS($BE$11:$BE$212,"&gt;"&amp;BE178)+COUNTIFS(BE$11:BE178,"="&amp;BE178)+$AY$10)),"")</f>
        <v/>
      </c>
      <c r="BA178" s="34" t="str">
        <f>IFERROR(IF(OR(AC178=0,AC178=""),"",IF(COUNTIFS($BF$11:$BF$212,"&gt;"&amp;BF178)+COUNTIFS(BF$11:BF178,"="&amp;BF178)=0,"",COUNTIFS($BF$11:$BF$212,"&gt;"&amp;BF178)+COUNTIFS(BF$11:BF178,"="&amp;BF178)+$AZ$10)),"")</f>
        <v/>
      </c>
      <c r="BB178" s="34" t="str">
        <f>IFERROR(IF(OR(AC178=0,AC178=""),"",IF(COUNTIFS($BG$11:$BG$212,"&gt;"&amp;BG178)+COUNTIFS(BG$11:BG178,"="&amp;BG178)=0,"",COUNTIFS($BG$11:$BG$212,"&gt;"&amp;BG178)+COUNTIFS(BG$11:BG178,"="&amp;BG178)+$BA$10)),"")</f>
        <v/>
      </c>
      <c r="BC178" s="59" t="str">
        <f t="shared" si="330"/>
        <v/>
      </c>
      <c r="BD178" s="59" t="str">
        <f t="shared" si="331"/>
        <v/>
      </c>
      <c r="BE178" s="59" t="str">
        <f t="shared" si="332"/>
        <v/>
      </c>
      <c r="BF178" s="59" t="str">
        <f t="shared" si="333"/>
        <v/>
      </c>
      <c r="BG178" s="59" t="str">
        <f t="shared" si="334"/>
        <v/>
      </c>
    </row>
    <row r="179" spans="1:59" ht="15.6" x14ac:dyDescent="0.3">
      <c r="A179" t="str">
        <f t="shared" si="310"/>
        <v/>
      </c>
      <c r="C179" t="str">
        <f t="shared" si="311"/>
        <v/>
      </c>
      <c r="E179" t="str">
        <f>IF(AC179="","",COUNTIFS($H$160:$H$177,H179,$AE$160:$AE$177,"&gt;"&amp;AE179)+COUNTIFS(H$160:$H179,H179,AE$160:$AE179,AE179))</f>
        <v/>
      </c>
      <c r="F179" s="27"/>
      <c r="G179" s="128" t="str">
        <f>IFERROR(IF(VLOOKUP(F179,Lookups!$A$2:$F$118,2,FALSE)="","",VLOOKUP(F179,Lookups!$A$2:$F$118,2,FALSE)),"")</f>
        <v/>
      </c>
      <c r="H179" s="128" t="str">
        <f>IFERROR(IF(VLOOKUP(F179,Lookups!$A$2:$F$118,3,FALSE)="","",VLOOKUP(F179,Lookups!$A$2:$F$118,3,FALSE)),"")</f>
        <v/>
      </c>
      <c r="I179" s="128" t="str">
        <f>IFERROR(IF(AE179=0,"",VLOOKUP(AD179,Lookups!$K$3:$L$7,2,TRUE)),"")</f>
        <v/>
      </c>
      <c r="J179" s="128" t="str">
        <f>IFERROR(IF(VLOOKUP(F179,Lookups!$A$2:$F$118,4,FALSE)="","",VLOOKUP(F179,Lookups!$A$2:$F$118,4,FALSE)),"")</f>
        <v/>
      </c>
      <c r="K179" s="128"/>
      <c r="L179" s="129" t="str">
        <f>IFERROR(IF(VLOOKUP(F179,Lookups!$A$2:$F$118,6,FALSE)="","",VLOOKUP(F179,Lookups!$A$2:$F$118,6,FALSE)),"")</f>
        <v/>
      </c>
      <c r="M179" s="53" t="str">
        <f>IFERROR(IF(VLOOKUP(F179,Scores!$A$5:$K$102,2,FALSE)="","",VLOOKUP(F179,Scores!$A$4:$K$102,2,FALSE)),"")</f>
        <v/>
      </c>
      <c r="N179" s="54" t="str">
        <f>IFERROR(IF(VLOOKUP(F179,Scores!$A$5:$K$102,3,FALSE)="","",VLOOKUP(F179,Scores!$A$5:$K$102,3,FALSE)),"")</f>
        <v/>
      </c>
      <c r="O179" s="54" t="str">
        <f>IFERROR(IF(VLOOKUP(F179,Scores!$A$5:$K$102,4,FALSE)="","",VLOOKUP(F179,Scores!$A$5:$K$102,4,FALSE)),"")</f>
        <v/>
      </c>
      <c r="P179" s="54" t="str">
        <f>IFERROR(IF(VLOOKUP(F179,Scores!$A$5:$K$102,5,FALSE)="","",VLOOKUP(F179,Scores!$A$5:$K$102,5,FALSE)),"")</f>
        <v/>
      </c>
      <c r="Q179" s="54" t="str">
        <f>IFERROR(IF(VLOOKUP(F179,Scores!$A$5:$K$102,6,FALSE)="","",VLOOKUP(F179,Scores!$A$5:$K$102,6,FALSE)),"")</f>
        <v/>
      </c>
      <c r="R179" s="54" t="str">
        <f>IFERROR(IF(VLOOKUP(F179,Scores!$A$5:$K$102,7,FALSE)="","",VLOOKUP(F179,Scores!$A$5:$K$102,7,FALSE)),"")</f>
        <v/>
      </c>
      <c r="S179" s="54" t="str">
        <f>IFERROR(IF(VLOOKUP(F179,Scores!$A$5:$K$102,8,FALSE)="","",VLOOKUP(F179,Scores!$A$5:$K$102,8,FALSE)),"")</f>
        <v/>
      </c>
      <c r="T179" s="55" t="str">
        <f>IFERROR(IF(VLOOKUP(F179,Scores!$A$5:$K$102,9,FALSE)="","",VLOOKUP(F179,Scores!$A$5:$K$102,9,FALSE)),"")</f>
        <v/>
      </c>
      <c r="U179" s="56" t="str">
        <f t="shared" si="335"/>
        <v/>
      </c>
      <c r="V179" s="57" t="str">
        <f t="shared" si="336"/>
        <v/>
      </c>
      <c r="W179" s="57" t="str">
        <f t="shared" si="337"/>
        <v/>
      </c>
      <c r="X179" s="57" t="str">
        <f t="shared" si="338"/>
        <v/>
      </c>
      <c r="Y179" s="57" t="str">
        <f t="shared" si="339"/>
        <v/>
      </c>
      <c r="Z179" s="57" t="str">
        <f t="shared" si="340"/>
        <v/>
      </c>
      <c r="AA179" s="57" t="str">
        <f t="shared" si="341"/>
        <v/>
      </c>
      <c r="AB179" s="58" t="str">
        <f t="shared" si="342"/>
        <v/>
      </c>
      <c r="AC179" s="53" t="str">
        <f t="shared" si="343"/>
        <v/>
      </c>
      <c r="AD179" s="57" t="str">
        <f t="shared" si="344"/>
        <v/>
      </c>
      <c r="AE179" s="57" t="str" cm="1">
        <f t="array" ref="AE179">IFERROR(IF(AC179&gt;Lookups!$I$6-1,AVERAGE(LARGE(U179:AB179,_xlfn.SEQUENCE(Lookups!$I$6))),AVERAGE(LARGE(U179:AB179,_xlfn.SEQUENCE(AC179)))),"")</f>
        <v/>
      </c>
      <c r="AF179" s="55" t="str">
        <f t="shared" si="345"/>
        <v/>
      </c>
      <c r="AG179" s="59" t="str">
        <f>IF(AC179=Lookups!$I$6+1,LARGE(U179:AB179,5),"")</f>
        <v/>
      </c>
      <c r="AH179" s="59" t="str">
        <f>IF(AC179=Lookups!$I$6+2,LARGE(U179:AB179,6),"")</f>
        <v/>
      </c>
      <c r="AI179" s="59"/>
      <c r="AJ179" s="59"/>
      <c r="AK179" s="60" t="str">
        <f t="shared" si="323"/>
        <v/>
      </c>
      <c r="AL179" s="34" t="str">
        <f>IF(OR(AC179=0,AC179=""),"",IF(COUNTIFS($AQ$160:$AQ$180,"&gt;"&amp;AQ179)+COUNTIFS(AQ$148:AQ179,"="&amp;AQ179)=0,"",COUNTIFS($AQ$160:$AQ$180,"&gt;"&amp;AQ179)+COUNTIFS(AQ$160:AQ199,"="&amp;AQ179)))</f>
        <v/>
      </c>
      <c r="AM179" s="34" t="str">
        <f>IFERROR(IF(OR(AC179=0,AC179=""),"",IF(COUNTIFS($AR$160:$AR$180,"&gt;"&amp;AR179)+COUNTIFS(AR$160:AR179,"="&amp;AR179)=0,"",COUNTIFS($AR$160:$AR$180,"&gt;"&amp;AR179)+COUNTIFS(AR$160:AR179,"="&amp;AR179)+$AL$159)),"")</f>
        <v/>
      </c>
      <c r="AN179" s="34" t="str">
        <f>IFERROR(IF(OR(AC179=0,AC179=""),"",IF(COUNTIFS($AS$160:$AS$180,"&gt;"&amp;AS179)+COUNTIFS(AS$160:AS179,"="&amp;AS179)=0,"",COUNTIFS($AS$160:$AS$180,"&gt;"&amp;AS179)+COUNTIFS(AS$160:AS179,"="&amp;AS179)+$AM$159)),"")</f>
        <v/>
      </c>
      <c r="AO179" s="34" t="str">
        <f>IFERROR(IF(OR(AC179=0,AC179=""),"",IF(COUNTIFS($AT$160:$AT$180,"&gt;"&amp;AT179)+COUNTIFS(AT$160:AT179,"="&amp;AT179)=0,"",COUNTIFS($AT$160:$AT$180,"&gt;"&amp;AT179)+COUNTIFS(AT$160:AT179,"="&amp;AT179)+$AN$159)),"")</f>
        <v/>
      </c>
      <c r="AP179" s="34" t="str">
        <f>IFERROR(IF(OR(AC179=0,AC179=""),"",IF(COUNTIFS($AU$160:$AU$180,"&gt;"&amp;AU179)+COUNTIFS(AU$160:AU179,"="&amp;AU179)=0,"",COUNTIFS($AU$160:$AU$180,"&gt;"&amp;AU179)+COUNTIFS(AU$160:AU179,"="&amp;AU179)+$AO$9)),"")</f>
        <v/>
      </c>
      <c r="AQ179" s="59" t="str">
        <f t="shared" si="324"/>
        <v/>
      </c>
      <c r="AR179" s="59" t="str">
        <f t="shared" si="325"/>
        <v/>
      </c>
      <c r="AS179" s="59" t="str">
        <f t="shared" si="326"/>
        <v/>
      </c>
      <c r="AT179" s="59" t="str">
        <f t="shared" si="327"/>
        <v/>
      </c>
      <c r="AU179" s="59" t="str">
        <f t="shared" si="328"/>
        <v/>
      </c>
      <c r="AW179" s="60" t="str">
        <f t="shared" si="329"/>
        <v/>
      </c>
      <c r="AX179" s="34" t="str">
        <f>IF(OR(AC179=0,AC179=""),"",IF(COUNTIFS($BC$11:$BC$212,"&gt;"&amp;BC179)+COUNTIFS(BC$11:BC179,"="&amp;BC179)=0,"",COUNTIFS($BC$11:$BC$212,"&gt;"&amp;BC179)+COUNTIFS(BC$11:BC179,"="&amp;BC179)))</f>
        <v/>
      </c>
      <c r="AY179" s="34" t="str">
        <f>IFERROR(IF(OR(AC179=0,AC179=""),"",IF(COUNTIFS($BD$11:$BD$212,"&gt;"&amp;BD179)+COUNTIFS(BD$11:BD179,"="&amp;BD179)=0,"",COUNTIFS($BD$11:$BD$212,"&gt;"&amp;BD179)+COUNTIFS(BD$11:BD179,"="&amp;BD179)+$AX$10)),"")</f>
        <v/>
      </c>
      <c r="AZ179" s="34" t="str">
        <f>IFERROR(IF(OR(AC179=0,AC179=""),"",IF(COUNTIFS($BE$11:$BE$212,"&gt;"&amp;BE179)+COUNTIFS(BE$11:BE179,"="&amp;BE179)=0,"",COUNTIFS($BE$11:$BE$212,"&gt;"&amp;BE179)+COUNTIFS(BE$11:BE179,"="&amp;BE179)+$AY$10)),"")</f>
        <v/>
      </c>
      <c r="BA179" s="34" t="str">
        <f>IFERROR(IF(OR(AC179=0,AC179=""),"",IF(COUNTIFS($BF$11:$BF$212,"&gt;"&amp;BF179)+COUNTIFS(BF$11:BF179,"="&amp;BF179)=0,"",COUNTIFS($BF$11:$BF$212,"&gt;"&amp;BF179)+COUNTIFS(BF$11:BF179,"="&amp;BF179)+$AZ$10)),"")</f>
        <v/>
      </c>
      <c r="BB179" s="34" t="str">
        <f>IFERROR(IF(OR(AC179=0,AC179=""),"",IF(COUNTIFS($BG$11:$BG$212,"&gt;"&amp;BG179)+COUNTIFS(BG$11:BG179,"="&amp;BG179)=0,"",COUNTIFS($BG$11:$BG$212,"&gt;"&amp;BG179)+COUNTIFS(BG$11:BG179,"="&amp;BG179)+$BA$10)),"")</f>
        <v/>
      </c>
      <c r="BC179" s="59" t="str">
        <f t="shared" si="330"/>
        <v/>
      </c>
      <c r="BD179" s="59" t="str">
        <f t="shared" si="331"/>
        <v/>
      </c>
      <c r="BE179" s="59" t="str">
        <f t="shared" si="332"/>
        <v/>
      </c>
      <c r="BF179" s="59" t="str">
        <f t="shared" si="333"/>
        <v/>
      </c>
      <c r="BG179" s="59" t="str">
        <f t="shared" si="334"/>
        <v/>
      </c>
    </row>
    <row r="180" spans="1:59" ht="15.6" x14ac:dyDescent="0.3">
      <c r="A180" t="str">
        <f t="shared" si="310"/>
        <v/>
      </c>
      <c r="C180" t="str">
        <f t="shared" si="311"/>
        <v/>
      </c>
      <c r="E180" t="str">
        <f>IF(AC180="","",COUNTIFS($H$160:$H$177,H180,$AE$160:$AE$177,"&gt;"&amp;AE180)+COUNTIFS(H$160:$H180,H180,AE$160:$AE180,AE180))</f>
        <v/>
      </c>
      <c r="F180" s="27"/>
      <c r="G180" s="128" t="str">
        <f>IFERROR(IF(VLOOKUP(F180,Lookups!$A$2:$F$118,2,FALSE)="","",VLOOKUP(F180,Lookups!$A$2:$F$118,2,FALSE)),"")</f>
        <v/>
      </c>
      <c r="H180" s="128" t="str">
        <f>IFERROR(IF(VLOOKUP(F180,Lookups!$A$2:$F$118,3,FALSE)="","",VLOOKUP(F180,Lookups!$A$2:$F$118,3,FALSE)),"")</f>
        <v/>
      </c>
      <c r="I180" s="128" t="str">
        <f>IFERROR(IF(AE180=0,"",VLOOKUP(AD180,Lookups!$K$3:$L$7,2,TRUE)),"")</f>
        <v/>
      </c>
      <c r="J180" s="128" t="str">
        <f>IFERROR(IF(VLOOKUP(F180,Lookups!$A$2:$F$118,4,FALSE)="","",VLOOKUP(F180,Lookups!$A$2:$F$118,4,FALSE)),"")</f>
        <v/>
      </c>
      <c r="K180" s="128"/>
      <c r="L180" s="129" t="str">
        <f>IFERROR(IF(VLOOKUP(F180,Lookups!$A$2:$F$118,6,FALSE)="","",VLOOKUP(F180,Lookups!$A$2:$F$118,6,FALSE)),"")</f>
        <v/>
      </c>
      <c r="M180" s="53" t="str">
        <f>IFERROR(IF(VLOOKUP(F180,Scores!$A$5:$K$102,2,FALSE)="","",VLOOKUP(F180,Scores!$A$4:$K$102,2,FALSE)),"")</f>
        <v/>
      </c>
      <c r="N180" s="54" t="str">
        <f>IFERROR(IF(VLOOKUP(F180,Scores!$A$5:$K$102,3,FALSE)="","",VLOOKUP(F180,Scores!$A$5:$K$102,3,FALSE)),"")</f>
        <v/>
      </c>
      <c r="O180" s="54" t="str">
        <f>IFERROR(IF(VLOOKUP(F180,Scores!$A$5:$K$102,4,FALSE)="","",VLOOKUP(F180,Scores!$A$5:$K$102,4,FALSE)),"")</f>
        <v/>
      </c>
      <c r="P180" s="54" t="str">
        <f>IFERROR(IF(VLOOKUP(F180,Scores!$A$5:$K$102,5,FALSE)="","",VLOOKUP(F180,Scores!$A$5:$K$102,5,FALSE)),"")</f>
        <v/>
      </c>
      <c r="Q180" s="54" t="str">
        <f>IFERROR(IF(VLOOKUP(F180,Scores!$A$5:$K$102,6,FALSE)="","",VLOOKUP(F180,Scores!$A$5:$K$102,6,FALSE)),"")</f>
        <v/>
      </c>
      <c r="R180" s="54" t="str">
        <f>IFERROR(IF(VLOOKUP(F180,Scores!$A$5:$K$102,7,FALSE)="","",VLOOKUP(F180,Scores!$A$5:$K$102,7,FALSE)),"")</f>
        <v/>
      </c>
      <c r="S180" s="54" t="str">
        <f>IFERROR(IF(VLOOKUP(F180,Scores!$A$5:$K$102,8,FALSE)="","",VLOOKUP(F180,Scores!$A$5:$K$102,8,FALSE)),"")</f>
        <v/>
      </c>
      <c r="T180" s="55" t="str">
        <f>IFERROR(IF(VLOOKUP(F180,Scores!$A$5:$K$102,9,FALSE)="","",VLOOKUP(F180,Scores!$A$5:$K$102,9,FALSE)),"")</f>
        <v/>
      </c>
      <c r="U180" s="56" t="str">
        <f t="shared" si="335"/>
        <v/>
      </c>
      <c r="V180" s="57" t="str">
        <f t="shared" si="336"/>
        <v/>
      </c>
      <c r="W180" s="57" t="str">
        <f t="shared" si="337"/>
        <v/>
      </c>
      <c r="X180" s="57" t="str">
        <f t="shared" si="338"/>
        <v/>
      </c>
      <c r="Y180" s="57" t="str">
        <f t="shared" si="339"/>
        <v/>
      </c>
      <c r="Z180" s="57" t="str">
        <f t="shared" si="340"/>
        <v/>
      </c>
      <c r="AA180" s="57" t="str">
        <f t="shared" si="341"/>
        <v/>
      </c>
      <c r="AB180" s="58" t="str">
        <f t="shared" si="342"/>
        <v/>
      </c>
      <c r="AC180" s="53" t="str">
        <f t="shared" si="343"/>
        <v/>
      </c>
      <c r="AD180" s="57" t="str">
        <f t="shared" si="344"/>
        <v/>
      </c>
      <c r="AE180" s="57" t="str" cm="1">
        <f t="array" ref="AE180">IFERROR(IF(AC180&gt;Lookups!$I$6-1,AVERAGE(LARGE(U180:AB180,_xlfn.SEQUENCE(Lookups!$I$6))),AVERAGE(LARGE(U180:AB180,_xlfn.SEQUENCE(AC180)))),"")</f>
        <v/>
      </c>
      <c r="AF180" s="55" t="str">
        <f t="shared" si="345"/>
        <v/>
      </c>
      <c r="AG180" s="59" t="str">
        <f>IF(AC180=Lookups!$I$6+1,LARGE(U180:AB180,5),"")</f>
        <v/>
      </c>
      <c r="AH180" s="59" t="str">
        <f>IF(AC180=Lookups!$I$6+2,LARGE(U180:AB180,6),"")</f>
        <v/>
      </c>
      <c r="AI180" s="59"/>
      <c r="AJ180" s="59"/>
      <c r="AK180" s="130" t="str">
        <f t="shared" si="323"/>
        <v/>
      </c>
      <c r="AL180" s="131" t="str">
        <f>IF(OR(AC180=0,AC180=""),"",IF(COUNTIFS($AQ$160:$AQ$180,"&gt;"&amp;AQ180)+COUNTIFS(AQ$148:AQ180,"="&amp;AQ180)=0,"",COUNTIFS($AQ$160:$AQ$180,"&gt;"&amp;AQ180)+COUNTIFS(AQ$160:AQ200,"="&amp;AQ180)))</f>
        <v/>
      </c>
      <c r="AM180" s="131" t="str">
        <f>IFERROR(IF(OR(AC180=0,AC180=""),"",IF(COUNTIFS($AR$160:$AR$180,"&gt;"&amp;AR180)+COUNTIFS(AR$160:AR180,"="&amp;AR180)=0,"",COUNTIFS($AR$160:$AR$180,"&gt;"&amp;AR180)+COUNTIFS(AR$160:AR180,"="&amp;AR180)+$AL$159)),"")</f>
        <v/>
      </c>
      <c r="AN180" s="131" t="str">
        <f>IFERROR(IF(OR(AC180=0,AC180=""),"",IF(COUNTIFS($AS$160:$AS$180,"&gt;"&amp;AS180)+COUNTIFS(AS$160:AS180,"="&amp;AS180)=0,"",COUNTIFS($AS$160:$AS$180,"&gt;"&amp;AS180)+COUNTIFS(AS$160:AS180,"="&amp;AS180)+$AM$159)),"")</f>
        <v/>
      </c>
      <c r="AO180" s="131" t="str">
        <f>IFERROR(IF(OR(AC180=0,AC180=""),"",IF(COUNTIFS($AT$160:$AT$180,"&gt;"&amp;AT180)+COUNTIFS(AT$160:AT180,"="&amp;AT180)=0,"",COUNTIFS($AT$160:$AT$180,"&gt;"&amp;AT180)+COUNTIFS(AT$160:AT180,"="&amp;AT180)+$AN$159)),"")</f>
        <v/>
      </c>
      <c r="AP180" s="131" t="str">
        <f>IFERROR(IF(OR(AC180=0,AC180=""),"",IF(COUNTIFS($AU$160:$AU$180,"&gt;"&amp;AU180)+COUNTIFS(AU$160:AU180,"="&amp;AU180)=0,"",COUNTIFS($AU$160:$AU$180,"&gt;"&amp;AU180)+COUNTIFS(AU$160:AU180,"="&amp;AU180)+$AO$9)),"")</f>
        <v/>
      </c>
      <c r="AQ180" s="132" t="str">
        <f t="shared" si="324"/>
        <v/>
      </c>
      <c r="AR180" s="132" t="str">
        <f t="shared" si="325"/>
        <v/>
      </c>
      <c r="AS180" s="132" t="str">
        <f t="shared" si="326"/>
        <v/>
      </c>
      <c r="AT180" s="132" t="str">
        <f t="shared" si="327"/>
        <v/>
      </c>
      <c r="AU180" s="132" t="str">
        <f t="shared" si="328"/>
        <v/>
      </c>
      <c r="AW180" s="60" t="str">
        <f t="shared" si="329"/>
        <v/>
      </c>
      <c r="AX180" s="34" t="str">
        <f>IF(OR(AC180=0,AC180=""),"",IF(COUNTIFS($BC$11:$BC$212,"&gt;"&amp;BC180)+COUNTIFS(BC$11:BC180,"="&amp;BC180)=0,"",COUNTIFS($BC$11:$BC$212,"&gt;"&amp;BC180)+COUNTIFS(BC$11:BC180,"="&amp;BC180)))</f>
        <v/>
      </c>
      <c r="AY180" s="34" t="str">
        <f>IFERROR(IF(OR(AC180=0,AC180=""),"",IF(COUNTIFS($BD$11:$BD$212,"&gt;"&amp;BD180)+COUNTIFS(BD$11:BD180,"="&amp;BD180)=0,"",COUNTIFS($BD$11:$BD$212,"&gt;"&amp;BD180)+COUNTIFS(BD$11:BD180,"="&amp;BD180)+$AX$10)),"")</f>
        <v/>
      </c>
      <c r="AZ180" s="34" t="str">
        <f>IFERROR(IF(OR(AC180=0,AC180=""),"",IF(COUNTIFS($BE$11:$BE$212,"&gt;"&amp;BE180)+COUNTIFS(BE$11:BE180,"="&amp;BE180)=0,"",COUNTIFS($BE$11:$BE$212,"&gt;"&amp;BE180)+COUNTIFS(BE$11:BE180,"="&amp;BE180)+$AY$10)),"")</f>
        <v/>
      </c>
      <c r="BA180" s="34" t="str">
        <f>IFERROR(IF(OR(AC180=0,AC180=""),"",IF(COUNTIFS($BF$11:$BF$212,"&gt;"&amp;BF180)+COUNTIFS(BF$11:BF180,"="&amp;BF180)=0,"",COUNTIFS($BF$11:$BF$212,"&gt;"&amp;BF180)+COUNTIFS(BF$11:BF180,"="&amp;BF180)+$AZ$10)),"")</f>
        <v/>
      </c>
      <c r="BB180" s="34" t="str">
        <f>IFERROR(IF(OR(AC180=0,AC180=""),"",IF(COUNTIFS($BG$11:$BG$212,"&gt;"&amp;BG180)+COUNTIFS(BG$11:BG180,"="&amp;BG180)=0,"",COUNTIFS($BG$11:$BG$212,"&gt;"&amp;BG180)+COUNTIFS(BG$11:BG180,"="&amp;BG180)+$BA$10)),"")</f>
        <v/>
      </c>
      <c r="BC180" s="59" t="str">
        <f t="shared" si="330"/>
        <v/>
      </c>
      <c r="BD180" s="59" t="str">
        <f t="shared" si="331"/>
        <v/>
      </c>
      <c r="BE180" s="59" t="str">
        <f t="shared" si="332"/>
        <v/>
      </c>
      <c r="BF180" s="59" t="str">
        <f t="shared" si="333"/>
        <v/>
      </c>
      <c r="BG180" s="59" t="str">
        <f t="shared" si="334"/>
        <v/>
      </c>
    </row>
    <row r="181" spans="1:59" x14ac:dyDescent="0.3"/>
    <row r="182" spans="1:59" x14ac:dyDescent="0.3"/>
    <row r="183" spans="1:59" x14ac:dyDescent="0.3"/>
    <row r="184" spans="1:59" x14ac:dyDescent="0.3"/>
    <row r="185" spans="1:59" x14ac:dyDescent="0.3"/>
    <row r="186" spans="1:59" x14ac:dyDescent="0.3"/>
    <row r="187" spans="1:59" x14ac:dyDescent="0.3"/>
    <row r="188" spans="1:59" x14ac:dyDescent="0.3"/>
    <row r="189" spans="1:59" x14ac:dyDescent="0.3"/>
    <row r="190" spans="1:59" x14ac:dyDescent="0.3"/>
    <row r="191" spans="1:59" x14ac:dyDescent="0.3"/>
    <row r="192" spans="1:59" x14ac:dyDescent="0.3"/>
    <row r="193" x14ac:dyDescent="0.3"/>
    <row r="194" x14ac:dyDescent="0.3"/>
    <row r="195" x14ac:dyDescent="0.3"/>
    <row r="196" x14ac:dyDescent="0.3"/>
    <row r="197" x14ac:dyDescent="0.3"/>
    <row r="198" x14ac:dyDescent="0.3"/>
    <row r="199" x14ac:dyDescent="0.3"/>
    <row r="200" x14ac:dyDescent="0.3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653C0-A5DA-4800-AC86-A3DB403406AC}">
  <dimension ref="A1:V140"/>
  <sheetViews>
    <sheetView topLeftCell="A72" workbookViewId="0">
      <selection activeCell="I64" sqref="I64"/>
    </sheetView>
  </sheetViews>
  <sheetFormatPr defaultColWidth="0" defaultRowHeight="15.6" zeroHeight="1" x14ac:dyDescent="0.3"/>
  <cols>
    <col min="1" max="1" width="23" style="30" bestFit="1" customWidth="1"/>
    <col min="2" max="2" width="10.5546875" style="13" bestFit="1" customWidth="1"/>
    <col min="3" max="4" width="11.33203125" style="13" customWidth="1"/>
    <col min="5" max="5" width="18.5546875" style="13" customWidth="1"/>
    <col min="6" max="6" width="22.5546875" style="13" bestFit="1" customWidth="1"/>
    <col min="7" max="7" width="10.88671875" style="13" bestFit="1" customWidth="1"/>
    <col min="8" max="8" width="9.109375" style="13" customWidth="1"/>
    <col min="9" max="9" width="12.33203125" style="13" customWidth="1"/>
    <col min="10" max="13" width="9.5546875" style="13" customWidth="1"/>
    <col min="14" max="14" width="21.44140625" style="13" customWidth="1"/>
    <col min="15" max="15" width="7.109375" style="13" customWidth="1"/>
    <col min="16" max="16" width="21.44140625" style="13" customWidth="1"/>
    <col min="17" max="17" width="9.109375" style="13" customWidth="1"/>
    <col min="18" max="22" width="9.109375" customWidth="1"/>
    <col min="23" max="16384" width="9.109375" hidden="1"/>
  </cols>
  <sheetData>
    <row r="1" spans="1:16" ht="16.2" thickBot="1" x14ac:dyDescent="0.35">
      <c r="A1" s="14" t="s">
        <v>0</v>
      </c>
      <c r="B1" s="15" t="s">
        <v>62</v>
      </c>
      <c r="C1" s="15" t="s">
        <v>63</v>
      </c>
      <c r="D1" s="15" t="s">
        <v>64</v>
      </c>
      <c r="E1" s="15" t="s">
        <v>65</v>
      </c>
      <c r="F1" s="16" t="s">
        <v>66</v>
      </c>
    </row>
    <row r="2" spans="1:16" x14ac:dyDescent="0.3">
      <c r="A2" s="87" t="s">
        <v>9</v>
      </c>
      <c r="B2" s="184">
        <v>1905</v>
      </c>
      <c r="C2" s="20" t="s">
        <v>77</v>
      </c>
      <c r="D2" s="20" t="s">
        <v>70</v>
      </c>
      <c r="E2" s="20" t="s">
        <v>79</v>
      </c>
      <c r="F2" s="20"/>
      <c r="I2" s="17" t="s">
        <v>67</v>
      </c>
      <c r="K2" s="17" t="s">
        <v>68</v>
      </c>
      <c r="L2" s="17" t="s">
        <v>63</v>
      </c>
      <c r="M2" s="18"/>
      <c r="N2" s="17" t="s">
        <v>65</v>
      </c>
      <c r="P2" s="17" t="s">
        <v>66</v>
      </c>
    </row>
    <row r="3" spans="1:16" ht="15" x14ac:dyDescent="0.3">
      <c r="A3" s="6" t="s">
        <v>10</v>
      </c>
      <c r="B3" s="26">
        <v>1294</v>
      </c>
      <c r="C3" s="25" t="s">
        <v>88</v>
      </c>
      <c r="D3" s="25" t="s">
        <v>70</v>
      </c>
      <c r="E3" s="25" t="s">
        <v>80</v>
      </c>
      <c r="F3" s="25"/>
      <c r="I3" s="21">
        <v>6</v>
      </c>
      <c r="K3" s="22">
        <v>0</v>
      </c>
      <c r="L3" s="23" t="s">
        <v>72</v>
      </c>
      <c r="N3" s="21" t="s">
        <v>74</v>
      </c>
      <c r="P3" s="21" t="s">
        <v>85</v>
      </c>
    </row>
    <row r="4" spans="1:16" ht="15" x14ac:dyDescent="0.3">
      <c r="A4" s="10" t="s">
        <v>86</v>
      </c>
      <c r="B4" s="24">
        <v>611</v>
      </c>
      <c r="C4" s="25" t="s">
        <v>78</v>
      </c>
      <c r="D4" s="25" t="s">
        <v>70</v>
      </c>
      <c r="E4" s="25" t="s">
        <v>74</v>
      </c>
      <c r="F4" s="25"/>
      <c r="K4" s="22">
        <v>0.59989999999999999</v>
      </c>
      <c r="L4" s="23" t="s">
        <v>72</v>
      </c>
      <c r="N4" s="21" t="s">
        <v>85</v>
      </c>
      <c r="P4" s="21" t="s">
        <v>79</v>
      </c>
    </row>
    <row r="5" spans="1:16" x14ac:dyDescent="0.3">
      <c r="A5" s="6" t="s">
        <v>115</v>
      </c>
      <c r="B5" s="26"/>
      <c r="C5" s="25" t="s">
        <v>89</v>
      </c>
      <c r="D5" s="25" t="s">
        <v>98</v>
      </c>
      <c r="E5" s="25" t="s">
        <v>75</v>
      </c>
      <c r="F5" s="25"/>
      <c r="I5" s="17" t="s">
        <v>76</v>
      </c>
      <c r="K5" s="22">
        <v>0.6</v>
      </c>
      <c r="L5" s="23" t="s">
        <v>77</v>
      </c>
      <c r="N5" s="21" t="s">
        <v>71</v>
      </c>
      <c r="P5" s="21" t="s">
        <v>80</v>
      </c>
    </row>
    <row r="6" spans="1:16" x14ac:dyDescent="0.3">
      <c r="A6" s="27" t="s">
        <v>118</v>
      </c>
      <c r="B6" s="26"/>
      <c r="C6" s="25" t="s">
        <v>119</v>
      </c>
      <c r="D6" s="25" t="s">
        <v>99</v>
      </c>
      <c r="E6" s="25" t="s">
        <v>80</v>
      </c>
      <c r="F6" s="25"/>
      <c r="I6" s="21">
        <v>4</v>
      </c>
      <c r="K6" s="22">
        <v>0.76</v>
      </c>
      <c r="L6" s="23" t="s">
        <v>78</v>
      </c>
      <c r="N6" s="21" t="s">
        <v>80</v>
      </c>
      <c r="P6" s="21" t="s">
        <v>87</v>
      </c>
    </row>
    <row r="7" spans="1:16" ht="15" x14ac:dyDescent="0.3">
      <c r="A7" s="6" t="s">
        <v>11</v>
      </c>
      <c r="B7" s="26">
        <v>1748</v>
      </c>
      <c r="C7" s="25" t="s">
        <v>69</v>
      </c>
      <c r="D7" s="25" t="s">
        <v>70</v>
      </c>
      <c r="E7" s="25" t="s">
        <v>71</v>
      </c>
      <c r="F7" s="25" t="s">
        <v>208</v>
      </c>
      <c r="K7" s="22">
        <v>0.87</v>
      </c>
      <c r="L7" s="23" t="s">
        <v>69</v>
      </c>
      <c r="N7" s="21" t="s">
        <v>79</v>
      </c>
      <c r="P7" s="21" t="s">
        <v>210</v>
      </c>
    </row>
    <row r="8" spans="1:16" x14ac:dyDescent="0.3">
      <c r="A8" s="27" t="s">
        <v>122</v>
      </c>
      <c r="B8" s="26">
        <v>60633</v>
      </c>
      <c r="C8" s="25" t="s">
        <v>88</v>
      </c>
      <c r="D8" s="25" t="s">
        <v>70</v>
      </c>
      <c r="E8" s="25" t="s">
        <v>80</v>
      </c>
      <c r="F8" s="25"/>
      <c r="N8" s="21" t="s">
        <v>90</v>
      </c>
      <c r="P8" s="21" t="s">
        <v>209</v>
      </c>
    </row>
    <row r="9" spans="1:16" ht="15" x14ac:dyDescent="0.3">
      <c r="A9" s="6" t="s">
        <v>12</v>
      </c>
      <c r="B9" s="26">
        <v>402</v>
      </c>
      <c r="C9" s="25" t="s">
        <v>89</v>
      </c>
      <c r="D9" s="25" t="s">
        <v>98</v>
      </c>
      <c r="E9" s="25" t="s">
        <v>90</v>
      </c>
      <c r="F9" s="25" t="s">
        <v>210</v>
      </c>
      <c r="N9" s="21" t="s">
        <v>75</v>
      </c>
      <c r="P9" s="21" t="s">
        <v>208</v>
      </c>
    </row>
    <row r="10" spans="1:16" x14ac:dyDescent="0.3">
      <c r="A10" s="27" t="s">
        <v>13</v>
      </c>
      <c r="B10" s="26">
        <v>1916</v>
      </c>
      <c r="C10" s="25" t="s">
        <v>77</v>
      </c>
      <c r="D10" s="25" t="s">
        <v>70</v>
      </c>
      <c r="E10" s="25" t="s">
        <v>71</v>
      </c>
      <c r="F10" s="25"/>
      <c r="N10" s="21" t="s">
        <v>93</v>
      </c>
      <c r="P10" s="21" t="s">
        <v>211</v>
      </c>
    </row>
    <row r="11" spans="1:16" x14ac:dyDescent="0.3">
      <c r="A11" s="27" t="s">
        <v>100</v>
      </c>
      <c r="B11" s="26"/>
      <c r="C11" s="25" t="s">
        <v>77</v>
      </c>
      <c r="D11" s="25" t="s">
        <v>70</v>
      </c>
      <c r="E11" s="25" t="s">
        <v>79</v>
      </c>
      <c r="F11" s="25"/>
      <c r="I11" s="17" t="s">
        <v>81</v>
      </c>
      <c r="K11" s="17" t="s">
        <v>82</v>
      </c>
      <c r="L11" s="17" t="s">
        <v>83</v>
      </c>
      <c r="N11" s="21"/>
      <c r="P11" s="21"/>
    </row>
    <row r="12" spans="1:16" ht="15" x14ac:dyDescent="0.3">
      <c r="A12" s="11" t="s">
        <v>101</v>
      </c>
      <c r="B12" s="29">
        <v>1900</v>
      </c>
      <c r="C12" s="25" t="s">
        <v>77</v>
      </c>
      <c r="D12" s="25" t="s">
        <v>70</v>
      </c>
      <c r="E12" s="25" t="s">
        <v>90</v>
      </c>
      <c r="F12" s="25"/>
      <c r="I12" s="23" t="s">
        <v>69</v>
      </c>
      <c r="K12" s="23" t="s">
        <v>69</v>
      </c>
      <c r="L12" s="28">
        <v>0</v>
      </c>
      <c r="N12" s="21"/>
      <c r="P12" s="21"/>
    </row>
    <row r="13" spans="1:16" ht="15" x14ac:dyDescent="0.3">
      <c r="A13" s="6" t="s">
        <v>14</v>
      </c>
      <c r="B13" s="26">
        <v>93</v>
      </c>
      <c r="C13" s="25" t="s">
        <v>78</v>
      </c>
      <c r="D13" s="25" t="s">
        <v>70</v>
      </c>
      <c r="E13" s="25" t="s">
        <v>71</v>
      </c>
      <c r="F13" s="25" t="s">
        <v>208</v>
      </c>
      <c r="I13" s="23" t="s">
        <v>78</v>
      </c>
      <c r="K13" s="23" t="s">
        <v>78</v>
      </c>
      <c r="L13" s="28">
        <v>1</v>
      </c>
      <c r="N13" s="21" t="s">
        <v>92</v>
      </c>
      <c r="P13" s="21"/>
    </row>
    <row r="14" spans="1:16" ht="15" x14ac:dyDescent="0.3">
      <c r="A14" s="10" t="s">
        <v>73</v>
      </c>
      <c r="B14" s="24">
        <v>612</v>
      </c>
      <c r="C14" s="25" t="s">
        <v>69</v>
      </c>
      <c r="D14" s="25" t="s">
        <v>70</v>
      </c>
      <c r="E14" s="25" t="s">
        <v>74</v>
      </c>
      <c r="F14" s="25"/>
      <c r="I14" s="23" t="s">
        <v>77</v>
      </c>
      <c r="K14" s="23" t="s">
        <v>77</v>
      </c>
      <c r="L14" s="28">
        <v>3</v>
      </c>
      <c r="P14" s="21"/>
    </row>
    <row r="15" spans="1:16" ht="15" x14ac:dyDescent="0.3">
      <c r="A15" s="6" t="s">
        <v>15</v>
      </c>
      <c r="B15" s="26">
        <v>968</v>
      </c>
      <c r="C15" s="25" t="s">
        <v>69</v>
      </c>
      <c r="D15" s="25" t="s">
        <v>70</v>
      </c>
      <c r="E15" s="25" t="s">
        <v>75</v>
      </c>
      <c r="F15" s="25"/>
      <c r="I15" s="23" t="s">
        <v>72</v>
      </c>
      <c r="K15" s="23" t="s">
        <v>72</v>
      </c>
      <c r="L15" s="28">
        <v>4</v>
      </c>
      <c r="P15" s="21"/>
    </row>
    <row r="16" spans="1:16" ht="15" x14ac:dyDescent="0.3">
      <c r="A16" s="6" t="s">
        <v>16</v>
      </c>
      <c r="B16" s="26">
        <v>1616</v>
      </c>
      <c r="C16" s="25" t="s">
        <v>89</v>
      </c>
      <c r="D16" s="25" t="s">
        <v>98</v>
      </c>
      <c r="E16" s="25" t="s">
        <v>71</v>
      </c>
      <c r="F16" s="25" t="s">
        <v>209</v>
      </c>
      <c r="I16" s="23" t="s">
        <v>88</v>
      </c>
      <c r="K16" s="23" t="s">
        <v>89</v>
      </c>
      <c r="L16" s="28">
        <v>-5</v>
      </c>
      <c r="P16" s="21"/>
    </row>
    <row r="17" spans="1:12" ht="15" x14ac:dyDescent="0.3">
      <c r="A17" s="10" t="s">
        <v>102</v>
      </c>
      <c r="B17" s="24">
        <v>1614</v>
      </c>
      <c r="C17" s="25" t="s">
        <v>77</v>
      </c>
      <c r="D17" s="25" t="s">
        <v>70</v>
      </c>
      <c r="E17" s="25" t="s">
        <v>85</v>
      </c>
      <c r="F17" s="25"/>
      <c r="I17" s="23" t="s">
        <v>89</v>
      </c>
      <c r="K17" s="23" t="s">
        <v>119</v>
      </c>
      <c r="L17" s="28">
        <v>-5</v>
      </c>
    </row>
    <row r="18" spans="1:12" x14ac:dyDescent="0.3">
      <c r="A18" s="27" t="s">
        <v>123</v>
      </c>
      <c r="B18" s="26">
        <v>60627</v>
      </c>
      <c r="C18" s="25" t="s">
        <v>88</v>
      </c>
      <c r="D18" s="25" t="s">
        <v>70</v>
      </c>
      <c r="E18" s="25" t="s">
        <v>80</v>
      </c>
      <c r="F18" s="25"/>
      <c r="I18" s="23" t="s">
        <v>92</v>
      </c>
      <c r="K18" s="23" t="s">
        <v>88</v>
      </c>
      <c r="L18" s="28">
        <v>0</v>
      </c>
    </row>
    <row r="19" spans="1:12" x14ac:dyDescent="0.3">
      <c r="A19" s="27" t="s">
        <v>17</v>
      </c>
      <c r="B19" s="26">
        <v>1914</v>
      </c>
      <c r="C19" s="25" t="s">
        <v>77</v>
      </c>
      <c r="D19" s="25" t="s">
        <v>70</v>
      </c>
      <c r="E19" s="25" t="s">
        <v>71</v>
      </c>
      <c r="F19" s="25" t="s">
        <v>208</v>
      </c>
    </row>
    <row r="20" spans="1:12" ht="15" x14ac:dyDescent="0.3">
      <c r="A20" s="10" t="s">
        <v>103</v>
      </c>
      <c r="B20" s="24">
        <v>1562</v>
      </c>
      <c r="C20" s="25" t="s">
        <v>77</v>
      </c>
      <c r="D20" s="25" t="s">
        <v>70</v>
      </c>
      <c r="E20" s="25" t="s">
        <v>90</v>
      </c>
      <c r="F20" s="25"/>
    </row>
    <row r="21" spans="1:12" ht="15" x14ac:dyDescent="0.3">
      <c r="A21" s="10" t="s">
        <v>108</v>
      </c>
      <c r="B21" s="24">
        <v>1878</v>
      </c>
      <c r="C21" s="25" t="s">
        <v>72</v>
      </c>
      <c r="D21" s="25" t="s">
        <v>70</v>
      </c>
      <c r="E21" s="25" t="s">
        <v>90</v>
      </c>
      <c r="F21" s="25"/>
    </row>
    <row r="22" spans="1:12" x14ac:dyDescent="0.3">
      <c r="A22" s="27" t="s">
        <v>18</v>
      </c>
      <c r="B22" s="26"/>
      <c r="C22" s="25" t="s">
        <v>88</v>
      </c>
      <c r="D22" s="25" t="s">
        <v>70</v>
      </c>
      <c r="E22" s="25" t="s">
        <v>75</v>
      </c>
      <c r="F22" s="25"/>
      <c r="I22" s="17" t="s">
        <v>64</v>
      </c>
    </row>
    <row r="23" spans="1:12" ht="15" x14ac:dyDescent="0.3">
      <c r="A23" s="10" t="s">
        <v>124</v>
      </c>
      <c r="B23" s="24">
        <v>56</v>
      </c>
      <c r="C23" s="25" t="s">
        <v>88</v>
      </c>
      <c r="D23" s="25" t="s">
        <v>70</v>
      </c>
      <c r="E23" s="25" t="s">
        <v>85</v>
      </c>
      <c r="F23" s="25"/>
      <c r="I23" s="23" t="s">
        <v>70</v>
      </c>
    </row>
    <row r="24" spans="1:12" ht="15" x14ac:dyDescent="0.3">
      <c r="A24" s="6" t="s">
        <v>19</v>
      </c>
      <c r="B24" s="26">
        <v>447</v>
      </c>
      <c r="C24" s="25" t="s">
        <v>78</v>
      </c>
      <c r="D24" s="25" t="s">
        <v>70</v>
      </c>
      <c r="E24" s="25" t="s">
        <v>75</v>
      </c>
      <c r="F24" s="25"/>
      <c r="I24" s="23" t="s">
        <v>97</v>
      </c>
    </row>
    <row r="25" spans="1:12" x14ac:dyDescent="0.3">
      <c r="A25" s="27" t="s">
        <v>20</v>
      </c>
      <c r="B25" s="26">
        <v>451</v>
      </c>
      <c r="C25" s="25" t="s">
        <v>117</v>
      </c>
      <c r="D25" s="25" t="s">
        <v>97</v>
      </c>
      <c r="E25" s="25" t="s">
        <v>75</v>
      </c>
      <c r="F25" s="25"/>
      <c r="I25" s="23" t="s">
        <v>98</v>
      </c>
    </row>
    <row r="26" spans="1:12" ht="15" x14ac:dyDescent="0.3">
      <c r="A26" s="10" t="s">
        <v>104</v>
      </c>
      <c r="B26" s="24">
        <v>1479</v>
      </c>
      <c r="C26" s="25" t="s">
        <v>77</v>
      </c>
      <c r="D26" s="25" t="s">
        <v>70</v>
      </c>
      <c r="E26" s="25" t="s">
        <v>79</v>
      </c>
      <c r="F26" s="25"/>
      <c r="I26" s="23" t="s">
        <v>99</v>
      </c>
    </row>
    <row r="27" spans="1:12" x14ac:dyDescent="0.3">
      <c r="A27" s="27" t="s">
        <v>21</v>
      </c>
      <c r="B27" s="26">
        <v>1919</v>
      </c>
      <c r="C27" s="25" t="s">
        <v>88</v>
      </c>
      <c r="D27" s="25" t="s">
        <v>70</v>
      </c>
      <c r="E27" s="25" t="s">
        <v>71</v>
      </c>
      <c r="F27" s="25"/>
    </row>
    <row r="28" spans="1:12" ht="15" x14ac:dyDescent="0.3">
      <c r="A28" s="10" t="s">
        <v>105</v>
      </c>
      <c r="B28" s="24">
        <v>1522</v>
      </c>
      <c r="C28" s="25" t="s">
        <v>77</v>
      </c>
      <c r="D28" s="25" t="s">
        <v>70</v>
      </c>
      <c r="E28" s="25" t="s">
        <v>90</v>
      </c>
      <c r="F28" s="25"/>
    </row>
    <row r="29" spans="1:12" x14ac:dyDescent="0.3">
      <c r="A29" s="27" t="s">
        <v>22</v>
      </c>
      <c r="B29" s="26">
        <v>1399</v>
      </c>
      <c r="C29" s="25" t="s">
        <v>69</v>
      </c>
      <c r="D29" s="25" t="s">
        <v>70</v>
      </c>
      <c r="E29" s="25" t="s">
        <v>75</v>
      </c>
      <c r="F29" s="25"/>
    </row>
    <row r="30" spans="1:12" ht="15" x14ac:dyDescent="0.3">
      <c r="A30" s="6" t="s">
        <v>23</v>
      </c>
      <c r="B30" s="26">
        <v>1515</v>
      </c>
      <c r="C30" s="25" t="s">
        <v>89</v>
      </c>
      <c r="D30" s="25" t="s">
        <v>98</v>
      </c>
      <c r="E30" s="25" t="s">
        <v>71</v>
      </c>
      <c r="F30" s="25"/>
    </row>
    <row r="31" spans="1:12" ht="15" x14ac:dyDescent="0.3">
      <c r="A31" s="10" t="s">
        <v>121</v>
      </c>
      <c r="B31" s="26"/>
      <c r="C31" s="25" t="s">
        <v>119</v>
      </c>
      <c r="D31" s="25" t="s">
        <v>99</v>
      </c>
      <c r="E31" s="25" t="s">
        <v>75</v>
      </c>
      <c r="F31" s="25"/>
    </row>
    <row r="32" spans="1:12" ht="15" x14ac:dyDescent="0.3">
      <c r="A32" s="6" t="s">
        <v>24</v>
      </c>
      <c r="B32" s="26">
        <v>1884</v>
      </c>
      <c r="C32" s="25" t="s">
        <v>88</v>
      </c>
      <c r="D32" s="25" t="s">
        <v>70</v>
      </c>
      <c r="E32" s="25" t="s">
        <v>79</v>
      </c>
      <c r="F32" s="25"/>
    </row>
    <row r="33" spans="1:6" x14ac:dyDescent="0.3">
      <c r="A33" s="27" t="s">
        <v>125</v>
      </c>
      <c r="B33" s="26"/>
      <c r="C33" s="25" t="s">
        <v>88</v>
      </c>
      <c r="D33" s="25" t="s">
        <v>70</v>
      </c>
      <c r="E33" s="25" t="s">
        <v>80</v>
      </c>
      <c r="F33" s="25"/>
    </row>
    <row r="34" spans="1:6" ht="15" x14ac:dyDescent="0.3">
      <c r="A34" s="6" t="s">
        <v>91</v>
      </c>
      <c r="B34" s="26">
        <v>1286</v>
      </c>
      <c r="C34" s="25" t="s">
        <v>78</v>
      </c>
      <c r="D34" s="25" t="s">
        <v>70</v>
      </c>
      <c r="E34" s="25" t="s">
        <v>79</v>
      </c>
      <c r="F34" s="25"/>
    </row>
    <row r="35" spans="1:6" ht="15" x14ac:dyDescent="0.3">
      <c r="A35" s="11" t="s">
        <v>126</v>
      </c>
      <c r="B35" s="29">
        <v>1889</v>
      </c>
      <c r="C35" s="25" t="s">
        <v>88</v>
      </c>
      <c r="D35" s="25" t="s">
        <v>70</v>
      </c>
      <c r="E35" s="25" t="s">
        <v>74</v>
      </c>
      <c r="F35" s="25"/>
    </row>
    <row r="36" spans="1:6" x14ac:dyDescent="0.3">
      <c r="A36" s="27" t="s">
        <v>116</v>
      </c>
      <c r="B36" s="26"/>
      <c r="C36" s="25" t="s">
        <v>117</v>
      </c>
      <c r="D36" s="25" t="s">
        <v>97</v>
      </c>
      <c r="E36" s="25" t="s">
        <v>80</v>
      </c>
      <c r="F36" s="25"/>
    </row>
    <row r="37" spans="1:6" x14ac:dyDescent="0.3">
      <c r="A37" s="27" t="s">
        <v>127</v>
      </c>
      <c r="B37" s="26"/>
      <c r="C37" s="25" t="s">
        <v>88</v>
      </c>
      <c r="D37" s="25" t="s">
        <v>70</v>
      </c>
      <c r="E37" s="25" t="s">
        <v>80</v>
      </c>
      <c r="F37" s="25"/>
    </row>
    <row r="38" spans="1:6" x14ac:dyDescent="0.3">
      <c r="A38" s="27" t="s">
        <v>128</v>
      </c>
      <c r="B38" s="26">
        <v>1402</v>
      </c>
      <c r="C38" s="25" t="s">
        <v>88</v>
      </c>
      <c r="D38" s="25" t="s">
        <v>70</v>
      </c>
      <c r="E38" s="25" t="s">
        <v>85</v>
      </c>
      <c r="F38" s="25"/>
    </row>
    <row r="39" spans="1:6" ht="15" x14ac:dyDescent="0.3">
      <c r="A39" s="6" t="s">
        <v>25</v>
      </c>
      <c r="B39" s="26">
        <v>1301</v>
      </c>
      <c r="C39" s="25" t="s">
        <v>77</v>
      </c>
      <c r="D39" s="25" t="s">
        <v>70</v>
      </c>
      <c r="E39" s="25" t="s">
        <v>85</v>
      </c>
      <c r="F39" s="25" t="s">
        <v>85</v>
      </c>
    </row>
    <row r="40" spans="1:6" ht="15" x14ac:dyDescent="0.3">
      <c r="A40" s="6" t="s">
        <v>26</v>
      </c>
      <c r="B40" s="26">
        <v>448</v>
      </c>
      <c r="C40" s="25" t="s">
        <v>89</v>
      </c>
      <c r="D40" s="25" t="s">
        <v>98</v>
      </c>
      <c r="E40" s="25" t="s">
        <v>90</v>
      </c>
      <c r="F40" s="25" t="s">
        <v>211</v>
      </c>
    </row>
    <row r="41" spans="1:6" ht="15" x14ac:dyDescent="0.3">
      <c r="A41" s="6" t="s">
        <v>27</v>
      </c>
      <c r="B41" s="26">
        <v>1431</v>
      </c>
      <c r="C41" s="25" t="s">
        <v>77</v>
      </c>
      <c r="D41" s="25" t="s">
        <v>70</v>
      </c>
      <c r="E41" s="25" t="s">
        <v>85</v>
      </c>
      <c r="F41" s="25" t="s">
        <v>85</v>
      </c>
    </row>
    <row r="42" spans="1:6" ht="15" x14ac:dyDescent="0.3">
      <c r="A42" s="6" t="s">
        <v>28</v>
      </c>
      <c r="B42" s="26">
        <v>834</v>
      </c>
      <c r="C42" s="25" t="s">
        <v>69</v>
      </c>
      <c r="D42" s="25" t="s">
        <v>70</v>
      </c>
      <c r="E42" s="25" t="s">
        <v>75</v>
      </c>
      <c r="F42" s="25"/>
    </row>
    <row r="43" spans="1:6" x14ac:dyDescent="0.3">
      <c r="A43" s="27" t="s">
        <v>61</v>
      </c>
      <c r="B43" s="26"/>
      <c r="C43" s="25" t="s">
        <v>88</v>
      </c>
      <c r="D43" s="25" t="s">
        <v>70</v>
      </c>
      <c r="E43" s="25" t="s">
        <v>71</v>
      </c>
      <c r="F43" s="25" t="s">
        <v>209</v>
      </c>
    </row>
    <row r="44" spans="1:6" ht="15" x14ac:dyDescent="0.3">
      <c r="A44" s="6" t="s">
        <v>29</v>
      </c>
      <c r="B44" s="26">
        <v>1827</v>
      </c>
      <c r="C44" s="25" t="s">
        <v>72</v>
      </c>
      <c r="D44" s="25" t="s">
        <v>70</v>
      </c>
      <c r="E44" s="25" t="s">
        <v>90</v>
      </c>
      <c r="F44" s="25" t="s">
        <v>211</v>
      </c>
    </row>
    <row r="45" spans="1:6" x14ac:dyDescent="0.3">
      <c r="A45" s="27" t="s">
        <v>30</v>
      </c>
      <c r="B45" s="26"/>
      <c r="C45" s="25" t="s">
        <v>117</v>
      </c>
      <c r="D45" s="25" t="s">
        <v>97</v>
      </c>
      <c r="E45" s="25" t="s">
        <v>75</v>
      </c>
      <c r="F45" s="25"/>
    </row>
    <row r="46" spans="1:6" x14ac:dyDescent="0.3">
      <c r="A46" s="27" t="s">
        <v>60</v>
      </c>
      <c r="B46" s="26"/>
      <c r="C46" s="25" t="s">
        <v>88</v>
      </c>
      <c r="D46" s="25" t="s">
        <v>70</v>
      </c>
      <c r="E46" s="25" t="s">
        <v>71</v>
      </c>
      <c r="F46" s="25" t="s">
        <v>209</v>
      </c>
    </row>
    <row r="47" spans="1:6" ht="15" x14ac:dyDescent="0.3">
      <c r="A47" s="6" t="s">
        <v>31</v>
      </c>
      <c r="B47" s="26">
        <v>60</v>
      </c>
      <c r="C47" s="25" t="s">
        <v>88</v>
      </c>
      <c r="D47" s="25" t="s">
        <v>70</v>
      </c>
      <c r="E47" s="25" t="s">
        <v>80</v>
      </c>
      <c r="F47" s="25"/>
    </row>
    <row r="48" spans="1:6" x14ac:dyDescent="0.3">
      <c r="A48" s="27" t="s">
        <v>129</v>
      </c>
      <c r="B48" s="26">
        <v>1405</v>
      </c>
      <c r="C48" s="25" t="s">
        <v>88</v>
      </c>
      <c r="D48" s="25" t="s">
        <v>70</v>
      </c>
      <c r="E48" s="25" t="s">
        <v>85</v>
      </c>
      <c r="F48" s="25"/>
    </row>
    <row r="49" spans="1:6" ht="15" x14ac:dyDescent="0.3">
      <c r="A49" s="10" t="s">
        <v>109</v>
      </c>
      <c r="B49" s="24">
        <v>1879</v>
      </c>
      <c r="C49" s="25" t="s">
        <v>72</v>
      </c>
      <c r="D49" s="25" t="s">
        <v>70</v>
      </c>
      <c r="E49" s="25" t="s">
        <v>90</v>
      </c>
      <c r="F49" s="25"/>
    </row>
    <row r="50" spans="1:6" ht="15" x14ac:dyDescent="0.3">
      <c r="A50" s="10" t="s">
        <v>137</v>
      </c>
      <c r="B50" s="26"/>
      <c r="C50" s="25" t="s">
        <v>88</v>
      </c>
      <c r="D50" s="25" t="s">
        <v>70</v>
      </c>
      <c r="E50" s="25" t="s">
        <v>75</v>
      </c>
      <c r="F50" s="25"/>
    </row>
    <row r="51" spans="1:6" ht="15" x14ac:dyDescent="0.3">
      <c r="A51" s="6" t="s">
        <v>32</v>
      </c>
      <c r="B51" s="26">
        <v>1559</v>
      </c>
      <c r="C51" s="25" t="s">
        <v>89</v>
      </c>
      <c r="D51" s="25" t="s">
        <v>98</v>
      </c>
      <c r="E51" s="25" t="s">
        <v>90</v>
      </c>
      <c r="F51" s="25" t="s">
        <v>211</v>
      </c>
    </row>
    <row r="52" spans="1:6" ht="15" x14ac:dyDescent="0.3">
      <c r="A52" s="6" t="s">
        <v>33</v>
      </c>
      <c r="B52" s="26">
        <v>449</v>
      </c>
      <c r="C52" s="25" t="s">
        <v>72</v>
      </c>
      <c r="D52" s="25" t="s">
        <v>70</v>
      </c>
      <c r="E52" s="25" t="s">
        <v>90</v>
      </c>
      <c r="F52" s="25" t="s">
        <v>210</v>
      </c>
    </row>
    <row r="53" spans="1:6" ht="15" x14ac:dyDescent="0.3">
      <c r="A53" s="6" t="s">
        <v>34</v>
      </c>
      <c r="B53" s="26">
        <v>1904</v>
      </c>
      <c r="C53" s="25" t="s">
        <v>88</v>
      </c>
      <c r="D53" s="25" t="s">
        <v>70</v>
      </c>
      <c r="E53" s="25" t="s">
        <v>79</v>
      </c>
      <c r="F53" s="25" t="s">
        <v>79</v>
      </c>
    </row>
    <row r="54" spans="1:6" ht="15" x14ac:dyDescent="0.3">
      <c r="A54" s="6" t="s">
        <v>130</v>
      </c>
      <c r="B54" s="26">
        <v>1903</v>
      </c>
      <c r="C54" s="25" t="s">
        <v>88</v>
      </c>
      <c r="D54" s="25" t="s">
        <v>70</v>
      </c>
      <c r="E54" s="25" t="s">
        <v>90</v>
      </c>
      <c r="F54" s="25"/>
    </row>
    <row r="55" spans="1:6" ht="15" x14ac:dyDescent="0.3">
      <c r="A55" s="6" t="s">
        <v>35</v>
      </c>
      <c r="B55" s="26">
        <v>1065</v>
      </c>
      <c r="C55" s="25" t="s">
        <v>69</v>
      </c>
      <c r="D55" s="25" t="s">
        <v>70</v>
      </c>
      <c r="E55" s="25" t="s">
        <v>79</v>
      </c>
      <c r="F55" s="25" t="s">
        <v>79</v>
      </c>
    </row>
    <row r="56" spans="1:6" ht="15" x14ac:dyDescent="0.3">
      <c r="A56" s="10" t="s">
        <v>110</v>
      </c>
      <c r="B56" s="24">
        <v>1880</v>
      </c>
      <c r="C56" s="25" t="s">
        <v>72</v>
      </c>
      <c r="D56" s="25" t="s">
        <v>70</v>
      </c>
      <c r="E56" s="25" t="s">
        <v>90</v>
      </c>
      <c r="F56" s="25"/>
    </row>
    <row r="57" spans="1:6" ht="15" x14ac:dyDescent="0.3">
      <c r="A57" s="10" t="s">
        <v>106</v>
      </c>
      <c r="B57" s="24">
        <v>784</v>
      </c>
      <c r="C57" s="25" t="s">
        <v>77</v>
      </c>
      <c r="D57" s="25" t="s">
        <v>70</v>
      </c>
      <c r="E57" s="25" t="s">
        <v>85</v>
      </c>
      <c r="F57" s="25"/>
    </row>
    <row r="58" spans="1:6" ht="15" x14ac:dyDescent="0.3">
      <c r="A58" s="6" t="s">
        <v>36</v>
      </c>
      <c r="B58" s="26">
        <v>1877</v>
      </c>
      <c r="C58" s="25" t="s">
        <v>77</v>
      </c>
      <c r="D58" s="25" t="s">
        <v>70</v>
      </c>
      <c r="E58" s="25" t="s">
        <v>90</v>
      </c>
      <c r="F58" s="25" t="s">
        <v>211</v>
      </c>
    </row>
    <row r="59" spans="1:6" ht="15" x14ac:dyDescent="0.3">
      <c r="A59" s="6" t="s">
        <v>37</v>
      </c>
      <c r="B59" s="26">
        <v>1513</v>
      </c>
      <c r="C59" s="25" t="s">
        <v>117</v>
      </c>
      <c r="D59" s="25" t="s">
        <v>97</v>
      </c>
      <c r="E59" s="25" t="s">
        <v>90</v>
      </c>
      <c r="F59" s="25" t="s">
        <v>210</v>
      </c>
    </row>
    <row r="60" spans="1:6" ht="15" x14ac:dyDescent="0.3">
      <c r="A60" s="10" t="s">
        <v>111</v>
      </c>
      <c r="B60" s="24">
        <v>1882</v>
      </c>
      <c r="C60" s="25" t="s">
        <v>72</v>
      </c>
      <c r="D60" s="25" t="s">
        <v>70</v>
      </c>
      <c r="E60" s="25" t="s">
        <v>85</v>
      </c>
      <c r="F60" s="25"/>
    </row>
    <row r="61" spans="1:6" ht="15" x14ac:dyDescent="0.3">
      <c r="A61" s="11" t="s">
        <v>131</v>
      </c>
      <c r="B61" s="29">
        <v>296</v>
      </c>
      <c r="C61" s="25" t="s">
        <v>88</v>
      </c>
      <c r="D61" s="25" t="s">
        <v>70</v>
      </c>
      <c r="E61" s="25" t="s">
        <v>74</v>
      </c>
      <c r="F61" s="25"/>
    </row>
    <row r="62" spans="1:6" x14ac:dyDescent="0.3">
      <c r="A62" s="27" t="s">
        <v>38</v>
      </c>
      <c r="B62" s="26">
        <v>1915</v>
      </c>
      <c r="C62" s="25" t="s">
        <v>88</v>
      </c>
      <c r="D62" s="25" t="s">
        <v>70</v>
      </c>
      <c r="E62" s="25" t="s">
        <v>71</v>
      </c>
      <c r="F62" s="25"/>
    </row>
    <row r="63" spans="1:6" ht="15" x14ac:dyDescent="0.3">
      <c r="A63" s="11" t="s">
        <v>132</v>
      </c>
      <c r="B63" s="29">
        <v>1901</v>
      </c>
      <c r="C63" s="25" t="s">
        <v>88</v>
      </c>
      <c r="D63" s="25" t="s">
        <v>70</v>
      </c>
      <c r="E63" s="25" t="s">
        <v>74</v>
      </c>
      <c r="F63" s="25"/>
    </row>
    <row r="64" spans="1:6" ht="15" x14ac:dyDescent="0.3">
      <c r="A64" s="6" t="s">
        <v>39</v>
      </c>
      <c r="B64" s="26">
        <v>1691</v>
      </c>
      <c r="C64" s="25" t="s">
        <v>69</v>
      </c>
      <c r="D64" s="25" t="s">
        <v>70</v>
      </c>
      <c r="E64" s="25" t="s">
        <v>80</v>
      </c>
      <c r="F64" s="25" t="s">
        <v>80</v>
      </c>
    </row>
    <row r="65" spans="1:6" ht="15" x14ac:dyDescent="0.3">
      <c r="A65" s="6" t="s">
        <v>114</v>
      </c>
      <c r="B65" s="26">
        <v>106</v>
      </c>
      <c r="C65" s="25" t="s">
        <v>89</v>
      </c>
      <c r="D65" s="25" t="s">
        <v>98</v>
      </c>
      <c r="E65" s="25" t="s">
        <v>71</v>
      </c>
      <c r="F65" s="25"/>
    </row>
    <row r="66" spans="1:6" x14ac:dyDescent="0.3">
      <c r="A66" s="27" t="s">
        <v>40</v>
      </c>
      <c r="B66" s="26">
        <v>1917</v>
      </c>
      <c r="C66" s="25" t="s">
        <v>77</v>
      </c>
      <c r="D66" s="25" t="s">
        <v>70</v>
      </c>
      <c r="E66" s="25" t="s">
        <v>71</v>
      </c>
      <c r="F66" s="25" t="s">
        <v>208</v>
      </c>
    </row>
    <row r="67" spans="1:6" ht="15" x14ac:dyDescent="0.3">
      <c r="A67" s="6" t="s">
        <v>41</v>
      </c>
      <c r="B67" s="26">
        <v>59</v>
      </c>
      <c r="C67" s="25" t="s">
        <v>77</v>
      </c>
      <c r="D67" s="25" t="s">
        <v>70</v>
      </c>
      <c r="E67" s="25" t="s">
        <v>80</v>
      </c>
      <c r="F67" s="25" t="s">
        <v>80</v>
      </c>
    </row>
    <row r="68" spans="1:6" ht="15" x14ac:dyDescent="0.3">
      <c r="A68" s="6" t="s">
        <v>107</v>
      </c>
      <c r="B68" s="26">
        <v>791</v>
      </c>
      <c r="C68" s="25" t="s">
        <v>77</v>
      </c>
      <c r="D68" s="25" t="s">
        <v>70</v>
      </c>
      <c r="E68" s="25" t="s">
        <v>74</v>
      </c>
      <c r="F68" s="25"/>
    </row>
    <row r="69" spans="1:6" ht="15" x14ac:dyDescent="0.3">
      <c r="A69" s="6" t="s">
        <v>42</v>
      </c>
      <c r="B69" s="26">
        <v>1885</v>
      </c>
      <c r="C69" s="25" t="s">
        <v>77</v>
      </c>
      <c r="D69" s="25" t="s">
        <v>70</v>
      </c>
      <c r="E69" s="25" t="s">
        <v>85</v>
      </c>
      <c r="F69" s="25" t="s">
        <v>85</v>
      </c>
    </row>
    <row r="70" spans="1:6" ht="15" x14ac:dyDescent="0.3">
      <c r="A70" s="11" t="s">
        <v>133</v>
      </c>
      <c r="B70" s="29">
        <v>1906</v>
      </c>
      <c r="C70" s="25" t="s">
        <v>88</v>
      </c>
      <c r="D70" s="25" t="s">
        <v>70</v>
      </c>
      <c r="E70" s="25" t="s">
        <v>75</v>
      </c>
      <c r="F70" s="25"/>
    </row>
    <row r="71" spans="1:6" ht="15" x14ac:dyDescent="0.3">
      <c r="A71" s="11" t="s">
        <v>112</v>
      </c>
      <c r="B71" s="29">
        <v>1667</v>
      </c>
      <c r="C71" s="25" t="s">
        <v>72</v>
      </c>
      <c r="D71" s="25" t="s">
        <v>70</v>
      </c>
      <c r="E71" s="25" t="s">
        <v>75</v>
      </c>
      <c r="F71" s="25"/>
    </row>
    <row r="72" spans="1:6" ht="15" x14ac:dyDescent="0.3">
      <c r="A72" s="11" t="s">
        <v>43</v>
      </c>
      <c r="B72" s="29">
        <v>1902</v>
      </c>
      <c r="C72" s="25" t="s">
        <v>88</v>
      </c>
      <c r="D72" s="25" t="s">
        <v>70</v>
      </c>
      <c r="E72" s="25" t="s">
        <v>90</v>
      </c>
      <c r="F72" s="25" t="s">
        <v>211</v>
      </c>
    </row>
    <row r="73" spans="1:6" ht="15" x14ac:dyDescent="0.3">
      <c r="A73" s="6" t="s">
        <v>44</v>
      </c>
      <c r="B73" s="26">
        <v>1886</v>
      </c>
      <c r="C73" s="25" t="s">
        <v>77</v>
      </c>
      <c r="D73" s="25" t="s">
        <v>70</v>
      </c>
      <c r="E73" s="25" t="s">
        <v>79</v>
      </c>
      <c r="F73" s="25" t="s">
        <v>79</v>
      </c>
    </row>
    <row r="74" spans="1:6" ht="15" x14ac:dyDescent="0.3">
      <c r="A74" s="6" t="s">
        <v>45</v>
      </c>
      <c r="B74" s="26">
        <v>1881</v>
      </c>
      <c r="C74" s="25" t="s">
        <v>78</v>
      </c>
      <c r="D74" s="25" t="s">
        <v>70</v>
      </c>
      <c r="E74" s="25" t="s">
        <v>79</v>
      </c>
      <c r="F74" s="25"/>
    </row>
    <row r="75" spans="1:6" ht="15" x14ac:dyDescent="0.3">
      <c r="A75" s="6" t="s">
        <v>46</v>
      </c>
      <c r="B75" s="26">
        <v>1816</v>
      </c>
      <c r="C75" s="25" t="s">
        <v>89</v>
      </c>
      <c r="D75" s="25" t="s">
        <v>98</v>
      </c>
      <c r="E75" s="25" t="s">
        <v>80</v>
      </c>
      <c r="F75" s="25"/>
    </row>
    <row r="76" spans="1:6" ht="15" x14ac:dyDescent="0.3">
      <c r="A76" s="6" t="s">
        <v>47</v>
      </c>
      <c r="B76" s="26">
        <v>1346</v>
      </c>
      <c r="C76" s="25" t="s">
        <v>119</v>
      </c>
      <c r="D76" s="25" t="s">
        <v>99</v>
      </c>
      <c r="E76" s="25" t="s">
        <v>90</v>
      </c>
      <c r="F76" s="25" t="s">
        <v>210</v>
      </c>
    </row>
    <row r="77" spans="1:6" x14ac:dyDescent="0.3">
      <c r="A77" s="27" t="s">
        <v>113</v>
      </c>
      <c r="B77" s="26"/>
      <c r="C77" s="25" t="s">
        <v>72</v>
      </c>
      <c r="D77" s="25" t="s">
        <v>70</v>
      </c>
      <c r="E77" s="25" t="s">
        <v>79</v>
      </c>
      <c r="F77" s="25"/>
    </row>
    <row r="78" spans="1:6" ht="15" x14ac:dyDescent="0.3">
      <c r="A78" s="6" t="s">
        <v>48</v>
      </c>
      <c r="B78" s="26">
        <v>1654</v>
      </c>
      <c r="C78" s="25" t="s">
        <v>89</v>
      </c>
      <c r="D78" s="25" t="s">
        <v>98</v>
      </c>
      <c r="E78" s="25" t="s">
        <v>90</v>
      </c>
      <c r="F78" s="25" t="s">
        <v>210</v>
      </c>
    </row>
    <row r="79" spans="1:6" ht="15" x14ac:dyDescent="0.3">
      <c r="A79" s="6" t="s">
        <v>49</v>
      </c>
      <c r="B79" s="26">
        <v>94</v>
      </c>
      <c r="C79" s="25" t="s">
        <v>69</v>
      </c>
      <c r="D79" s="25" t="s">
        <v>70</v>
      </c>
      <c r="E79" s="25" t="s">
        <v>71</v>
      </c>
      <c r="F79" s="25" t="s">
        <v>208</v>
      </c>
    </row>
    <row r="80" spans="1:6" ht="15" x14ac:dyDescent="0.3">
      <c r="A80" s="10" t="s">
        <v>84</v>
      </c>
      <c r="B80" s="24">
        <v>46</v>
      </c>
      <c r="C80" s="25" t="s">
        <v>69</v>
      </c>
      <c r="D80" s="25" t="s">
        <v>70</v>
      </c>
      <c r="E80" s="25" t="s">
        <v>85</v>
      </c>
      <c r="F80" s="25"/>
    </row>
    <row r="81" spans="1:6" x14ac:dyDescent="0.3">
      <c r="A81" s="27" t="s">
        <v>120</v>
      </c>
      <c r="B81" s="26"/>
      <c r="C81" s="25" t="s">
        <v>119</v>
      </c>
      <c r="D81" s="25" t="s">
        <v>99</v>
      </c>
      <c r="E81" s="25" t="s">
        <v>75</v>
      </c>
      <c r="F81" s="25"/>
    </row>
    <row r="82" spans="1:6" ht="15" x14ac:dyDescent="0.3">
      <c r="A82" s="11" t="s">
        <v>50</v>
      </c>
      <c r="B82" s="29">
        <v>1883</v>
      </c>
      <c r="C82" s="25" t="s">
        <v>77</v>
      </c>
      <c r="D82" s="25" t="s">
        <v>70</v>
      </c>
      <c r="E82" s="25" t="s">
        <v>71</v>
      </c>
      <c r="F82" s="25" t="s">
        <v>209</v>
      </c>
    </row>
    <row r="83" spans="1:6" ht="15" x14ac:dyDescent="0.3">
      <c r="A83" s="10" t="s">
        <v>134</v>
      </c>
      <c r="B83" s="24">
        <v>1377</v>
      </c>
      <c r="C83" s="25" t="s">
        <v>88</v>
      </c>
      <c r="D83" s="25" t="s">
        <v>70</v>
      </c>
      <c r="E83" s="25" t="s">
        <v>90</v>
      </c>
      <c r="F83" s="25"/>
    </row>
    <row r="84" spans="1:6" x14ac:dyDescent="0.3">
      <c r="A84" s="27" t="s">
        <v>51</v>
      </c>
      <c r="B84" s="26"/>
      <c r="C84" s="25" t="s">
        <v>88</v>
      </c>
      <c r="D84" s="25" t="s">
        <v>70</v>
      </c>
      <c r="E84" s="25" t="s">
        <v>85</v>
      </c>
      <c r="F84" s="25"/>
    </row>
    <row r="85" spans="1:6" x14ac:dyDescent="0.3">
      <c r="A85" s="27" t="s">
        <v>52</v>
      </c>
      <c r="B85" s="26">
        <v>88</v>
      </c>
      <c r="C85" s="25" t="s">
        <v>78</v>
      </c>
      <c r="D85" s="25" t="s">
        <v>70</v>
      </c>
      <c r="E85" s="25" t="s">
        <v>85</v>
      </c>
      <c r="F85" s="25" t="s">
        <v>85</v>
      </c>
    </row>
    <row r="86" spans="1:6" ht="15" x14ac:dyDescent="0.3">
      <c r="A86" s="6" t="s">
        <v>53</v>
      </c>
      <c r="B86" s="26">
        <v>1544</v>
      </c>
      <c r="C86" s="25" t="s">
        <v>78</v>
      </c>
      <c r="D86" s="25" t="s">
        <v>70</v>
      </c>
      <c r="E86" s="25" t="s">
        <v>79</v>
      </c>
      <c r="F86" s="25" t="s">
        <v>79</v>
      </c>
    </row>
    <row r="87" spans="1:6" ht="15" x14ac:dyDescent="0.3">
      <c r="A87" s="6" t="s">
        <v>55</v>
      </c>
      <c r="B87" s="26">
        <v>880</v>
      </c>
      <c r="C87" s="25" t="s">
        <v>69</v>
      </c>
      <c r="D87" s="25" t="s">
        <v>70</v>
      </c>
      <c r="E87" s="25" t="s">
        <v>85</v>
      </c>
      <c r="F87" s="25" t="s">
        <v>85</v>
      </c>
    </row>
    <row r="88" spans="1:6" ht="15" x14ac:dyDescent="0.3">
      <c r="A88" s="6" t="s">
        <v>56</v>
      </c>
      <c r="B88" s="26">
        <v>1888</v>
      </c>
      <c r="C88" s="25" t="s">
        <v>69</v>
      </c>
      <c r="D88" s="25" t="s">
        <v>70</v>
      </c>
      <c r="E88" s="25" t="s">
        <v>80</v>
      </c>
      <c r="F88" s="25" t="s">
        <v>80</v>
      </c>
    </row>
    <row r="89" spans="1:6" x14ac:dyDescent="0.3">
      <c r="A89" s="27" t="s">
        <v>135</v>
      </c>
      <c r="B89" s="26">
        <v>1907</v>
      </c>
      <c r="C89" s="25" t="s">
        <v>88</v>
      </c>
      <c r="D89" s="25" t="s">
        <v>70</v>
      </c>
      <c r="E89" s="25" t="s">
        <v>71</v>
      </c>
      <c r="F89" s="25" t="s">
        <v>209</v>
      </c>
    </row>
    <row r="90" spans="1:6" ht="15" x14ac:dyDescent="0.3">
      <c r="A90" s="6" t="s">
        <v>57</v>
      </c>
      <c r="B90" s="26">
        <v>1688</v>
      </c>
      <c r="C90" s="25" t="s">
        <v>69</v>
      </c>
      <c r="D90" s="25" t="s">
        <v>70</v>
      </c>
      <c r="E90" s="25" t="s">
        <v>80</v>
      </c>
      <c r="F90" s="25" t="s">
        <v>80</v>
      </c>
    </row>
    <row r="91" spans="1:6" ht="15" x14ac:dyDescent="0.3">
      <c r="A91" s="10" t="s">
        <v>136</v>
      </c>
      <c r="B91" s="24">
        <v>733</v>
      </c>
      <c r="C91" s="25" t="s">
        <v>88</v>
      </c>
      <c r="D91" s="25" t="s">
        <v>70</v>
      </c>
      <c r="E91" s="25" t="s">
        <v>85</v>
      </c>
      <c r="F91" s="25"/>
    </row>
    <row r="92" spans="1:6" ht="15" x14ac:dyDescent="0.3">
      <c r="A92" s="10" t="s">
        <v>94</v>
      </c>
      <c r="B92" s="24">
        <v>1302</v>
      </c>
      <c r="C92" s="25" t="s">
        <v>78</v>
      </c>
      <c r="D92" s="25" t="s">
        <v>70</v>
      </c>
      <c r="E92" s="25" t="s">
        <v>75</v>
      </c>
      <c r="F92" s="25"/>
    </row>
    <row r="93" spans="1:6" ht="15" x14ac:dyDescent="0.3">
      <c r="A93" s="10" t="s">
        <v>95</v>
      </c>
      <c r="B93" s="24">
        <v>787</v>
      </c>
      <c r="C93" s="25" t="s">
        <v>78</v>
      </c>
      <c r="D93" s="25" t="s">
        <v>70</v>
      </c>
      <c r="E93" s="25" t="s">
        <v>85</v>
      </c>
      <c r="F93" s="25"/>
    </row>
    <row r="94" spans="1:6" x14ac:dyDescent="0.3">
      <c r="A94" s="27" t="s">
        <v>58</v>
      </c>
      <c r="B94" s="26"/>
      <c r="C94" s="25" t="s">
        <v>88</v>
      </c>
      <c r="D94" s="25" t="s">
        <v>70</v>
      </c>
      <c r="E94" s="25" t="s">
        <v>85</v>
      </c>
      <c r="F94" s="25"/>
    </row>
    <row r="95" spans="1:6" x14ac:dyDescent="0.3">
      <c r="A95" s="27" t="s">
        <v>59</v>
      </c>
      <c r="B95" s="26">
        <v>1918</v>
      </c>
      <c r="C95" s="25" t="s">
        <v>78</v>
      </c>
      <c r="D95" s="25" t="s">
        <v>70</v>
      </c>
      <c r="E95" s="25" t="s">
        <v>71</v>
      </c>
      <c r="F95" s="25" t="s">
        <v>208</v>
      </c>
    </row>
    <row r="96" spans="1:6" ht="15" x14ac:dyDescent="0.3">
      <c r="A96" s="6" t="s">
        <v>96</v>
      </c>
      <c r="B96" s="26">
        <v>376</v>
      </c>
      <c r="C96" s="25" t="s">
        <v>78</v>
      </c>
      <c r="D96" s="25" t="s">
        <v>70</v>
      </c>
      <c r="E96" s="25" t="s">
        <v>79</v>
      </c>
      <c r="F96" s="25"/>
    </row>
    <row r="97" spans="1:6" ht="15" x14ac:dyDescent="0.3">
      <c r="A97" s="6"/>
      <c r="B97" s="26"/>
      <c r="C97" s="25"/>
      <c r="D97" s="25"/>
      <c r="E97" s="25"/>
      <c r="F97" s="25"/>
    </row>
    <row r="98" spans="1:6" ht="15" x14ac:dyDescent="0.3">
      <c r="A98" s="6"/>
      <c r="B98" s="26"/>
      <c r="C98" s="25"/>
      <c r="D98" s="25"/>
      <c r="E98" s="25"/>
      <c r="F98" s="25"/>
    </row>
    <row r="99" spans="1:6" x14ac:dyDescent="0.3">
      <c r="A99" s="27"/>
      <c r="B99" s="26"/>
      <c r="C99" s="25"/>
      <c r="D99" s="25"/>
      <c r="E99" s="25"/>
      <c r="F99" s="25"/>
    </row>
    <row r="100" spans="1:6" ht="15" x14ac:dyDescent="0.3">
      <c r="A100" s="6"/>
      <c r="B100" s="26"/>
      <c r="C100" s="25"/>
      <c r="D100" s="25"/>
      <c r="E100" s="25"/>
      <c r="F100" s="25"/>
    </row>
    <row r="101" spans="1:6" ht="15" x14ac:dyDescent="0.3">
      <c r="A101" s="6"/>
      <c r="B101" s="26"/>
      <c r="C101" s="25"/>
      <c r="D101" s="25"/>
      <c r="E101" s="25"/>
      <c r="F101" s="25"/>
    </row>
    <row r="102" spans="1:6" ht="15" x14ac:dyDescent="0.3">
      <c r="A102" s="6"/>
      <c r="B102" s="26"/>
      <c r="C102" s="25"/>
      <c r="D102" s="25"/>
      <c r="E102" s="25"/>
      <c r="F102" s="25"/>
    </row>
    <row r="103" spans="1:6" ht="15" x14ac:dyDescent="0.3">
      <c r="A103" s="6"/>
      <c r="B103" s="26"/>
      <c r="C103" s="25"/>
      <c r="D103" s="25"/>
      <c r="E103" s="25"/>
      <c r="F103" s="25"/>
    </row>
    <row r="104" spans="1:6" x14ac:dyDescent="0.3">
      <c r="A104" s="27" t="s">
        <v>214</v>
      </c>
      <c r="B104" s="26"/>
      <c r="C104" s="25" t="s">
        <v>92</v>
      </c>
      <c r="D104" s="25" t="s">
        <v>70</v>
      </c>
      <c r="E104" s="25" t="s">
        <v>92</v>
      </c>
      <c r="F104" s="25"/>
    </row>
    <row r="105" spans="1:6" x14ac:dyDescent="0.3">
      <c r="A105" s="27" t="s">
        <v>58</v>
      </c>
      <c r="B105" s="26"/>
      <c r="C105" s="25" t="s">
        <v>92</v>
      </c>
      <c r="D105" s="25" t="s">
        <v>70</v>
      </c>
      <c r="E105" s="25" t="s">
        <v>92</v>
      </c>
      <c r="F105" s="25"/>
    </row>
    <row r="106" spans="1:6" x14ac:dyDescent="0.3">
      <c r="A106" s="27" t="s">
        <v>138</v>
      </c>
      <c r="B106" s="26"/>
      <c r="C106" s="25" t="s">
        <v>92</v>
      </c>
      <c r="D106" s="25" t="s">
        <v>70</v>
      </c>
      <c r="E106" s="25" t="s">
        <v>92</v>
      </c>
      <c r="F106" s="25"/>
    </row>
    <row r="107" spans="1:6" x14ac:dyDescent="0.3">
      <c r="A107" s="27" t="s">
        <v>139</v>
      </c>
      <c r="B107" s="26"/>
      <c r="C107" s="25" t="s">
        <v>92</v>
      </c>
      <c r="D107" s="25" t="s">
        <v>70</v>
      </c>
      <c r="E107" s="25" t="s">
        <v>92</v>
      </c>
      <c r="F107" s="25"/>
    </row>
    <row r="108" spans="1:6" x14ac:dyDescent="0.3">
      <c r="A108" s="27" t="s">
        <v>140</v>
      </c>
      <c r="B108" s="26"/>
      <c r="C108" s="25" t="s">
        <v>92</v>
      </c>
      <c r="D108" s="25" t="s">
        <v>70</v>
      </c>
      <c r="E108" s="25" t="s">
        <v>92</v>
      </c>
      <c r="F108" s="25"/>
    </row>
    <row r="109" spans="1:6" x14ac:dyDescent="0.3">
      <c r="A109" s="27" t="s">
        <v>141</v>
      </c>
      <c r="B109" s="26"/>
      <c r="C109" s="25" t="s">
        <v>92</v>
      </c>
      <c r="D109" s="25" t="s">
        <v>70</v>
      </c>
      <c r="E109" s="25" t="s">
        <v>92</v>
      </c>
      <c r="F109" s="25"/>
    </row>
    <row r="110" spans="1:6" x14ac:dyDescent="0.3">
      <c r="A110" s="27" t="s">
        <v>142</v>
      </c>
      <c r="B110" s="26"/>
      <c r="C110" s="25" t="s">
        <v>92</v>
      </c>
      <c r="D110" s="25" t="s">
        <v>70</v>
      </c>
      <c r="E110" s="25" t="s">
        <v>92</v>
      </c>
      <c r="F110" s="25"/>
    </row>
    <row r="111" spans="1:6" x14ac:dyDescent="0.3">
      <c r="A111" s="27" t="s">
        <v>143</v>
      </c>
      <c r="B111" s="26"/>
      <c r="C111" s="25" t="s">
        <v>92</v>
      </c>
      <c r="D111" s="25" t="s">
        <v>70</v>
      </c>
      <c r="E111" s="25" t="s">
        <v>92</v>
      </c>
      <c r="F111" s="25"/>
    </row>
    <row r="112" spans="1:6" x14ac:dyDescent="0.3">
      <c r="A112" s="27" t="s">
        <v>144</v>
      </c>
      <c r="B112" s="26"/>
      <c r="C112" s="25" t="s">
        <v>92</v>
      </c>
      <c r="D112" s="25" t="s">
        <v>70</v>
      </c>
      <c r="E112" s="25" t="s">
        <v>92</v>
      </c>
      <c r="F112" s="25"/>
    </row>
    <row r="113" spans="1:6" x14ac:dyDescent="0.3">
      <c r="A113" s="27" t="s">
        <v>54</v>
      </c>
      <c r="B113" s="26"/>
      <c r="C113" s="25" t="s">
        <v>92</v>
      </c>
      <c r="D113" s="25" t="s">
        <v>99</v>
      </c>
      <c r="E113" s="25" t="s">
        <v>92</v>
      </c>
      <c r="F113" s="25"/>
    </row>
    <row r="114" spans="1:6" x14ac:dyDescent="0.3">
      <c r="A114" s="27" t="s">
        <v>145</v>
      </c>
      <c r="B114" s="26"/>
      <c r="C114" s="25" t="s">
        <v>92</v>
      </c>
      <c r="D114" s="25" t="s">
        <v>70</v>
      </c>
      <c r="E114" s="25" t="s">
        <v>92</v>
      </c>
      <c r="F114" s="25"/>
    </row>
    <row r="115" spans="1:6" x14ac:dyDescent="0.3"/>
    <row r="116" spans="1:6" x14ac:dyDescent="0.3"/>
    <row r="117" spans="1:6" x14ac:dyDescent="0.3"/>
    <row r="118" spans="1:6" x14ac:dyDescent="0.3"/>
    <row r="119" spans="1:6" x14ac:dyDescent="0.3"/>
    <row r="120" spans="1:6" x14ac:dyDescent="0.3"/>
    <row r="121" spans="1:6" x14ac:dyDescent="0.3"/>
    <row r="122" spans="1:6" x14ac:dyDescent="0.3"/>
    <row r="123" spans="1:6" x14ac:dyDescent="0.3"/>
    <row r="124" spans="1:6" x14ac:dyDescent="0.3"/>
    <row r="125" spans="1:6" x14ac:dyDescent="0.3"/>
    <row r="126" spans="1:6" x14ac:dyDescent="0.3"/>
    <row r="127" spans="1:6" x14ac:dyDescent="0.3"/>
    <row r="128" spans="1:6" x14ac:dyDescent="0.3"/>
    <row r="129" x14ac:dyDescent="0.3"/>
    <row r="130" x14ac:dyDescent="0.3"/>
    <row r="131" x14ac:dyDescent="0.3"/>
    <row r="132" x14ac:dyDescent="0.3"/>
    <row r="133" x14ac:dyDescent="0.3"/>
    <row r="134" x14ac:dyDescent="0.3"/>
    <row r="135" x14ac:dyDescent="0.3"/>
    <row r="136" x14ac:dyDescent="0.3"/>
    <row r="137" x14ac:dyDescent="0.3"/>
    <row r="138" x14ac:dyDescent="0.3"/>
    <row r="139" x14ac:dyDescent="0.3"/>
    <row r="140" x14ac:dyDescent="0.3"/>
  </sheetData>
  <sortState xmlns:xlrd2="http://schemas.microsoft.com/office/spreadsheetml/2017/richdata2" ref="A2:F97">
    <sortCondition ref="A2:A97"/>
  </sortState>
  <dataValidations count="4">
    <dataValidation type="list" allowBlank="1" showInputMessage="1" showErrorMessage="1" sqref="C2:C114" xr:uid="{CA116881-5AA2-4C94-8BB2-58CADD8569AE}">
      <formula1>$I$12:$I$20</formula1>
    </dataValidation>
    <dataValidation type="list" allowBlank="1" showInputMessage="1" showErrorMessage="1" sqref="D2:D114" xr:uid="{BCEB4C1C-D385-4622-A51F-03C6C36E67DB}">
      <formula1>$I$25:$I$28</formula1>
    </dataValidation>
    <dataValidation type="list" allowBlank="1" showInputMessage="1" showErrorMessage="1" sqref="E2:E114" xr:uid="{63BD26FB-CB81-4541-A7F6-927E1F5EB6E9}">
      <formula1>$N$3:$N$13</formula1>
    </dataValidation>
    <dataValidation type="list" allowBlank="1" showInputMessage="1" showErrorMessage="1" sqref="F2:F114" xr:uid="{4485D428-2F0B-4C1E-8D3D-EBB2D6786DD7}">
      <formula1>$P$3:$P$16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89B5E-7EDB-4965-9D75-884B30153A2F}">
  <dimension ref="A1:Q50"/>
  <sheetViews>
    <sheetView workbookViewId="0">
      <selection activeCell="A51" sqref="A51:XFD1048576"/>
    </sheetView>
  </sheetViews>
  <sheetFormatPr defaultColWidth="0" defaultRowHeight="14.4" zeroHeight="1" x14ac:dyDescent="0.3"/>
  <cols>
    <col min="1" max="17" width="9.109375" customWidth="1"/>
    <col min="18" max="16384" width="9.109375" hidden="1"/>
  </cols>
  <sheetData>
    <row r="1" spans="2:2" x14ac:dyDescent="0.3"/>
    <row r="2" spans="2:2" ht="18" x14ac:dyDescent="0.35">
      <c r="B2" s="31" t="s">
        <v>146</v>
      </c>
    </row>
    <row r="3" spans="2:2" x14ac:dyDescent="0.3">
      <c r="B3" t="s">
        <v>147</v>
      </c>
    </row>
    <row r="4" spans="2:2" x14ac:dyDescent="0.3">
      <c r="B4" s="32" t="s">
        <v>148</v>
      </c>
    </row>
    <row r="5" spans="2:2" x14ac:dyDescent="0.3">
      <c r="B5" t="s">
        <v>149</v>
      </c>
    </row>
    <row r="6" spans="2:2" x14ac:dyDescent="0.3">
      <c r="B6" t="s">
        <v>150</v>
      </c>
    </row>
    <row r="7" spans="2:2" x14ac:dyDescent="0.3">
      <c r="B7" t="s">
        <v>151</v>
      </c>
    </row>
    <row r="8" spans="2:2" x14ac:dyDescent="0.3">
      <c r="B8" t="s">
        <v>152</v>
      </c>
    </row>
    <row r="9" spans="2:2" x14ac:dyDescent="0.3"/>
    <row r="10" spans="2:2" x14ac:dyDescent="0.3">
      <c r="B10" s="32" t="s">
        <v>153</v>
      </c>
    </row>
    <row r="11" spans="2:2" x14ac:dyDescent="0.3">
      <c r="B11" t="s">
        <v>154</v>
      </c>
    </row>
    <row r="12" spans="2:2" x14ac:dyDescent="0.3">
      <c r="B12" t="s">
        <v>155</v>
      </c>
    </row>
    <row r="13" spans="2:2" x14ac:dyDescent="0.3"/>
    <row r="14" spans="2:2" x14ac:dyDescent="0.3">
      <c r="B14" s="32" t="s">
        <v>156</v>
      </c>
    </row>
    <row r="15" spans="2:2" x14ac:dyDescent="0.3">
      <c r="B15" t="s">
        <v>157</v>
      </c>
    </row>
    <row r="16" spans="2:2" x14ac:dyDescent="0.3">
      <c r="B16" t="s">
        <v>158</v>
      </c>
    </row>
    <row r="17" spans="2:2" x14ac:dyDescent="0.3"/>
    <row r="18" spans="2:2" x14ac:dyDescent="0.3">
      <c r="B18" t="s">
        <v>159</v>
      </c>
    </row>
    <row r="19" spans="2:2" x14ac:dyDescent="0.3"/>
    <row r="20" spans="2:2" x14ac:dyDescent="0.3">
      <c r="B20" t="s">
        <v>160</v>
      </c>
    </row>
    <row r="21" spans="2:2" x14ac:dyDescent="0.3">
      <c r="B21" t="s">
        <v>161</v>
      </c>
    </row>
    <row r="22" spans="2:2" x14ac:dyDescent="0.3">
      <c r="B22" t="s">
        <v>162</v>
      </c>
    </row>
    <row r="23" spans="2:2" x14ac:dyDescent="0.3"/>
    <row r="24" spans="2:2" x14ac:dyDescent="0.3"/>
    <row r="25" spans="2:2" x14ac:dyDescent="0.3"/>
    <row r="26" spans="2:2" x14ac:dyDescent="0.3"/>
    <row r="27" spans="2:2" x14ac:dyDescent="0.3"/>
    <row r="28" spans="2:2" x14ac:dyDescent="0.3"/>
    <row r="29" spans="2:2" x14ac:dyDescent="0.3"/>
    <row r="30" spans="2:2" x14ac:dyDescent="0.3"/>
    <row r="31" spans="2:2" x14ac:dyDescent="0.3"/>
    <row r="32" spans="2:2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x14ac:dyDescent="0.3"/>
    <row r="41" x14ac:dyDescent="0.3"/>
    <row r="42" x14ac:dyDescent="0.3"/>
    <row r="43" x14ac:dyDescent="0.3"/>
    <row r="44" x14ac:dyDescent="0.3"/>
    <row r="45" x14ac:dyDescent="0.3"/>
    <row r="46" x14ac:dyDescent="0.3"/>
    <row r="47" x14ac:dyDescent="0.3"/>
    <row r="48" x14ac:dyDescent="0.3"/>
    <row r="49" x14ac:dyDescent="0.3"/>
    <row r="50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Scores</vt:lpstr>
      <vt:lpstr>Teams</vt:lpstr>
      <vt:lpstr>Gary Wells</vt:lpstr>
      <vt:lpstr>Overall</vt:lpstr>
      <vt:lpstr>Grades Unsort</vt:lpstr>
      <vt:lpstr>Grades</vt:lpstr>
      <vt:lpstr>Calculations</vt:lpstr>
      <vt:lpstr>Lookups</vt:lpstr>
      <vt:lpstr>Instructions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Winch</dc:creator>
  <cp:lastModifiedBy>Mel Y. Hills</cp:lastModifiedBy>
  <cp:lastPrinted>2025-10-30T19:32:20Z</cp:lastPrinted>
  <dcterms:created xsi:type="dcterms:W3CDTF">2025-10-06T14:54:47Z</dcterms:created>
  <dcterms:modified xsi:type="dcterms:W3CDTF">2025-10-31T18:54:24Z</dcterms:modified>
</cp:coreProperties>
</file>