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ooting\1 League Tables\CSFTA SL 2024\"/>
    </mc:Choice>
  </mc:AlternateContent>
  <xr:revisionPtr revIDLastSave="0" documentId="13_ncr:1_{E91D1F43-74DC-4994-8B16-00F08E583B47}" xr6:coauthVersionLast="47" xr6:coauthVersionMax="47" xr10:uidLastSave="{00000000-0000-0000-0000-000000000000}"/>
  <bookViews>
    <workbookView xWindow="-110" yWindow="-110" windowWidth="19420" windowHeight="10420" tabRatio="903" firstSheet="4" activeTab="4" xr2:uid="{DFF11EB8-A708-44CC-8D74-545106971FA4}"/>
  </bookViews>
  <sheets>
    <sheet name="Scores" sheetId="7" state="hidden" r:id="rId1"/>
    <sheet name="Display Grades" sheetId="14" state="hidden" r:id="rId2"/>
    <sheet name="FT WL Region Overall Results" sheetId="21" state="hidden" r:id="rId3"/>
    <sheet name="FT WL Overall Results" sheetId="19" state="hidden" r:id="rId4"/>
    <sheet name="FT by Grade" sheetId="20" r:id="rId5"/>
    <sheet name="FT Overall" sheetId="22" r:id="rId6"/>
    <sheet name="FT WL Graded Short" sheetId="18" state="hidden" r:id="rId7"/>
    <sheet name="FT WL Team Results" sheetId="3" state="hidden" r:id="rId8"/>
    <sheet name="Calculations" sheetId="13" state="hidden" r:id="rId9"/>
    <sheet name="Lookups" sheetId="2" state="hidden" r:id="rId10"/>
  </sheets>
  <definedNames>
    <definedName name="_xlnm._FilterDatabase" localSheetId="4" hidden="1">'FT by Grade'!$C$5:$AA$85</definedName>
    <definedName name="_xlnm._FilterDatabase" localSheetId="6" hidden="1">'FT WL Graded Short'!$C$4:$N$97</definedName>
    <definedName name="_xlnm._FilterDatabase" localSheetId="3" hidden="1">'FT WL Overall Results'!$B$2:$M$63</definedName>
    <definedName name="_xlnm._FilterDatabase" localSheetId="2" hidden="1">'FT WL Region Overall Results'!$B$2:$M$88</definedName>
    <definedName name="_xlnm._FilterDatabase" localSheetId="7" hidden="1">'FT WL Team Results'!$A$1:$N$52</definedName>
    <definedName name="_xlnm._FilterDatabase" localSheetId="9" hidden="1">Lookups!$A$1:$N$94</definedName>
    <definedName name="_xlnm.Print_Area" localSheetId="3">'FT WL Overall Results'!$A$2:$M$53</definedName>
    <definedName name="_xlnm.Print_Area" localSheetId="2">'FT WL Region Overall Results'!$A$2:$M$53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3" l="1"/>
  <c r="H9" i="13"/>
  <c r="J9" i="13"/>
  <c r="K9" i="13"/>
  <c r="L9" i="13"/>
  <c r="M9" i="13"/>
  <c r="N9" i="13"/>
  <c r="O9" i="13"/>
  <c r="P9" i="13"/>
  <c r="Q9" i="13"/>
  <c r="R9" i="13"/>
  <c r="S9" i="13"/>
  <c r="T9" i="13"/>
  <c r="G17" i="13"/>
  <c r="H17" i="13"/>
  <c r="J17" i="13"/>
  <c r="K17" i="13"/>
  <c r="L17" i="13"/>
  <c r="M17" i="13"/>
  <c r="N17" i="13"/>
  <c r="O17" i="13"/>
  <c r="P17" i="13"/>
  <c r="Q17" i="13"/>
  <c r="R17" i="13"/>
  <c r="S17" i="13"/>
  <c r="T17" i="13"/>
  <c r="A9" i="13" l="1"/>
  <c r="AF9" i="13"/>
  <c r="AJ9" i="13"/>
  <c r="A17" i="13"/>
  <c r="AF17" i="13"/>
  <c r="AJ17" i="13"/>
  <c r="C12" i="19" l="1"/>
  <c r="D12" i="19"/>
  <c r="E12" i="19"/>
  <c r="F12" i="19"/>
  <c r="G12" i="19"/>
  <c r="C10" i="19"/>
  <c r="D10" i="19"/>
  <c r="E10" i="19"/>
  <c r="F10" i="19"/>
  <c r="G10" i="19"/>
  <c r="C18" i="19"/>
  <c r="D18" i="19"/>
  <c r="E18" i="19"/>
  <c r="F18" i="19"/>
  <c r="G18" i="19"/>
  <c r="C33" i="19"/>
  <c r="D33" i="19"/>
  <c r="E33" i="19"/>
  <c r="F33" i="19"/>
  <c r="G33" i="19"/>
  <c r="C32" i="19"/>
  <c r="D32" i="19"/>
  <c r="E32" i="19"/>
  <c r="F32" i="19"/>
  <c r="G32" i="19"/>
  <c r="C22" i="19"/>
  <c r="D22" i="19"/>
  <c r="E22" i="19"/>
  <c r="F22" i="19"/>
  <c r="G22" i="19"/>
  <c r="C11" i="19"/>
  <c r="D11" i="19"/>
  <c r="E11" i="19"/>
  <c r="F11" i="19"/>
  <c r="G11" i="19"/>
  <c r="C27" i="19"/>
  <c r="D27" i="19"/>
  <c r="E27" i="19"/>
  <c r="F27" i="19"/>
  <c r="G27" i="19"/>
  <c r="C9" i="19"/>
  <c r="D9" i="19"/>
  <c r="E9" i="19"/>
  <c r="F9" i="19"/>
  <c r="G9" i="19"/>
  <c r="C13" i="19"/>
  <c r="D13" i="19"/>
  <c r="E13" i="19"/>
  <c r="F13" i="19"/>
  <c r="G13" i="19"/>
  <c r="C43" i="19"/>
  <c r="D43" i="19"/>
  <c r="E43" i="19"/>
  <c r="F43" i="19"/>
  <c r="G43" i="19"/>
  <c r="C24" i="19"/>
  <c r="D24" i="19"/>
  <c r="E24" i="19"/>
  <c r="F24" i="19"/>
  <c r="G24" i="19"/>
  <c r="C44" i="19"/>
  <c r="D44" i="19"/>
  <c r="E44" i="19"/>
  <c r="F44" i="19"/>
  <c r="G44" i="19"/>
  <c r="C45" i="19"/>
  <c r="D45" i="19"/>
  <c r="E45" i="19"/>
  <c r="F45" i="19"/>
  <c r="G45" i="19"/>
  <c r="C20" i="19"/>
  <c r="D20" i="19"/>
  <c r="E20" i="19"/>
  <c r="F20" i="19"/>
  <c r="G20" i="19"/>
  <c r="C41" i="19"/>
  <c r="D41" i="19"/>
  <c r="E41" i="19"/>
  <c r="F41" i="19"/>
  <c r="G41" i="19"/>
  <c r="C15" i="19"/>
  <c r="D15" i="19"/>
  <c r="E15" i="19"/>
  <c r="F15" i="19"/>
  <c r="G15" i="19"/>
  <c r="C21" i="19"/>
  <c r="D21" i="19"/>
  <c r="E21" i="19"/>
  <c r="F21" i="19"/>
  <c r="G21" i="19"/>
  <c r="C37" i="19"/>
  <c r="D37" i="19"/>
  <c r="E37" i="19"/>
  <c r="F37" i="19"/>
  <c r="G37" i="19"/>
  <c r="C29" i="19"/>
  <c r="D29" i="19"/>
  <c r="E29" i="19"/>
  <c r="F29" i="19"/>
  <c r="G29" i="19"/>
  <c r="C14" i="19"/>
  <c r="D14" i="19"/>
  <c r="E14" i="19"/>
  <c r="F14" i="19"/>
  <c r="G14" i="19"/>
  <c r="C46" i="19"/>
  <c r="D46" i="19"/>
  <c r="E46" i="19"/>
  <c r="F46" i="19"/>
  <c r="G46" i="19"/>
  <c r="C47" i="19"/>
  <c r="D47" i="19"/>
  <c r="E47" i="19"/>
  <c r="F47" i="19"/>
  <c r="G47" i="19"/>
  <c r="C26" i="19"/>
  <c r="D26" i="19"/>
  <c r="E26" i="19"/>
  <c r="F26" i="19"/>
  <c r="G26" i="19"/>
  <c r="C28" i="19"/>
  <c r="D28" i="19"/>
  <c r="E28" i="19"/>
  <c r="F28" i="19"/>
  <c r="G28" i="19"/>
  <c r="C40" i="19"/>
  <c r="D40" i="19"/>
  <c r="E40" i="19"/>
  <c r="F40" i="19"/>
  <c r="G40" i="19"/>
  <c r="C48" i="19"/>
  <c r="D48" i="19"/>
  <c r="E48" i="19"/>
  <c r="F48" i="19"/>
  <c r="G48" i="19"/>
  <c r="C4" i="19"/>
  <c r="D4" i="19"/>
  <c r="E4" i="19"/>
  <c r="F4" i="19"/>
  <c r="G4" i="19"/>
  <c r="C25" i="19"/>
  <c r="D25" i="19"/>
  <c r="E25" i="19"/>
  <c r="F25" i="19"/>
  <c r="G25" i="19"/>
  <c r="C42" i="19"/>
  <c r="D42" i="19"/>
  <c r="E42" i="19"/>
  <c r="F42" i="19"/>
  <c r="G42" i="19"/>
  <c r="C56" i="19"/>
  <c r="D56" i="19"/>
  <c r="E56" i="19"/>
  <c r="F56" i="19"/>
  <c r="G56" i="19"/>
  <c r="H56" i="19"/>
  <c r="I56" i="19"/>
  <c r="J56" i="19"/>
  <c r="K56" i="19"/>
  <c r="L56" i="19"/>
  <c r="M56" i="19"/>
  <c r="C8" i="19"/>
  <c r="D8" i="19"/>
  <c r="E8" i="19"/>
  <c r="F8" i="19"/>
  <c r="G8" i="19"/>
  <c r="C19" i="19"/>
  <c r="D19" i="19"/>
  <c r="E19" i="19"/>
  <c r="F19" i="19"/>
  <c r="G19" i="19"/>
  <c r="C39" i="19"/>
  <c r="D39" i="19"/>
  <c r="E39" i="19"/>
  <c r="F39" i="19"/>
  <c r="G39" i="19"/>
  <c r="C49" i="19"/>
  <c r="D49" i="19"/>
  <c r="E49" i="19"/>
  <c r="F49" i="19"/>
  <c r="G49" i="19"/>
  <c r="C35" i="19"/>
  <c r="D35" i="19"/>
  <c r="E35" i="19"/>
  <c r="F35" i="19"/>
  <c r="G35" i="19"/>
  <c r="C23" i="19"/>
  <c r="D23" i="19"/>
  <c r="E23" i="19"/>
  <c r="F23" i="19"/>
  <c r="G23" i="19"/>
  <c r="C30" i="19"/>
  <c r="D30" i="19"/>
  <c r="E30" i="19"/>
  <c r="F30" i="19"/>
  <c r="G30" i="19"/>
  <c r="C38" i="19"/>
  <c r="D38" i="19"/>
  <c r="E38" i="19"/>
  <c r="F38" i="19"/>
  <c r="G38" i="19"/>
  <c r="C36" i="19"/>
  <c r="D36" i="19"/>
  <c r="E36" i="19"/>
  <c r="F36" i="19"/>
  <c r="G36" i="19"/>
  <c r="C7" i="19"/>
  <c r="D7" i="19"/>
  <c r="E7" i="19"/>
  <c r="F7" i="19"/>
  <c r="G7" i="19"/>
  <c r="C34" i="19"/>
  <c r="D34" i="19"/>
  <c r="E34" i="19"/>
  <c r="F34" i="19"/>
  <c r="G34" i="19"/>
  <c r="C5" i="19"/>
  <c r="D5" i="19"/>
  <c r="E5" i="19"/>
  <c r="F5" i="19"/>
  <c r="G5" i="19"/>
  <c r="C50" i="19"/>
  <c r="D50" i="19"/>
  <c r="E50" i="19"/>
  <c r="F50" i="19"/>
  <c r="G50" i="19"/>
  <c r="C17" i="19"/>
  <c r="D17" i="19"/>
  <c r="E17" i="19"/>
  <c r="F17" i="19"/>
  <c r="G17" i="19"/>
  <c r="C51" i="19"/>
  <c r="D51" i="19"/>
  <c r="E51" i="19"/>
  <c r="F51" i="19"/>
  <c r="G51" i="19"/>
  <c r="C52" i="19"/>
  <c r="D52" i="19"/>
  <c r="E52" i="19"/>
  <c r="F52" i="19"/>
  <c r="G52" i="19"/>
  <c r="C3" i="19"/>
  <c r="D3" i="19"/>
  <c r="E3" i="19"/>
  <c r="F3" i="19"/>
  <c r="G3" i="19"/>
  <c r="C31" i="19"/>
  <c r="D31" i="19"/>
  <c r="E31" i="19"/>
  <c r="F31" i="19"/>
  <c r="G31" i="19"/>
  <c r="C6" i="19"/>
  <c r="D6" i="19"/>
  <c r="E6" i="19"/>
  <c r="F6" i="19"/>
  <c r="G6" i="19"/>
  <c r="C53" i="19"/>
  <c r="D53" i="19"/>
  <c r="E53" i="19"/>
  <c r="F53" i="19"/>
  <c r="G53" i="19"/>
  <c r="C54" i="19"/>
  <c r="D54" i="19"/>
  <c r="E54" i="19"/>
  <c r="F54" i="19"/>
  <c r="G54" i="19"/>
  <c r="C55" i="19"/>
  <c r="D55" i="19"/>
  <c r="E55" i="19"/>
  <c r="F55" i="19"/>
  <c r="G55" i="19"/>
  <c r="C57" i="19"/>
  <c r="D57" i="19"/>
  <c r="E57" i="19"/>
  <c r="F57" i="19"/>
  <c r="G57" i="19"/>
  <c r="H57" i="19"/>
  <c r="I57" i="19"/>
  <c r="J57" i="19"/>
  <c r="K57" i="19"/>
  <c r="L57" i="19"/>
  <c r="M57" i="19"/>
  <c r="C58" i="19"/>
  <c r="D58" i="19"/>
  <c r="E58" i="19"/>
  <c r="F58" i="19"/>
  <c r="G58" i="19"/>
  <c r="H58" i="19"/>
  <c r="I58" i="19"/>
  <c r="J58" i="19"/>
  <c r="K58" i="19"/>
  <c r="L58" i="19"/>
  <c r="M58" i="19"/>
  <c r="C59" i="19"/>
  <c r="D59" i="19"/>
  <c r="E59" i="19"/>
  <c r="F59" i="19"/>
  <c r="G59" i="19"/>
  <c r="H59" i="19"/>
  <c r="I59" i="19"/>
  <c r="J59" i="19"/>
  <c r="K59" i="19"/>
  <c r="L59" i="19"/>
  <c r="M59" i="19"/>
  <c r="C60" i="19"/>
  <c r="D60" i="19"/>
  <c r="E60" i="19"/>
  <c r="F60" i="19"/>
  <c r="G60" i="19"/>
  <c r="H60" i="19"/>
  <c r="I60" i="19"/>
  <c r="J60" i="19"/>
  <c r="K60" i="19"/>
  <c r="L60" i="19"/>
  <c r="M60" i="19"/>
  <c r="C61" i="19"/>
  <c r="D61" i="19"/>
  <c r="E61" i="19"/>
  <c r="F61" i="19"/>
  <c r="G61" i="19"/>
  <c r="H61" i="19"/>
  <c r="I61" i="19"/>
  <c r="J61" i="19"/>
  <c r="K61" i="19"/>
  <c r="L61" i="19"/>
  <c r="M61" i="19"/>
  <c r="C62" i="19"/>
  <c r="D62" i="19"/>
  <c r="E62" i="19"/>
  <c r="F62" i="19"/>
  <c r="G62" i="19"/>
  <c r="H62" i="19"/>
  <c r="I62" i="19"/>
  <c r="J62" i="19"/>
  <c r="K62" i="19"/>
  <c r="L62" i="19"/>
  <c r="M62" i="19"/>
  <c r="C63" i="19"/>
  <c r="D63" i="19"/>
  <c r="E63" i="19"/>
  <c r="F63" i="19"/>
  <c r="G63" i="19"/>
  <c r="H63" i="19"/>
  <c r="I63" i="19"/>
  <c r="J63" i="19"/>
  <c r="K63" i="19"/>
  <c r="L63" i="19"/>
  <c r="M63" i="19"/>
  <c r="AN26" i="13"/>
  <c r="AN50" i="13"/>
  <c r="AN85" i="13"/>
  <c r="AN111" i="13"/>
  <c r="AN122" i="13"/>
  <c r="AN137" i="13"/>
  <c r="AN152" i="13"/>
  <c r="E26" i="13"/>
  <c r="E50" i="13"/>
  <c r="E85" i="13"/>
  <c r="E111" i="13"/>
  <c r="E122" i="13"/>
  <c r="E137" i="13"/>
  <c r="E152" i="13"/>
  <c r="AP26" i="13"/>
  <c r="AP50" i="13"/>
  <c r="AP85" i="13"/>
  <c r="AP111" i="13"/>
  <c r="AP122" i="13"/>
  <c r="AP137" i="13"/>
  <c r="AP152" i="13"/>
  <c r="AI26" i="13"/>
  <c r="AI50" i="13"/>
  <c r="AI85" i="13"/>
  <c r="AI111" i="13"/>
  <c r="AI122" i="13"/>
  <c r="AI137" i="13"/>
  <c r="AI152" i="13"/>
  <c r="C26" i="13"/>
  <c r="C50" i="13"/>
  <c r="C85" i="13"/>
  <c r="C111" i="13"/>
  <c r="C122" i="13"/>
  <c r="C137" i="13"/>
  <c r="B26" i="13" l="1"/>
  <c r="D26" i="13"/>
  <c r="B50" i="13"/>
  <c r="D50" i="13"/>
  <c r="B85" i="13"/>
  <c r="D85" i="13"/>
  <c r="B111" i="13"/>
  <c r="D111" i="13"/>
  <c r="B122" i="13"/>
  <c r="D122" i="13"/>
  <c r="B137" i="13"/>
  <c r="D137" i="13"/>
  <c r="B152" i="13"/>
  <c r="C152" i="13"/>
  <c r="D152" i="13"/>
  <c r="T104" i="13"/>
  <c r="S104" i="13"/>
  <c r="R104" i="13"/>
  <c r="Q104" i="13"/>
  <c r="P104" i="13"/>
  <c r="O104" i="13"/>
  <c r="N104" i="13"/>
  <c r="M104" i="13"/>
  <c r="L104" i="13"/>
  <c r="K104" i="13"/>
  <c r="J104" i="13"/>
  <c r="H104" i="13"/>
  <c r="G104" i="13"/>
  <c r="T103" i="13"/>
  <c r="S103" i="13"/>
  <c r="R103" i="13"/>
  <c r="Q103" i="13"/>
  <c r="P103" i="13"/>
  <c r="O103" i="13"/>
  <c r="N103" i="13"/>
  <c r="M103" i="13"/>
  <c r="L103" i="13"/>
  <c r="K103" i="13"/>
  <c r="J103" i="13"/>
  <c r="H103" i="13"/>
  <c r="G103" i="13"/>
  <c r="T102" i="13"/>
  <c r="S102" i="13"/>
  <c r="R102" i="13"/>
  <c r="Q102" i="13"/>
  <c r="P102" i="13"/>
  <c r="O102" i="13"/>
  <c r="N102" i="13"/>
  <c r="M102" i="13"/>
  <c r="L102" i="13"/>
  <c r="K102" i="13"/>
  <c r="J102" i="13"/>
  <c r="H102" i="13"/>
  <c r="G102" i="13"/>
  <c r="T101" i="13"/>
  <c r="S101" i="13"/>
  <c r="R101" i="13"/>
  <c r="Q101" i="13"/>
  <c r="P101" i="13"/>
  <c r="O101" i="13"/>
  <c r="N101" i="13"/>
  <c r="M101" i="13"/>
  <c r="L101" i="13"/>
  <c r="K101" i="13"/>
  <c r="J101" i="13"/>
  <c r="H101" i="13"/>
  <c r="G101" i="13"/>
  <c r="T100" i="13"/>
  <c r="S100" i="13"/>
  <c r="R100" i="13"/>
  <c r="Q100" i="13"/>
  <c r="P100" i="13"/>
  <c r="O100" i="13"/>
  <c r="N100" i="13"/>
  <c r="M100" i="13"/>
  <c r="L100" i="13"/>
  <c r="K100" i="13"/>
  <c r="J100" i="13"/>
  <c r="H100" i="13"/>
  <c r="G100" i="13"/>
  <c r="T99" i="13"/>
  <c r="S99" i="13"/>
  <c r="R99" i="13"/>
  <c r="Q99" i="13"/>
  <c r="P99" i="13"/>
  <c r="O99" i="13"/>
  <c r="N99" i="13"/>
  <c r="M99" i="13"/>
  <c r="L99" i="13"/>
  <c r="K99" i="13"/>
  <c r="J99" i="13"/>
  <c r="H99" i="13"/>
  <c r="G99" i="13"/>
  <c r="G27" i="21"/>
  <c r="F27" i="21"/>
  <c r="E27" i="21"/>
  <c r="D27" i="21"/>
  <c r="C27" i="21"/>
  <c r="K34" i="14"/>
  <c r="L34" i="14"/>
  <c r="M34" i="14"/>
  <c r="K35" i="14"/>
  <c r="L35" i="14"/>
  <c r="M35" i="14"/>
  <c r="K36" i="14"/>
  <c r="L36" i="14"/>
  <c r="M36" i="14"/>
  <c r="A99" i="13" l="1"/>
  <c r="A103" i="13"/>
  <c r="A100" i="13"/>
  <c r="AJ101" i="13"/>
  <c r="AF102" i="13"/>
  <c r="A104" i="13"/>
  <c r="A101" i="13"/>
  <c r="AJ102" i="13"/>
  <c r="AJ100" i="13"/>
  <c r="A102" i="13"/>
  <c r="AF103" i="13"/>
  <c r="AF100" i="13"/>
  <c r="AF99" i="13"/>
  <c r="AF101" i="13"/>
  <c r="AJ103" i="13"/>
  <c r="AJ99" i="13"/>
  <c r="AJ104" i="13"/>
  <c r="AF104" i="13"/>
  <c r="J98" i="13"/>
  <c r="J129" i="13"/>
  <c r="T150" i="13"/>
  <c r="S150" i="13"/>
  <c r="R150" i="13"/>
  <c r="Q150" i="13"/>
  <c r="P150" i="13"/>
  <c r="O150" i="13"/>
  <c r="N150" i="13"/>
  <c r="M150" i="13"/>
  <c r="L150" i="13"/>
  <c r="K150" i="13"/>
  <c r="J150" i="13"/>
  <c r="H150" i="13"/>
  <c r="G150" i="13"/>
  <c r="T149" i="13"/>
  <c r="S149" i="13"/>
  <c r="R149" i="13"/>
  <c r="Q149" i="13"/>
  <c r="P149" i="13"/>
  <c r="O149" i="13"/>
  <c r="N149" i="13"/>
  <c r="M149" i="13"/>
  <c r="L149" i="13"/>
  <c r="K149" i="13"/>
  <c r="J149" i="13"/>
  <c r="H149" i="13"/>
  <c r="G149" i="13"/>
  <c r="T148" i="13"/>
  <c r="S148" i="13"/>
  <c r="R148" i="13"/>
  <c r="Q148" i="13"/>
  <c r="P148" i="13"/>
  <c r="O148" i="13"/>
  <c r="N148" i="13"/>
  <c r="M148" i="13"/>
  <c r="L148" i="13"/>
  <c r="K148" i="13"/>
  <c r="J148" i="13"/>
  <c r="H148" i="13"/>
  <c r="G148" i="13"/>
  <c r="T147" i="13"/>
  <c r="S147" i="13"/>
  <c r="R147" i="13"/>
  <c r="Q147" i="13"/>
  <c r="P147" i="13"/>
  <c r="O147" i="13"/>
  <c r="N147" i="13"/>
  <c r="M147" i="13"/>
  <c r="L147" i="13"/>
  <c r="K147" i="13"/>
  <c r="J147" i="13"/>
  <c r="H147" i="13"/>
  <c r="G147" i="13"/>
  <c r="T98" i="13"/>
  <c r="S98" i="13"/>
  <c r="R98" i="13"/>
  <c r="Q98" i="13"/>
  <c r="P98" i="13"/>
  <c r="O98" i="13"/>
  <c r="N98" i="13"/>
  <c r="M98" i="13"/>
  <c r="L98" i="13"/>
  <c r="K98" i="13"/>
  <c r="H98" i="13"/>
  <c r="G98" i="13"/>
  <c r="T133" i="13"/>
  <c r="S133" i="13"/>
  <c r="R133" i="13"/>
  <c r="Q133" i="13"/>
  <c r="P133" i="13"/>
  <c r="O133" i="13"/>
  <c r="N133" i="13"/>
  <c r="M133" i="13"/>
  <c r="L133" i="13"/>
  <c r="K133" i="13"/>
  <c r="J133" i="13"/>
  <c r="H133" i="13"/>
  <c r="G133" i="13"/>
  <c r="T132" i="13"/>
  <c r="S132" i="13"/>
  <c r="R132" i="13"/>
  <c r="Q132" i="13"/>
  <c r="P132" i="13"/>
  <c r="O132" i="13"/>
  <c r="N132" i="13"/>
  <c r="M132" i="13"/>
  <c r="L132" i="13"/>
  <c r="K132" i="13"/>
  <c r="J132" i="13"/>
  <c r="H132" i="13"/>
  <c r="G132" i="13"/>
  <c r="T117" i="13"/>
  <c r="S117" i="13"/>
  <c r="R117" i="13"/>
  <c r="Q117" i="13"/>
  <c r="P117" i="13"/>
  <c r="O117" i="13"/>
  <c r="N117" i="13"/>
  <c r="M117" i="13"/>
  <c r="L117" i="13"/>
  <c r="K117" i="13"/>
  <c r="J117" i="13"/>
  <c r="H117" i="13"/>
  <c r="G117" i="13"/>
  <c r="T116" i="13"/>
  <c r="S116" i="13"/>
  <c r="R116" i="13"/>
  <c r="Q116" i="13"/>
  <c r="P116" i="13"/>
  <c r="O116" i="13"/>
  <c r="N116" i="13"/>
  <c r="M116" i="13"/>
  <c r="L116" i="13"/>
  <c r="K116" i="13"/>
  <c r="J116" i="13"/>
  <c r="H116" i="13"/>
  <c r="G116" i="13"/>
  <c r="T115" i="13"/>
  <c r="S115" i="13"/>
  <c r="R115" i="13"/>
  <c r="Q115" i="13"/>
  <c r="P115" i="13"/>
  <c r="O115" i="13"/>
  <c r="N115" i="13"/>
  <c r="M115" i="13"/>
  <c r="L115" i="13"/>
  <c r="K115" i="13"/>
  <c r="J115" i="13"/>
  <c r="H115" i="13"/>
  <c r="G115" i="13"/>
  <c r="T114" i="13"/>
  <c r="S114" i="13"/>
  <c r="R114" i="13"/>
  <c r="Q114" i="13"/>
  <c r="P114" i="13"/>
  <c r="O114" i="13"/>
  <c r="N114" i="13"/>
  <c r="M114" i="13"/>
  <c r="L114" i="13"/>
  <c r="K114" i="13"/>
  <c r="J114" i="13"/>
  <c r="H114" i="13"/>
  <c r="G114" i="13"/>
  <c r="T106" i="13"/>
  <c r="S106" i="13"/>
  <c r="R106" i="13"/>
  <c r="Q106" i="13"/>
  <c r="P106" i="13"/>
  <c r="O106" i="13"/>
  <c r="N106" i="13"/>
  <c r="M106" i="13"/>
  <c r="L106" i="13"/>
  <c r="K106" i="13"/>
  <c r="J106" i="13"/>
  <c r="H106" i="13"/>
  <c r="G106" i="13"/>
  <c r="T105" i="13"/>
  <c r="S105" i="13"/>
  <c r="R105" i="13"/>
  <c r="Q105" i="13"/>
  <c r="P105" i="13"/>
  <c r="O105" i="13"/>
  <c r="N105" i="13"/>
  <c r="M105" i="13"/>
  <c r="L105" i="13"/>
  <c r="K105" i="13"/>
  <c r="J105" i="13"/>
  <c r="H105" i="13"/>
  <c r="G105" i="13"/>
  <c r="T77" i="13"/>
  <c r="S77" i="13"/>
  <c r="R77" i="13"/>
  <c r="Q77" i="13"/>
  <c r="P77" i="13"/>
  <c r="O77" i="13"/>
  <c r="N77" i="13"/>
  <c r="M77" i="13"/>
  <c r="L77" i="13"/>
  <c r="K77" i="13"/>
  <c r="J77" i="13"/>
  <c r="H77" i="13"/>
  <c r="G77" i="13"/>
  <c r="T76" i="13"/>
  <c r="S76" i="13"/>
  <c r="R76" i="13"/>
  <c r="Q76" i="13"/>
  <c r="P76" i="13"/>
  <c r="O76" i="13"/>
  <c r="N76" i="13"/>
  <c r="M76" i="13"/>
  <c r="L76" i="13"/>
  <c r="K76" i="13"/>
  <c r="J76" i="13"/>
  <c r="H76" i="13"/>
  <c r="G76" i="13"/>
  <c r="T75" i="13"/>
  <c r="S75" i="13"/>
  <c r="R75" i="13"/>
  <c r="Q75" i="13"/>
  <c r="P75" i="13"/>
  <c r="O75" i="13"/>
  <c r="N75" i="13"/>
  <c r="M75" i="13"/>
  <c r="L75" i="13"/>
  <c r="K75" i="13"/>
  <c r="J75" i="13"/>
  <c r="H75" i="13"/>
  <c r="G75" i="13"/>
  <c r="T74" i="13"/>
  <c r="S74" i="13"/>
  <c r="R74" i="13"/>
  <c r="Q74" i="13"/>
  <c r="P74" i="13"/>
  <c r="O74" i="13"/>
  <c r="N74" i="13"/>
  <c r="M74" i="13"/>
  <c r="L74" i="13"/>
  <c r="K74" i="13"/>
  <c r="J74" i="13"/>
  <c r="H74" i="13"/>
  <c r="G74" i="13"/>
  <c r="T73" i="13"/>
  <c r="S73" i="13"/>
  <c r="R73" i="13"/>
  <c r="Q73" i="13"/>
  <c r="P73" i="13"/>
  <c r="O73" i="13"/>
  <c r="N73" i="13"/>
  <c r="M73" i="13"/>
  <c r="L73" i="13"/>
  <c r="K73" i="13"/>
  <c r="J73" i="13"/>
  <c r="H73" i="13"/>
  <c r="G73" i="13"/>
  <c r="T79" i="13"/>
  <c r="S79" i="13"/>
  <c r="R79" i="13"/>
  <c r="Q79" i="13"/>
  <c r="P79" i="13"/>
  <c r="O79" i="13"/>
  <c r="N79" i="13"/>
  <c r="M79" i="13"/>
  <c r="L79" i="13"/>
  <c r="K79" i="13"/>
  <c r="J79" i="13"/>
  <c r="H79" i="13"/>
  <c r="G79" i="13"/>
  <c r="T78" i="13"/>
  <c r="S78" i="13"/>
  <c r="R78" i="13"/>
  <c r="Q78" i="13"/>
  <c r="P78" i="13"/>
  <c r="O78" i="13"/>
  <c r="N78" i="13"/>
  <c r="M78" i="13"/>
  <c r="L78" i="13"/>
  <c r="K78" i="13"/>
  <c r="J78" i="13"/>
  <c r="H78" i="13"/>
  <c r="G78" i="13"/>
  <c r="T72" i="13"/>
  <c r="S72" i="13"/>
  <c r="R72" i="13"/>
  <c r="Q72" i="13"/>
  <c r="P72" i="13"/>
  <c r="O72" i="13"/>
  <c r="N72" i="13"/>
  <c r="M72" i="13"/>
  <c r="L72" i="13"/>
  <c r="K72" i="13"/>
  <c r="J72" i="13"/>
  <c r="H72" i="13"/>
  <c r="G72" i="13"/>
  <c r="T44" i="13"/>
  <c r="S44" i="13"/>
  <c r="R44" i="13"/>
  <c r="Q44" i="13"/>
  <c r="P44" i="13"/>
  <c r="O44" i="13"/>
  <c r="N44" i="13"/>
  <c r="M44" i="13"/>
  <c r="L44" i="13"/>
  <c r="K44" i="13"/>
  <c r="J44" i="13"/>
  <c r="H44" i="13"/>
  <c r="G44" i="13"/>
  <c r="T43" i="13"/>
  <c r="S43" i="13"/>
  <c r="R43" i="13"/>
  <c r="Q43" i="13"/>
  <c r="P43" i="13"/>
  <c r="O43" i="13"/>
  <c r="N43" i="13"/>
  <c r="M43" i="13"/>
  <c r="L43" i="13"/>
  <c r="K43" i="13"/>
  <c r="J43" i="13"/>
  <c r="H43" i="13"/>
  <c r="G43" i="13"/>
  <c r="T42" i="13"/>
  <c r="S42" i="13"/>
  <c r="R42" i="13"/>
  <c r="Q42" i="13"/>
  <c r="P42" i="13"/>
  <c r="O42" i="13"/>
  <c r="N42" i="13"/>
  <c r="M42" i="13"/>
  <c r="L42" i="13"/>
  <c r="K42" i="13"/>
  <c r="J42" i="13"/>
  <c r="H42" i="13"/>
  <c r="G42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G41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G38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G18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G24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G23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G22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G21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G20" i="13"/>
  <c r="T49" i="13"/>
  <c r="S49" i="13"/>
  <c r="R49" i="13"/>
  <c r="Q49" i="13"/>
  <c r="P49" i="13"/>
  <c r="O49" i="13"/>
  <c r="N49" i="13"/>
  <c r="M49" i="13"/>
  <c r="L49" i="13"/>
  <c r="K49" i="13"/>
  <c r="J49" i="13"/>
  <c r="H49" i="13"/>
  <c r="G49" i="13"/>
  <c r="T48" i="13"/>
  <c r="S48" i="13"/>
  <c r="R48" i="13"/>
  <c r="Q48" i="13"/>
  <c r="P48" i="13"/>
  <c r="O48" i="13"/>
  <c r="N48" i="13"/>
  <c r="M48" i="13"/>
  <c r="L48" i="13"/>
  <c r="K48" i="13"/>
  <c r="J48" i="13"/>
  <c r="H48" i="13"/>
  <c r="G48" i="13"/>
  <c r="T47" i="13"/>
  <c r="S47" i="13"/>
  <c r="R47" i="13"/>
  <c r="Q47" i="13"/>
  <c r="P47" i="13"/>
  <c r="O47" i="13"/>
  <c r="N47" i="13"/>
  <c r="M47" i="13"/>
  <c r="L47" i="13"/>
  <c r="K47" i="13"/>
  <c r="J47" i="13"/>
  <c r="H47" i="13"/>
  <c r="G47" i="13"/>
  <c r="T46" i="13"/>
  <c r="S46" i="13"/>
  <c r="R46" i="13"/>
  <c r="Q46" i="13"/>
  <c r="P46" i="13"/>
  <c r="O46" i="13"/>
  <c r="N46" i="13"/>
  <c r="M46" i="13"/>
  <c r="L46" i="13"/>
  <c r="K46" i="13"/>
  <c r="J46" i="13"/>
  <c r="H46" i="13"/>
  <c r="G46" i="13"/>
  <c r="T45" i="13"/>
  <c r="S45" i="13"/>
  <c r="R45" i="13"/>
  <c r="Q45" i="13"/>
  <c r="P45" i="13"/>
  <c r="O45" i="13"/>
  <c r="N45" i="13"/>
  <c r="M45" i="13"/>
  <c r="L45" i="13"/>
  <c r="K45" i="13"/>
  <c r="J45" i="13"/>
  <c r="H45" i="13"/>
  <c r="G45" i="13"/>
  <c r="T84" i="13"/>
  <c r="S84" i="13"/>
  <c r="R84" i="13"/>
  <c r="Q84" i="13"/>
  <c r="P84" i="13"/>
  <c r="O84" i="13"/>
  <c r="N84" i="13"/>
  <c r="M84" i="13"/>
  <c r="L84" i="13"/>
  <c r="K84" i="13"/>
  <c r="J84" i="13"/>
  <c r="H84" i="13"/>
  <c r="G84" i="13"/>
  <c r="T83" i="13"/>
  <c r="S83" i="13"/>
  <c r="R83" i="13"/>
  <c r="Q83" i="13"/>
  <c r="P83" i="13"/>
  <c r="O83" i="13"/>
  <c r="N83" i="13"/>
  <c r="M83" i="13"/>
  <c r="L83" i="13"/>
  <c r="K83" i="13"/>
  <c r="J83" i="13"/>
  <c r="H83" i="13"/>
  <c r="G83" i="13"/>
  <c r="T82" i="13"/>
  <c r="S82" i="13"/>
  <c r="R82" i="13"/>
  <c r="Q82" i="13"/>
  <c r="P82" i="13"/>
  <c r="O82" i="13"/>
  <c r="N82" i="13"/>
  <c r="M82" i="13"/>
  <c r="L82" i="13"/>
  <c r="K82" i="13"/>
  <c r="J82" i="13"/>
  <c r="H82" i="13"/>
  <c r="G82" i="13"/>
  <c r="T81" i="13"/>
  <c r="S81" i="13"/>
  <c r="R81" i="13"/>
  <c r="Q81" i="13"/>
  <c r="P81" i="13"/>
  <c r="O81" i="13"/>
  <c r="N81" i="13"/>
  <c r="M81" i="13"/>
  <c r="L81" i="13"/>
  <c r="K81" i="13"/>
  <c r="J81" i="13"/>
  <c r="H81" i="13"/>
  <c r="G81" i="13"/>
  <c r="T80" i="13"/>
  <c r="S80" i="13"/>
  <c r="R80" i="13"/>
  <c r="Q80" i="13"/>
  <c r="P80" i="13"/>
  <c r="O80" i="13"/>
  <c r="N80" i="13"/>
  <c r="M80" i="13"/>
  <c r="L80" i="13"/>
  <c r="K80" i="13"/>
  <c r="J80" i="13"/>
  <c r="H80" i="13"/>
  <c r="G80" i="13"/>
  <c r="T110" i="13"/>
  <c r="S110" i="13"/>
  <c r="R110" i="13"/>
  <c r="Q110" i="13"/>
  <c r="P110" i="13"/>
  <c r="O110" i="13"/>
  <c r="N110" i="13"/>
  <c r="M110" i="13"/>
  <c r="L110" i="13"/>
  <c r="K110" i="13"/>
  <c r="J110" i="13"/>
  <c r="H110" i="13"/>
  <c r="G110" i="13"/>
  <c r="T109" i="13"/>
  <c r="S109" i="13"/>
  <c r="R109" i="13"/>
  <c r="Q109" i="13"/>
  <c r="P109" i="13"/>
  <c r="O109" i="13"/>
  <c r="N109" i="13"/>
  <c r="M109" i="13"/>
  <c r="L109" i="13"/>
  <c r="K109" i="13"/>
  <c r="J109" i="13"/>
  <c r="H109" i="13"/>
  <c r="G109" i="13"/>
  <c r="T108" i="13"/>
  <c r="S108" i="13"/>
  <c r="R108" i="13"/>
  <c r="Q108" i="13"/>
  <c r="P108" i="13"/>
  <c r="O108" i="13"/>
  <c r="N108" i="13"/>
  <c r="M108" i="13"/>
  <c r="L108" i="13"/>
  <c r="K108" i="13"/>
  <c r="J108" i="13"/>
  <c r="H108" i="13"/>
  <c r="G108" i="13"/>
  <c r="T107" i="13"/>
  <c r="S107" i="13"/>
  <c r="R107" i="13"/>
  <c r="Q107" i="13"/>
  <c r="P107" i="13"/>
  <c r="O107" i="13"/>
  <c r="N107" i="13"/>
  <c r="M107" i="13"/>
  <c r="L107" i="13"/>
  <c r="K107" i="13"/>
  <c r="J107" i="13"/>
  <c r="H107" i="13"/>
  <c r="G107" i="13"/>
  <c r="T96" i="13"/>
  <c r="S96" i="13"/>
  <c r="R96" i="13"/>
  <c r="Q96" i="13"/>
  <c r="P96" i="13"/>
  <c r="O96" i="13"/>
  <c r="N96" i="13"/>
  <c r="M96" i="13"/>
  <c r="L96" i="13"/>
  <c r="K96" i="13"/>
  <c r="J96" i="13"/>
  <c r="H96" i="13"/>
  <c r="G96" i="13"/>
  <c r="T121" i="13"/>
  <c r="S121" i="13"/>
  <c r="R121" i="13"/>
  <c r="Q121" i="13"/>
  <c r="P121" i="13"/>
  <c r="O121" i="13"/>
  <c r="N121" i="13"/>
  <c r="M121" i="13"/>
  <c r="L121" i="13"/>
  <c r="K121" i="13"/>
  <c r="J121" i="13"/>
  <c r="H121" i="13"/>
  <c r="G121" i="13"/>
  <c r="T120" i="13"/>
  <c r="S120" i="13"/>
  <c r="R120" i="13"/>
  <c r="Q120" i="13"/>
  <c r="P120" i="13"/>
  <c r="O120" i="13"/>
  <c r="N120" i="13"/>
  <c r="M120" i="13"/>
  <c r="L120" i="13"/>
  <c r="K120" i="13"/>
  <c r="J120" i="13"/>
  <c r="H120" i="13"/>
  <c r="G120" i="13"/>
  <c r="T119" i="13"/>
  <c r="S119" i="13"/>
  <c r="R119" i="13"/>
  <c r="Q119" i="13"/>
  <c r="P119" i="13"/>
  <c r="O119" i="13"/>
  <c r="N119" i="13"/>
  <c r="M119" i="13"/>
  <c r="L119" i="13"/>
  <c r="K119" i="13"/>
  <c r="J119" i="13"/>
  <c r="H119" i="13"/>
  <c r="G119" i="13"/>
  <c r="T118" i="13"/>
  <c r="S118" i="13"/>
  <c r="R118" i="13"/>
  <c r="Q118" i="13"/>
  <c r="P118" i="13"/>
  <c r="O118" i="13"/>
  <c r="N118" i="13"/>
  <c r="M118" i="13"/>
  <c r="L118" i="13"/>
  <c r="K118" i="13"/>
  <c r="J118" i="13"/>
  <c r="H118" i="13"/>
  <c r="G118" i="13"/>
  <c r="T113" i="13"/>
  <c r="S113" i="13"/>
  <c r="R113" i="13"/>
  <c r="Q113" i="13"/>
  <c r="P113" i="13"/>
  <c r="O113" i="13"/>
  <c r="N113" i="13"/>
  <c r="M113" i="13"/>
  <c r="L113" i="13"/>
  <c r="K113" i="13"/>
  <c r="J113" i="13"/>
  <c r="H113" i="13"/>
  <c r="G113" i="13"/>
  <c r="G131" i="13"/>
  <c r="H131" i="13"/>
  <c r="J131" i="13"/>
  <c r="K131" i="13"/>
  <c r="L131" i="13"/>
  <c r="M131" i="13"/>
  <c r="N131" i="13"/>
  <c r="O131" i="13"/>
  <c r="P131" i="13"/>
  <c r="Q131" i="13"/>
  <c r="R131" i="13"/>
  <c r="S131" i="13"/>
  <c r="T131" i="13"/>
  <c r="G134" i="13"/>
  <c r="H134" i="13"/>
  <c r="J134" i="13"/>
  <c r="K134" i="13"/>
  <c r="L134" i="13"/>
  <c r="M134" i="13"/>
  <c r="N134" i="13"/>
  <c r="O134" i="13"/>
  <c r="P134" i="13"/>
  <c r="Q134" i="13"/>
  <c r="R134" i="13"/>
  <c r="S134" i="13"/>
  <c r="T134" i="13"/>
  <c r="G135" i="13"/>
  <c r="H135" i="13"/>
  <c r="J135" i="13"/>
  <c r="K135" i="13"/>
  <c r="L135" i="13"/>
  <c r="M135" i="13"/>
  <c r="N135" i="13"/>
  <c r="O135" i="13"/>
  <c r="P135" i="13"/>
  <c r="Q135" i="13"/>
  <c r="R135" i="13"/>
  <c r="S135" i="13"/>
  <c r="T135" i="13"/>
  <c r="G136" i="13"/>
  <c r="H136" i="13"/>
  <c r="J136" i="13"/>
  <c r="K136" i="13"/>
  <c r="L136" i="13"/>
  <c r="M136" i="13"/>
  <c r="N136" i="13"/>
  <c r="O136" i="13"/>
  <c r="P136" i="13"/>
  <c r="Q136" i="13"/>
  <c r="R136" i="13"/>
  <c r="S136" i="13"/>
  <c r="T136" i="13"/>
  <c r="G138" i="13"/>
  <c r="H138" i="13"/>
  <c r="J138" i="13"/>
  <c r="K138" i="13"/>
  <c r="L138" i="13"/>
  <c r="M138" i="13"/>
  <c r="N138" i="13"/>
  <c r="O138" i="13"/>
  <c r="P138" i="13"/>
  <c r="Q138" i="13"/>
  <c r="R138" i="13"/>
  <c r="S138" i="13"/>
  <c r="T138" i="13"/>
  <c r="T161" i="13"/>
  <c r="S161" i="13"/>
  <c r="R161" i="13"/>
  <c r="Q161" i="13"/>
  <c r="P161" i="13"/>
  <c r="O161" i="13"/>
  <c r="N161" i="13"/>
  <c r="M161" i="13"/>
  <c r="L161" i="13"/>
  <c r="K161" i="13"/>
  <c r="J161" i="13"/>
  <c r="H161" i="13"/>
  <c r="G161" i="13"/>
  <c r="T151" i="13"/>
  <c r="S151" i="13"/>
  <c r="R151" i="13"/>
  <c r="Q151" i="13"/>
  <c r="P151" i="13"/>
  <c r="O151" i="13"/>
  <c r="N151" i="13"/>
  <c r="M151" i="13"/>
  <c r="L151" i="13"/>
  <c r="K151" i="13"/>
  <c r="J151" i="13"/>
  <c r="H151" i="13"/>
  <c r="G151" i="13"/>
  <c r="G139" i="13"/>
  <c r="H139" i="13"/>
  <c r="J139" i="13"/>
  <c r="K139" i="13"/>
  <c r="L139" i="13"/>
  <c r="M139" i="13"/>
  <c r="N139" i="13"/>
  <c r="O139" i="13"/>
  <c r="P139" i="13"/>
  <c r="Q139" i="13"/>
  <c r="R139" i="13"/>
  <c r="S139" i="13"/>
  <c r="T139" i="13"/>
  <c r="G140" i="13"/>
  <c r="H140" i="13"/>
  <c r="J140" i="13"/>
  <c r="K140" i="13"/>
  <c r="L140" i="13"/>
  <c r="M140" i="13"/>
  <c r="N140" i="13"/>
  <c r="O140" i="13"/>
  <c r="P140" i="13"/>
  <c r="Q140" i="13"/>
  <c r="R140" i="13"/>
  <c r="S140" i="13"/>
  <c r="T140" i="13"/>
  <c r="G127" i="13"/>
  <c r="H127" i="13"/>
  <c r="J127" i="13"/>
  <c r="K127" i="13"/>
  <c r="L127" i="13"/>
  <c r="M127" i="13"/>
  <c r="N127" i="13"/>
  <c r="O127" i="13"/>
  <c r="P127" i="13"/>
  <c r="Q127" i="13"/>
  <c r="R127" i="13"/>
  <c r="S127" i="13"/>
  <c r="T127" i="13"/>
  <c r="T157" i="13"/>
  <c r="S157" i="13"/>
  <c r="R157" i="13"/>
  <c r="Q157" i="13"/>
  <c r="P157" i="13"/>
  <c r="O157" i="13"/>
  <c r="N157" i="13"/>
  <c r="M157" i="13"/>
  <c r="L157" i="13"/>
  <c r="K157" i="13"/>
  <c r="J157" i="13"/>
  <c r="H157" i="13"/>
  <c r="G157" i="13"/>
  <c r="T156" i="13"/>
  <c r="S156" i="13"/>
  <c r="R156" i="13"/>
  <c r="Q156" i="13"/>
  <c r="P156" i="13"/>
  <c r="O156" i="13"/>
  <c r="N156" i="13"/>
  <c r="M156" i="13"/>
  <c r="L156" i="13"/>
  <c r="K156" i="13"/>
  <c r="A156" i="13" s="1"/>
  <c r="J156" i="13"/>
  <c r="H156" i="13"/>
  <c r="G156" i="13"/>
  <c r="T155" i="13"/>
  <c r="S155" i="13"/>
  <c r="R155" i="13"/>
  <c r="Q155" i="13"/>
  <c r="P155" i="13"/>
  <c r="O155" i="13"/>
  <c r="N155" i="13"/>
  <c r="M155" i="13"/>
  <c r="L155" i="13"/>
  <c r="K155" i="13"/>
  <c r="A155" i="13" s="1"/>
  <c r="J155" i="13"/>
  <c r="H155" i="13"/>
  <c r="G155" i="13"/>
  <c r="T154" i="13"/>
  <c r="S154" i="13"/>
  <c r="R154" i="13"/>
  <c r="Q154" i="13"/>
  <c r="P154" i="13"/>
  <c r="O154" i="13"/>
  <c r="N154" i="13"/>
  <c r="M154" i="13"/>
  <c r="L154" i="13"/>
  <c r="K154" i="13"/>
  <c r="A154" i="13" s="1"/>
  <c r="J154" i="13"/>
  <c r="H154" i="13"/>
  <c r="G154" i="13"/>
  <c r="T153" i="13"/>
  <c r="S153" i="13"/>
  <c r="R153" i="13"/>
  <c r="Q153" i="13"/>
  <c r="P153" i="13"/>
  <c r="O153" i="13"/>
  <c r="N153" i="13"/>
  <c r="M153" i="13"/>
  <c r="L153" i="13"/>
  <c r="K153" i="13"/>
  <c r="A153" i="13" s="1"/>
  <c r="J153" i="13"/>
  <c r="H153" i="13"/>
  <c r="G153" i="13"/>
  <c r="D96" i="7"/>
  <c r="E96" i="7"/>
  <c r="F96" i="7"/>
  <c r="G96" i="7"/>
  <c r="H96" i="7"/>
  <c r="I96" i="7"/>
  <c r="J96" i="7"/>
  <c r="C96" i="7"/>
  <c r="D35" i="3"/>
  <c r="M4" i="3"/>
  <c r="M5" i="3"/>
  <c r="J6" i="3"/>
  <c r="M6" i="3"/>
  <c r="M7" i="3"/>
  <c r="K8" i="3"/>
  <c r="M8" i="3"/>
  <c r="I12" i="3"/>
  <c r="M12" i="3"/>
  <c r="M13" i="3"/>
  <c r="M14" i="3"/>
  <c r="H15" i="3"/>
  <c r="J15" i="3"/>
  <c r="M15" i="3"/>
  <c r="M16" i="3"/>
  <c r="H20" i="3"/>
  <c r="M20" i="3"/>
  <c r="M21" i="3"/>
  <c r="F22" i="3"/>
  <c r="H22" i="3"/>
  <c r="I22" i="3"/>
  <c r="J22" i="3"/>
  <c r="K22" i="3"/>
  <c r="M22" i="3"/>
  <c r="F23" i="3"/>
  <c r="H23" i="3"/>
  <c r="I23" i="3"/>
  <c r="J23" i="3"/>
  <c r="K23" i="3"/>
  <c r="M23" i="3"/>
  <c r="F24" i="3"/>
  <c r="G24" i="3"/>
  <c r="H24" i="3"/>
  <c r="I24" i="3"/>
  <c r="J24" i="3"/>
  <c r="K24" i="3"/>
  <c r="L24" i="3"/>
  <c r="M24" i="3"/>
  <c r="F28" i="3"/>
  <c r="H28" i="3"/>
  <c r="I28" i="3"/>
  <c r="J28" i="3"/>
  <c r="K28" i="3"/>
  <c r="M28" i="3"/>
  <c r="M29" i="3"/>
  <c r="M30" i="3"/>
  <c r="M31" i="3"/>
  <c r="I32" i="3"/>
  <c r="J32" i="3"/>
  <c r="M32" i="3"/>
  <c r="M36" i="3"/>
  <c r="F37" i="3"/>
  <c r="J37" i="3"/>
  <c r="M37" i="3"/>
  <c r="M38" i="3"/>
  <c r="M39" i="3"/>
  <c r="J40" i="3"/>
  <c r="M40" i="3"/>
  <c r="M44" i="3"/>
  <c r="M45" i="3"/>
  <c r="M46" i="3"/>
  <c r="F47" i="3"/>
  <c r="G47" i="3"/>
  <c r="H47" i="3"/>
  <c r="I47" i="3"/>
  <c r="J47" i="3"/>
  <c r="K47" i="3"/>
  <c r="L47" i="3"/>
  <c r="M47" i="3"/>
  <c r="F48" i="3"/>
  <c r="G48" i="3"/>
  <c r="H48" i="3"/>
  <c r="I48" i="3"/>
  <c r="J48" i="3"/>
  <c r="K48" i="3"/>
  <c r="L48" i="3"/>
  <c r="M48" i="3"/>
  <c r="F52" i="3"/>
  <c r="M52" i="3"/>
  <c r="J53" i="3"/>
  <c r="M53" i="3"/>
  <c r="F54" i="3"/>
  <c r="G54" i="3"/>
  <c r="H54" i="3"/>
  <c r="I54" i="3"/>
  <c r="J54" i="3"/>
  <c r="K54" i="3"/>
  <c r="L54" i="3"/>
  <c r="M54" i="3"/>
  <c r="F55" i="3"/>
  <c r="I55" i="3"/>
  <c r="K55" i="3"/>
  <c r="M55" i="3"/>
  <c r="F56" i="3"/>
  <c r="G56" i="3"/>
  <c r="H56" i="3"/>
  <c r="I56" i="3"/>
  <c r="J56" i="3"/>
  <c r="K56" i="3"/>
  <c r="L56" i="3"/>
  <c r="M56" i="3"/>
  <c r="F60" i="3"/>
  <c r="G60" i="3"/>
  <c r="H60" i="3"/>
  <c r="I60" i="3"/>
  <c r="J60" i="3"/>
  <c r="K60" i="3"/>
  <c r="L60" i="3"/>
  <c r="M60" i="3"/>
  <c r="F61" i="3"/>
  <c r="G61" i="3"/>
  <c r="H61" i="3"/>
  <c r="I61" i="3"/>
  <c r="J61" i="3"/>
  <c r="K61" i="3"/>
  <c r="L61" i="3"/>
  <c r="M61" i="3"/>
  <c r="F62" i="3"/>
  <c r="G62" i="3"/>
  <c r="H62" i="3"/>
  <c r="I62" i="3"/>
  <c r="J62" i="3"/>
  <c r="K62" i="3"/>
  <c r="L62" i="3"/>
  <c r="M62" i="3"/>
  <c r="F63" i="3"/>
  <c r="G63" i="3"/>
  <c r="H63" i="3"/>
  <c r="I63" i="3"/>
  <c r="J63" i="3"/>
  <c r="K63" i="3"/>
  <c r="L63" i="3"/>
  <c r="M63" i="3"/>
  <c r="F64" i="3"/>
  <c r="G64" i="3"/>
  <c r="H64" i="3"/>
  <c r="I64" i="3"/>
  <c r="J64" i="3"/>
  <c r="K64" i="3"/>
  <c r="L64" i="3"/>
  <c r="M64" i="3"/>
  <c r="F68" i="3"/>
  <c r="G68" i="3"/>
  <c r="H68" i="3"/>
  <c r="I68" i="3"/>
  <c r="J68" i="3"/>
  <c r="K68" i="3"/>
  <c r="L68" i="3"/>
  <c r="M68" i="3"/>
  <c r="F69" i="3"/>
  <c r="G69" i="3"/>
  <c r="H69" i="3"/>
  <c r="I69" i="3"/>
  <c r="J69" i="3"/>
  <c r="K69" i="3"/>
  <c r="L69" i="3"/>
  <c r="M69" i="3"/>
  <c r="F70" i="3"/>
  <c r="G70" i="3"/>
  <c r="H70" i="3"/>
  <c r="I70" i="3"/>
  <c r="J70" i="3"/>
  <c r="K70" i="3"/>
  <c r="L70" i="3"/>
  <c r="M70" i="3"/>
  <c r="F71" i="3"/>
  <c r="G71" i="3"/>
  <c r="H71" i="3"/>
  <c r="I71" i="3"/>
  <c r="J71" i="3"/>
  <c r="K71" i="3"/>
  <c r="L71" i="3"/>
  <c r="M71" i="3"/>
  <c r="F72" i="3"/>
  <c r="G72" i="3"/>
  <c r="H72" i="3"/>
  <c r="I72" i="3"/>
  <c r="J72" i="3"/>
  <c r="K72" i="3"/>
  <c r="L72" i="3"/>
  <c r="M72" i="3"/>
  <c r="F76" i="3"/>
  <c r="G76" i="3"/>
  <c r="H76" i="3"/>
  <c r="I76" i="3"/>
  <c r="J76" i="3"/>
  <c r="K76" i="3"/>
  <c r="L76" i="3"/>
  <c r="M76" i="3"/>
  <c r="F77" i="3"/>
  <c r="G77" i="3"/>
  <c r="H77" i="3"/>
  <c r="I77" i="3"/>
  <c r="J77" i="3"/>
  <c r="K77" i="3"/>
  <c r="L77" i="3"/>
  <c r="M77" i="3"/>
  <c r="F78" i="3"/>
  <c r="G78" i="3"/>
  <c r="H78" i="3"/>
  <c r="I78" i="3"/>
  <c r="J78" i="3"/>
  <c r="K78" i="3"/>
  <c r="L78" i="3"/>
  <c r="M78" i="3"/>
  <c r="F79" i="3"/>
  <c r="G79" i="3"/>
  <c r="H79" i="3"/>
  <c r="I79" i="3"/>
  <c r="J79" i="3"/>
  <c r="K79" i="3"/>
  <c r="L79" i="3"/>
  <c r="M79" i="3"/>
  <c r="F80" i="3"/>
  <c r="G80" i="3"/>
  <c r="H80" i="3"/>
  <c r="I80" i="3"/>
  <c r="J80" i="3"/>
  <c r="K80" i="3"/>
  <c r="L80" i="3"/>
  <c r="M80" i="3"/>
  <c r="F84" i="3"/>
  <c r="G84" i="3"/>
  <c r="H84" i="3"/>
  <c r="I84" i="3"/>
  <c r="J84" i="3"/>
  <c r="K84" i="3"/>
  <c r="L84" i="3"/>
  <c r="M84" i="3"/>
  <c r="F85" i="3"/>
  <c r="G85" i="3"/>
  <c r="H85" i="3"/>
  <c r="I85" i="3"/>
  <c r="J85" i="3"/>
  <c r="K85" i="3"/>
  <c r="L85" i="3"/>
  <c r="M85" i="3"/>
  <c r="F86" i="3"/>
  <c r="G86" i="3"/>
  <c r="H86" i="3"/>
  <c r="I86" i="3"/>
  <c r="J86" i="3"/>
  <c r="K86" i="3"/>
  <c r="L86" i="3"/>
  <c r="M86" i="3"/>
  <c r="F87" i="3"/>
  <c r="G87" i="3"/>
  <c r="H87" i="3"/>
  <c r="I87" i="3"/>
  <c r="J87" i="3"/>
  <c r="K87" i="3"/>
  <c r="L87" i="3"/>
  <c r="M87" i="3"/>
  <c r="F88" i="3"/>
  <c r="G88" i="3"/>
  <c r="H88" i="3"/>
  <c r="I88" i="3"/>
  <c r="J88" i="3"/>
  <c r="K88" i="3"/>
  <c r="L88" i="3"/>
  <c r="M88" i="3"/>
  <c r="F92" i="3"/>
  <c r="G92" i="3"/>
  <c r="H92" i="3"/>
  <c r="I92" i="3"/>
  <c r="J92" i="3"/>
  <c r="K92" i="3"/>
  <c r="L92" i="3"/>
  <c r="M92" i="3"/>
  <c r="F93" i="3"/>
  <c r="G93" i="3"/>
  <c r="H93" i="3"/>
  <c r="I93" i="3"/>
  <c r="J93" i="3"/>
  <c r="K93" i="3"/>
  <c r="L93" i="3"/>
  <c r="M93" i="3"/>
  <c r="F94" i="3"/>
  <c r="G94" i="3"/>
  <c r="H94" i="3"/>
  <c r="I94" i="3"/>
  <c r="J94" i="3"/>
  <c r="K94" i="3"/>
  <c r="L94" i="3"/>
  <c r="M94" i="3"/>
  <c r="F95" i="3"/>
  <c r="G95" i="3"/>
  <c r="H95" i="3"/>
  <c r="I95" i="3"/>
  <c r="J95" i="3"/>
  <c r="K95" i="3"/>
  <c r="L95" i="3"/>
  <c r="M95" i="3"/>
  <c r="F96" i="3"/>
  <c r="G96" i="3"/>
  <c r="H96" i="3"/>
  <c r="I96" i="3"/>
  <c r="J96" i="3"/>
  <c r="K96" i="3"/>
  <c r="L96" i="3"/>
  <c r="M96" i="3"/>
  <c r="F100" i="3"/>
  <c r="G100" i="3"/>
  <c r="H100" i="3"/>
  <c r="I100" i="3"/>
  <c r="J100" i="3"/>
  <c r="K100" i="3"/>
  <c r="L100" i="3"/>
  <c r="M100" i="3"/>
  <c r="F101" i="3"/>
  <c r="G101" i="3"/>
  <c r="H101" i="3"/>
  <c r="I101" i="3"/>
  <c r="J101" i="3"/>
  <c r="K101" i="3"/>
  <c r="L101" i="3"/>
  <c r="M101" i="3"/>
  <c r="F102" i="3"/>
  <c r="G102" i="3"/>
  <c r="H102" i="3"/>
  <c r="I102" i="3"/>
  <c r="J102" i="3"/>
  <c r="K102" i="3"/>
  <c r="L102" i="3"/>
  <c r="M102" i="3"/>
  <c r="F103" i="3"/>
  <c r="G103" i="3"/>
  <c r="H103" i="3"/>
  <c r="I103" i="3"/>
  <c r="J103" i="3"/>
  <c r="K103" i="3"/>
  <c r="L103" i="3"/>
  <c r="M103" i="3"/>
  <c r="F104" i="3"/>
  <c r="G104" i="3"/>
  <c r="H104" i="3"/>
  <c r="I104" i="3"/>
  <c r="J104" i="3"/>
  <c r="K104" i="3"/>
  <c r="L104" i="3"/>
  <c r="M104" i="3"/>
  <c r="M99" i="3"/>
  <c r="L99" i="3"/>
  <c r="K99" i="3"/>
  <c r="J99" i="3"/>
  <c r="I99" i="3"/>
  <c r="H99" i="3"/>
  <c r="G99" i="3"/>
  <c r="F99" i="3"/>
  <c r="M91" i="3"/>
  <c r="L91" i="3"/>
  <c r="K91" i="3"/>
  <c r="J91" i="3"/>
  <c r="I91" i="3"/>
  <c r="H91" i="3"/>
  <c r="G91" i="3"/>
  <c r="F91" i="3"/>
  <c r="M83" i="3"/>
  <c r="L83" i="3"/>
  <c r="K83" i="3"/>
  <c r="J83" i="3"/>
  <c r="I83" i="3"/>
  <c r="H83" i="3"/>
  <c r="G83" i="3"/>
  <c r="F83" i="3"/>
  <c r="M75" i="3"/>
  <c r="L75" i="3"/>
  <c r="K75" i="3"/>
  <c r="J75" i="3"/>
  <c r="I75" i="3"/>
  <c r="H75" i="3"/>
  <c r="G75" i="3"/>
  <c r="F75" i="3"/>
  <c r="M67" i="3"/>
  <c r="L67" i="3"/>
  <c r="K67" i="3"/>
  <c r="J67" i="3"/>
  <c r="I67" i="3"/>
  <c r="H67" i="3"/>
  <c r="G67" i="3"/>
  <c r="F67" i="3"/>
  <c r="M59" i="3"/>
  <c r="L59" i="3"/>
  <c r="K59" i="3"/>
  <c r="J59" i="3"/>
  <c r="I59" i="3"/>
  <c r="H59" i="3"/>
  <c r="G59" i="3"/>
  <c r="F59" i="3"/>
  <c r="M51" i="3"/>
  <c r="M43" i="3"/>
  <c r="K43" i="3"/>
  <c r="J43" i="3"/>
  <c r="I43" i="3"/>
  <c r="H43" i="3"/>
  <c r="G43" i="3"/>
  <c r="M35" i="3"/>
  <c r="M27" i="3"/>
  <c r="I27" i="3"/>
  <c r="G27" i="3"/>
  <c r="M19" i="3"/>
  <c r="M11" i="3"/>
  <c r="I11" i="3"/>
  <c r="M3" i="3"/>
  <c r="W5" i="3"/>
  <c r="W13" i="3"/>
  <c r="W12" i="3"/>
  <c r="W11" i="3"/>
  <c r="W10" i="3"/>
  <c r="W9" i="3"/>
  <c r="W8" i="3"/>
  <c r="W6" i="3"/>
  <c r="W3" i="3"/>
  <c r="W7" i="3"/>
  <c r="W4" i="3"/>
  <c r="W2" i="3"/>
  <c r="B7" i="7"/>
  <c r="L7" i="7"/>
  <c r="L3" i="7"/>
  <c r="L56" i="7"/>
  <c r="L57" i="7"/>
  <c r="L4" i="7"/>
  <c r="L6" i="7"/>
  <c r="L58" i="7"/>
  <c r="L8" i="7"/>
  <c r="L59" i="7"/>
  <c r="L9" i="7"/>
  <c r="L11" i="7"/>
  <c r="L60" i="7"/>
  <c r="L61" i="7"/>
  <c r="L62" i="7"/>
  <c r="L13" i="7"/>
  <c r="L14" i="7"/>
  <c r="L63" i="7"/>
  <c r="L64" i="7"/>
  <c r="L66" i="7"/>
  <c r="L67" i="7"/>
  <c r="L17" i="7"/>
  <c r="L18" i="7"/>
  <c r="L19" i="7"/>
  <c r="L68" i="7"/>
  <c r="L69" i="7"/>
  <c r="L20" i="7"/>
  <c r="L21" i="7"/>
  <c r="L22" i="7"/>
  <c r="L23" i="7"/>
  <c r="L70" i="7"/>
  <c r="L24" i="7"/>
  <c r="L71" i="7"/>
  <c r="L26" i="7"/>
  <c r="L27" i="7"/>
  <c r="L28" i="7"/>
  <c r="L72" i="7"/>
  <c r="L30" i="7"/>
  <c r="L73" i="7"/>
  <c r="L74" i="7"/>
  <c r="L31" i="7"/>
  <c r="L32" i="7"/>
  <c r="L75" i="7"/>
  <c r="L76" i="7"/>
  <c r="L77" i="7"/>
  <c r="L34" i="7"/>
  <c r="L78" i="7"/>
  <c r="L35" i="7"/>
  <c r="L79" i="7"/>
  <c r="L36" i="7"/>
  <c r="L80" i="7"/>
  <c r="L37" i="7"/>
  <c r="L81" i="7"/>
  <c r="L38" i="7"/>
  <c r="L39" i="7"/>
  <c r="L82" i="7"/>
  <c r="L40" i="7"/>
  <c r="L83" i="7"/>
  <c r="L42" i="7"/>
  <c r="L43" i="7"/>
  <c r="L84" i="7"/>
  <c r="L10" i="7"/>
  <c r="L85" i="7"/>
  <c r="L45" i="7"/>
  <c r="L48" i="7"/>
  <c r="L49" i="7"/>
  <c r="L50" i="7"/>
  <c r="L51" i="7"/>
  <c r="L52" i="7"/>
  <c r="L53" i="7"/>
  <c r="L87" i="7"/>
  <c r="L88" i="7"/>
  <c r="L55" i="7"/>
  <c r="L47" i="7"/>
  <c r="L41" i="7"/>
  <c r="L12" i="7"/>
  <c r="L5" i="7"/>
  <c r="L86" i="7"/>
  <c r="L2" i="7"/>
  <c r="L44" i="7"/>
  <c r="L15" i="7"/>
  <c r="L16" i="7"/>
  <c r="L65" i="7"/>
  <c r="L25" i="7"/>
  <c r="L54" i="7"/>
  <c r="L29" i="7"/>
  <c r="L46" i="7"/>
  <c r="L33" i="7"/>
  <c r="L89" i="7"/>
  <c r="L90" i="7"/>
  <c r="B3" i="7"/>
  <c r="B56" i="7"/>
  <c r="B57" i="7"/>
  <c r="B4" i="7"/>
  <c r="B6" i="7"/>
  <c r="B58" i="7"/>
  <c r="B8" i="7"/>
  <c r="B59" i="7"/>
  <c r="B9" i="7"/>
  <c r="B11" i="7"/>
  <c r="B60" i="7"/>
  <c r="B61" i="7"/>
  <c r="B62" i="7"/>
  <c r="B13" i="7"/>
  <c r="B14" i="7"/>
  <c r="B63" i="7"/>
  <c r="B64" i="7"/>
  <c r="B66" i="7"/>
  <c r="B67" i="7"/>
  <c r="B17" i="7"/>
  <c r="B18" i="7"/>
  <c r="B19" i="7"/>
  <c r="B68" i="7"/>
  <c r="B69" i="7"/>
  <c r="B20" i="7"/>
  <c r="B21" i="7"/>
  <c r="B22" i="7"/>
  <c r="B23" i="7"/>
  <c r="B70" i="7"/>
  <c r="B24" i="7"/>
  <c r="B71" i="7"/>
  <c r="B26" i="7"/>
  <c r="B27" i="7"/>
  <c r="B28" i="7"/>
  <c r="B72" i="7"/>
  <c r="B30" i="7"/>
  <c r="B73" i="7"/>
  <c r="B74" i="7"/>
  <c r="B31" i="7"/>
  <c r="B32" i="7"/>
  <c r="B75" i="7"/>
  <c r="B76" i="7"/>
  <c r="B77" i="7"/>
  <c r="B34" i="7"/>
  <c r="B78" i="7"/>
  <c r="B35" i="7"/>
  <c r="B79" i="7"/>
  <c r="B36" i="7"/>
  <c r="B80" i="7"/>
  <c r="B37" i="7"/>
  <c r="B81" i="7"/>
  <c r="B38" i="7"/>
  <c r="B39" i="7"/>
  <c r="B82" i="7"/>
  <c r="B40" i="7"/>
  <c r="B83" i="7"/>
  <c r="B42" i="7"/>
  <c r="B43" i="7"/>
  <c r="B84" i="7"/>
  <c r="B10" i="7"/>
  <c r="B85" i="7"/>
  <c r="B45" i="7"/>
  <c r="B48" i="7"/>
  <c r="B49" i="7"/>
  <c r="B50" i="7"/>
  <c r="B51" i="7"/>
  <c r="B52" i="7"/>
  <c r="B53" i="7"/>
  <c r="B87" i="7"/>
  <c r="B88" i="7"/>
  <c r="B55" i="7"/>
  <c r="B47" i="7"/>
  <c r="B41" i="7"/>
  <c r="B12" i="7"/>
  <c r="B5" i="7"/>
  <c r="B86" i="7"/>
  <c r="B2" i="7"/>
  <c r="B44" i="7"/>
  <c r="B15" i="7"/>
  <c r="B16" i="7"/>
  <c r="B65" i="7"/>
  <c r="B25" i="7"/>
  <c r="B54" i="7"/>
  <c r="B29" i="7"/>
  <c r="B46" i="7"/>
  <c r="B33" i="7"/>
  <c r="B89" i="7"/>
  <c r="B90" i="7"/>
  <c r="G51" i="13"/>
  <c r="H51" i="13"/>
  <c r="J51" i="13"/>
  <c r="K51" i="13"/>
  <c r="L51" i="13"/>
  <c r="M51" i="13"/>
  <c r="N51" i="13"/>
  <c r="O51" i="13"/>
  <c r="P51" i="13"/>
  <c r="Q51" i="13"/>
  <c r="R51" i="13"/>
  <c r="S51" i="13"/>
  <c r="T51" i="13"/>
  <c r="G52" i="13"/>
  <c r="H52" i="13"/>
  <c r="J52" i="13"/>
  <c r="K52" i="13"/>
  <c r="L52" i="13"/>
  <c r="M52" i="13"/>
  <c r="N52" i="13"/>
  <c r="O52" i="13"/>
  <c r="P52" i="13"/>
  <c r="Q52" i="13"/>
  <c r="R52" i="13"/>
  <c r="S52" i="13"/>
  <c r="T52" i="13"/>
  <c r="G7" i="13"/>
  <c r="H7" i="13"/>
  <c r="J7" i="13"/>
  <c r="K7" i="13"/>
  <c r="L7" i="13"/>
  <c r="M7" i="13"/>
  <c r="N7" i="13"/>
  <c r="O7" i="13"/>
  <c r="P7" i="13"/>
  <c r="Q7" i="13"/>
  <c r="R7" i="13"/>
  <c r="S7" i="13"/>
  <c r="T7" i="13"/>
  <c r="G53" i="13"/>
  <c r="H53" i="13"/>
  <c r="J53" i="13"/>
  <c r="K53" i="13"/>
  <c r="L53" i="13"/>
  <c r="M53" i="13"/>
  <c r="N53" i="13"/>
  <c r="O53" i="13"/>
  <c r="P53" i="13"/>
  <c r="Q53" i="13"/>
  <c r="R53" i="13"/>
  <c r="S53" i="13"/>
  <c r="T53" i="13"/>
  <c r="G86" i="13"/>
  <c r="H86" i="13"/>
  <c r="J86" i="13"/>
  <c r="K86" i="13"/>
  <c r="L86" i="13"/>
  <c r="M86" i="13"/>
  <c r="N86" i="13"/>
  <c r="O86" i="13"/>
  <c r="P86" i="13"/>
  <c r="Q86" i="13"/>
  <c r="R86" i="13"/>
  <c r="S86" i="13"/>
  <c r="T86" i="13"/>
  <c r="G54" i="13"/>
  <c r="H54" i="13"/>
  <c r="J54" i="13"/>
  <c r="K54" i="13"/>
  <c r="L54" i="13"/>
  <c r="M54" i="13"/>
  <c r="N54" i="13"/>
  <c r="O54" i="13"/>
  <c r="P54" i="13"/>
  <c r="Q54" i="13"/>
  <c r="R54" i="13"/>
  <c r="S54" i="13"/>
  <c r="T54" i="13"/>
  <c r="G123" i="13"/>
  <c r="H123" i="13"/>
  <c r="J123" i="13"/>
  <c r="K123" i="13"/>
  <c r="L123" i="13"/>
  <c r="M123" i="13"/>
  <c r="N123" i="13"/>
  <c r="O123" i="13"/>
  <c r="P123" i="13"/>
  <c r="Q123" i="13"/>
  <c r="R123" i="13"/>
  <c r="S123" i="13"/>
  <c r="T123" i="13"/>
  <c r="G55" i="13"/>
  <c r="H55" i="13"/>
  <c r="J55" i="13"/>
  <c r="K55" i="13"/>
  <c r="L55" i="13"/>
  <c r="M55" i="13"/>
  <c r="N55" i="13"/>
  <c r="O55" i="13"/>
  <c r="P55" i="13"/>
  <c r="Q55" i="13"/>
  <c r="R55" i="13"/>
  <c r="S55" i="13"/>
  <c r="T55" i="13"/>
  <c r="G25" i="13"/>
  <c r="H25" i="13"/>
  <c r="J25" i="13"/>
  <c r="K25" i="13"/>
  <c r="L25" i="13"/>
  <c r="M25" i="13"/>
  <c r="N25" i="13"/>
  <c r="O25" i="13"/>
  <c r="P25" i="13"/>
  <c r="Q25" i="13"/>
  <c r="R25" i="13"/>
  <c r="S25" i="13"/>
  <c r="T25" i="13"/>
  <c r="G141" i="13"/>
  <c r="H141" i="13"/>
  <c r="J141" i="13"/>
  <c r="K141" i="13"/>
  <c r="L141" i="13"/>
  <c r="M141" i="13"/>
  <c r="N141" i="13"/>
  <c r="O141" i="13"/>
  <c r="P141" i="13"/>
  <c r="Q141" i="13"/>
  <c r="R141" i="13"/>
  <c r="S141" i="13"/>
  <c r="T141" i="13"/>
  <c r="G56" i="13"/>
  <c r="H56" i="13"/>
  <c r="J56" i="13"/>
  <c r="K56" i="13"/>
  <c r="L56" i="13"/>
  <c r="M56" i="13"/>
  <c r="N56" i="13"/>
  <c r="O56" i="13"/>
  <c r="P56" i="13"/>
  <c r="Q56" i="13"/>
  <c r="R56" i="13"/>
  <c r="S56" i="13"/>
  <c r="T56" i="13"/>
  <c r="G27" i="13"/>
  <c r="H27" i="13"/>
  <c r="J27" i="13"/>
  <c r="K27" i="13"/>
  <c r="L27" i="13"/>
  <c r="M27" i="13"/>
  <c r="N27" i="13"/>
  <c r="O27" i="13"/>
  <c r="P27" i="13"/>
  <c r="Q27" i="13"/>
  <c r="R27" i="13"/>
  <c r="S27" i="13"/>
  <c r="T27" i="13"/>
  <c r="G57" i="13"/>
  <c r="H57" i="13"/>
  <c r="J57" i="13"/>
  <c r="K57" i="13"/>
  <c r="L57" i="13"/>
  <c r="M57" i="13"/>
  <c r="N57" i="13"/>
  <c r="O57" i="13"/>
  <c r="P57" i="13"/>
  <c r="Q57" i="13"/>
  <c r="R57" i="13"/>
  <c r="S57" i="13"/>
  <c r="T57" i="13"/>
  <c r="G28" i="13"/>
  <c r="H28" i="13"/>
  <c r="J28" i="13"/>
  <c r="K28" i="13"/>
  <c r="L28" i="13"/>
  <c r="M28" i="13"/>
  <c r="N28" i="13"/>
  <c r="O28" i="13"/>
  <c r="P28" i="13"/>
  <c r="Q28" i="13"/>
  <c r="R28" i="13"/>
  <c r="S28" i="13"/>
  <c r="T28" i="13"/>
  <c r="G12" i="13"/>
  <c r="H12" i="13"/>
  <c r="J12" i="13"/>
  <c r="K12" i="13"/>
  <c r="L12" i="13"/>
  <c r="M12" i="13"/>
  <c r="N12" i="13"/>
  <c r="O12" i="13"/>
  <c r="P12" i="13"/>
  <c r="Q12" i="13"/>
  <c r="R12" i="13"/>
  <c r="S12" i="13"/>
  <c r="T12" i="13"/>
  <c r="G29" i="13"/>
  <c r="H29" i="13"/>
  <c r="J29" i="13"/>
  <c r="K29" i="13"/>
  <c r="L29" i="13"/>
  <c r="M29" i="13"/>
  <c r="N29" i="13"/>
  <c r="O29" i="13"/>
  <c r="P29" i="13"/>
  <c r="Q29" i="13"/>
  <c r="R29" i="13"/>
  <c r="S29" i="13"/>
  <c r="T29" i="13"/>
  <c r="G30" i="13"/>
  <c r="H30" i="13"/>
  <c r="J30" i="13"/>
  <c r="K30" i="13"/>
  <c r="L30" i="13"/>
  <c r="M30" i="13"/>
  <c r="N30" i="13"/>
  <c r="O30" i="13"/>
  <c r="P30" i="13"/>
  <c r="Q30" i="13"/>
  <c r="R30" i="13"/>
  <c r="S30" i="13"/>
  <c r="T30" i="13"/>
  <c r="G58" i="13"/>
  <c r="H58" i="13"/>
  <c r="J58" i="13"/>
  <c r="K58" i="13"/>
  <c r="L58" i="13"/>
  <c r="M58" i="13"/>
  <c r="N58" i="13"/>
  <c r="O58" i="13"/>
  <c r="P58" i="13"/>
  <c r="Q58" i="13"/>
  <c r="R58" i="13"/>
  <c r="S58" i="13"/>
  <c r="T58" i="13"/>
  <c r="G31" i="13"/>
  <c r="H31" i="13"/>
  <c r="J31" i="13"/>
  <c r="K31" i="13"/>
  <c r="L31" i="13"/>
  <c r="M31" i="13"/>
  <c r="N31" i="13"/>
  <c r="O31" i="13"/>
  <c r="P31" i="13"/>
  <c r="Q31" i="13"/>
  <c r="R31" i="13"/>
  <c r="S31" i="13"/>
  <c r="T31" i="13"/>
  <c r="G59" i="13"/>
  <c r="H59" i="13"/>
  <c r="J59" i="13"/>
  <c r="K59" i="13"/>
  <c r="L59" i="13"/>
  <c r="M59" i="13"/>
  <c r="N59" i="13"/>
  <c r="O59" i="13"/>
  <c r="P59" i="13"/>
  <c r="Q59" i="13"/>
  <c r="R59" i="13"/>
  <c r="S59" i="13"/>
  <c r="T59" i="13"/>
  <c r="G61" i="13"/>
  <c r="H61" i="13"/>
  <c r="J61" i="13"/>
  <c r="K61" i="13"/>
  <c r="L61" i="13"/>
  <c r="M61" i="13"/>
  <c r="N61" i="13"/>
  <c r="O61" i="13"/>
  <c r="P61" i="13"/>
  <c r="Q61" i="13"/>
  <c r="R61" i="13"/>
  <c r="S61" i="13"/>
  <c r="T61" i="13"/>
  <c r="G112" i="13"/>
  <c r="H112" i="13"/>
  <c r="J112" i="13"/>
  <c r="K112" i="13"/>
  <c r="L112" i="13"/>
  <c r="M112" i="13"/>
  <c r="N112" i="13"/>
  <c r="O112" i="13"/>
  <c r="P112" i="13"/>
  <c r="Q112" i="13"/>
  <c r="R112" i="13"/>
  <c r="S112" i="13"/>
  <c r="T112" i="13"/>
  <c r="G124" i="13"/>
  <c r="H124" i="13"/>
  <c r="J124" i="13"/>
  <c r="K124" i="13"/>
  <c r="L124" i="13"/>
  <c r="M124" i="13"/>
  <c r="N124" i="13"/>
  <c r="O124" i="13"/>
  <c r="P124" i="13"/>
  <c r="Q124" i="13"/>
  <c r="R124" i="13"/>
  <c r="S124" i="13"/>
  <c r="T124" i="13"/>
  <c r="G62" i="13"/>
  <c r="H62" i="13"/>
  <c r="J62" i="13"/>
  <c r="K62" i="13"/>
  <c r="L62" i="13"/>
  <c r="M62" i="13"/>
  <c r="N62" i="13"/>
  <c r="O62" i="13"/>
  <c r="P62" i="13"/>
  <c r="Q62" i="13"/>
  <c r="R62" i="13"/>
  <c r="S62" i="13"/>
  <c r="T62" i="13"/>
  <c r="G32" i="13"/>
  <c r="H32" i="13"/>
  <c r="J32" i="13"/>
  <c r="K32" i="13"/>
  <c r="L32" i="13"/>
  <c r="M32" i="13"/>
  <c r="N32" i="13"/>
  <c r="O32" i="13"/>
  <c r="P32" i="13"/>
  <c r="Q32" i="13"/>
  <c r="R32" i="13"/>
  <c r="S32" i="13"/>
  <c r="T32" i="13"/>
  <c r="G125" i="13"/>
  <c r="H125" i="13"/>
  <c r="J125" i="13"/>
  <c r="K125" i="13"/>
  <c r="L125" i="13"/>
  <c r="M125" i="13"/>
  <c r="N125" i="13"/>
  <c r="O125" i="13"/>
  <c r="P125" i="13"/>
  <c r="Q125" i="13"/>
  <c r="R125" i="13"/>
  <c r="S125" i="13"/>
  <c r="T125" i="13"/>
  <c r="G63" i="13"/>
  <c r="H63" i="13"/>
  <c r="J63" i="13"/>
  <c r="K63" i="13"/>
  <c r="L63" i="13"/>
  <c r="M63" i="13"/>
  <c r="N63" i="13"/>
  <c r="O63" i="13"/>
  <c r="P63" i="13"/>
  <c r="Q63" i="13"/>
  <c r="R63" i="13"/>
  <c r="S63" i="13"/>
  <c r="T63" i="13"/>
  <c r="G64" i="13"/>
  <c r="H64" i="13"/>
  <c r="J64" i="13"/>
  <c r="K64" i="13"/>
  <c r="L64" i="13"/>
  <c r="M64" i="13"/>
  <c r="N64" i="13"/>
  <c r="O64" i="13"/>
  <c r="P64" i="13"/>
  <c r="Q64" i="13"/>
  <c r="R64" i="13"/>
  <c r="S64" i="13"/>
  <c r="T64" i="13"/>
  <c r="G87" i="13"/>
  <c r="H87" i="13"/>
  <c r="J87" i="13"/>
  <c r="K87" i="13"/>
  <c r="L87" i="13"/>
  <c r="M87" i="13"/>
  <c r="N87" i="13"/>
  <c r="O87" i="13"/>
  <c r="P87" i="13"/>
  <c r="Q87" i="13"/>
  <c r="R87" i="13"/>
  <c r="S87" i="13"/>
  <c r="T87" i="13"/>
  <c r="G88" i="13"/>
  <c r="H88" i="13"/>
  <c r="J88" i="13"/>
  <c r="K88" i="13"/>
  <c r="L88" i="13"/>
  <c r="M88" i="13"/>
  <c r="N88" i="13"/>
  <c r="O88" i="13"/>
  <c r="P88" i="13"/>
  <c r="Q88" i="13"/>
  <c r="R88" i="13"/>
  <c r="S88" i="13"/>
  <c r="T88" i="13"/>
  <c r="G14" i="13"/>
  <c r="H14" i="13"/>
  <c r="J14" i="13"/>
  <c r="K14" i="13"/>
  <c r="L14" i="13"/>
  <c r="M14" i="13"/>
  <c r="N14" i="13"/>
  <c r="O14" i="13"/>
  <c r="P14" i="13"/>
  <c r="Q14" i="13"/>
  <c r="R14" i="13"/>
  <c r="S14" i="13"/>
  <c r="T14" i="13"/>
  <c r="G33" i="13"/>
  <c r="H33" i="13"/>
  <c r="J33" i="13"/>
  <c r="K33" i="13"/>
  <c r="L33" i="13"/>
  <c r="M33" i="13"/>
  <c r="N33" i="13"/>
  <c r="O33" i="13"/>
  <c r="P33" i="13"/>
  <c r="Q33" i="13"/>
  <c r="R33" i="13"/>
  <c r="S33" i="13"/>
  <c r="T33" i="13"/>
  <c r="G34" i="13"/>
  <c r="H34" i="13"/>
  <c r="J34" i="13"/>
  <c r="K34" i="13"/>
  <c r="L34" i="13"/>
  <c r="M34" i="13"/>
  <c r="N34" i="13"/>
  <c r="O34" i="13"/>
  <c r="P34" i="13"/>
  <c r="Q34" i="13"/>
  <c r="R34" i="13"/>
  <c r="S34" i="13"/>
  <c r="T34" i="13"/>
  <c r="G89" i="13"/>
  <c r="H89" i="13"/>
  <c r="J89" i="13"/>
  <c r="K89" i="13"/>
  <c r="L89" i="13"/>
  <c r="M89" i="13"/>
  <c r="N89" i="13"/>
  <c r="O89" i="13"/>
  <c r="P89" i="13"/>
  <c r="Q89" i="13"/>
  <c r="R89" i="13"/>
  <c r="S89" i="13"/>
  <c r="T89" i="13"/>
  <c r="G128" i="13"/>
  <c r="H128" i="13"/>
  <c r="J128" i="13"/>
  <c r="K128" i="13"/>
  <c r="L128" i="13"/>
  <c r="M128" i="13"/>
  <c r="N128" i="13"/>
  <c r="O128" i="13"/>
  <c r="P128" i="13"/>
  <c r="Q128" i="13"/>
  <c r="R128" i="13"/>
  <c r="S128" i="13"/>
  <c r="T128" i="13"/>
  <c r="G65" i="13"/>
  <c r="H65" i="13"/>
  <c r="J65" i="13"/>
  <c r="K65" i="13"/>
  <c r="L65" i="13"/>
  <c r="M65" i="13"/>
  <c r="N65" i="13"/>
  <c r="O65" i="13"/>
  <c r="P65" i="13"/>
  <c r="Q65" i="13"/>
  <c r="R65" i="13"/>
  <c r="S65" i="13"/>
  <c r="T65" i="13"/>
  <c r="G90" i="13"/>
  <c r="H90" i="13"/>
  <c r="J90" i="13"/>
  <c r="K90" i="13"/>
  <c r="L90" i="13"/>
  <c r="M90" i="13"/>
  <c r="N90" i="13"/>
  <c r="O90" i="13"/>
  <c r="P90" i="13"/>
  <c r="Q90" i="13"/>
  <c r="R90" i="13"/>
  <c r="S90" i="13"/>
  <c r="T90" i="13"/>
  <c r="G91" i="13"/>
  <c r="H91" i="13"/>
  <c r="J91" i="13"/>
  <c r="K91" i="13"/>
  <c r="L91" i="13"/>
  <c r="M91" i="13"/>
  <c r="N91" i="13"/>
  <c r="O91" i="13"/>
  <c r="P91" i="13"/>
  <c r="Q91" i="13"/>
  <c r="R91" i="13"/>
  <c r="S91" i="13"/>
  <c r="T91" i="13"/>
  <c r="G92" i="13"/>
  <c r="H92" i="13"/>
  <c r="J92" i="13"/>
  <c r="K92" i="13"/>
  <c r="L92" i="13"/>
  <c r="M92" i="13"/>
  <c r="N92" i="13"/>
  <c r="O92" i="13"/>
  <c r="P92" i="13"/>
  <c r="Q92" i="13"/>
  <c r="R92" i="13"/>
  <c r="S92" i="13"/>
  <c r="T92" i="13"/>
  <c r="G35" i="13"/>
  <c r="H35" i="13"/>
  <c r="J35" i="13"/>
  <c r="K35" i="13"/>
  <c r="L35" i="13"/>
  <c r="M35" i="13"/>
  <c r="N35" i="13"/>
  <c r="O35" i="13"/>
  <c r="P35" i="13"/>
  <c r="Q35" i="13"/>
  <c r="R35" i="13"/>
  <c r="S35" i="13"/>
  <c r="T35" i="13"/>
  <c r="G93" i="13"/>
  <c r="H93" i="13"/>
  <c r="J93" i="13"/>
  <c r="K93" i="13"/>
  <c r="L93" i="13"/>
  <c r="M93" i="13"/>
  <c r="N93" i="13"/>
  <c r="O93" i="13"/>
  <c r="P93" i="13"/>
  <c r="Q93" i="13"/>
  <c r="R93" i="13"/>
  <c r="S93" i="13"/>
  <c r="T93" i="13"/>
  <c r="G97" i="13"/>
  <c r="H97" i="13"/>
  <c r="J97" i="13"/>
  <c r="K97" i="13"/>
  <c r="L97" i="13"/>
  <c r="M97" i="13"/>
  <c r="N97" i="13"/>
  <c r="O97" i="13"/>
  <c r="P97" i="13"/>
  <c r="Q97" i="13"/>
  <c r="R97" i="13"/>
  <c r="S97" i="13"/>
  <c r="T97" i="13"/>
  <c r="G94" i="13"/>
  <c r="H94" i="13"/>
  <c r="J94" i="13"/>
  <c r="K94" i="13"/>
  <c r="L94" i="13"/>
  <c r="M94" i="13"/>
  <c r="N94" i="13"/>
  <c r="O94" i="13"/>
  <c r="P94" i="13"/>
  <c r="Q94" i="13"/>
  <c r="R94" i="13"/>
  <c r="S94" i="13"/>
  <c r="T94" i="13"/>
  <c r="G95" i="13"/>
  <c r="H95" i="13"/>
  <c r="J95" i="13"/>
  <c r="K95" i="13"/>
  <c r="L95" i="13"/>
  <c r="M95" i="13"/>
  <c r="N95" i="13"/>
  <c r="O95" i="13"/>
  <c r="P95" i="13"/>
  <c r="Q95" i="13"/>
  <c r="R95" i="13"/>
  <c r="S95" i="13"/>
  <c r="T95" i="13"/>
  <c r="G160" i="13"/>
  <c r="H160" i="13"/>
  <c r="J160" i="13"/>
  <c r="K160" i="13"/>
  <c r="L160" i="13"/>
  <c r="M160" i="13"/>
  <c r="N160" i="13"/>
  <c r="O160" i="13"/>
  <c r="P160" i="13"/>
  <c r="Q160" i="13"/>
  <c r="R160" i="13"/>
  <c r="S160" i="13"/>
  <c r="T160" i="13"/>
  <c r="G66" i="13"/>
  <c r="H66" i="13"/>
  <c r="J66" i="13"/>
  <c r="K66" i="13"/>
  <c r="L66" i="13"/>
  <c r="M66" i="13"/>
  <c r="N66" i="13"/>
  <c r="O66" i="13"/>
  <c r="P66" i="13"/>
  <c r="Q66" i="13"/>
  <c r="R66" i="13"/>
  <c r="S66" i="13"/>
  <c r="T66" i="13"/>
  <c r="G68" i="13"/>
  <c r="H68" i="13"/>
  <c r="J68" i="13"/>
  <c r="K68" i="13"/>
  <c r="L68" i="13"/>
  <c r="M68" i="13"/>
  <c r="N68" i="13"/>
  <c r="O68" i="13"/>
  <c r="P68" i="13"/>
  <c r="Q68" i="13"/>
  <c r="R68" i="13"/>
  <c r="S68" i="13"/>
  <c r="T68" i="13"/>
  <c r="G69" i="13"/>
  <c r="H69" i="13"/>
  <c r="J69" i="13"/>
  <c r="K69" i="13"/>
  <c r="L69" i="13"/>
  <c r="M69" i="13"/>
  <c r="N69" i="13"/>
  <c r="O69" i="13"/>
  <c r="P69" i="13"/>
  <c r="Q69" i="13"/>
  <c r="R69" i="13"/>
  <c r="S69" i="13"/>
  <c r="T69" i="13"/>
  <c r="G70" i="13"/>
  <c r="H70" i="13"/>
  <c r="J70" i="13"/>
  <c r="K70" i="13"/>
  <c r="L70" i="13"/>
  <c r="M70" i="13"/>
  <c r="N70" i="13"/>
  <c r="O70" i="13"/>
  <c r="P70" i="13"/>
  <c r="Q70" i="13"/>
  <c r="R70" i="13"/>
  <c r="S70" i="13"/>
  <c r="T70" i="13"/>
  <c r="G142" i="13"/>
  <c r="H142" i="13"/>
  <c r="J142" i="13"/>
  <c r="K142" i="13"/>
  <c r="L142" i="13"/>
  <c r="M142" i="13"/>
  <c r="N142" i="13"/>
  <c r="O142" i="13"/>
  <c r="P142" i="13"/>
  <c r="Q142" i="13"/>
  <c r="R142" i="13"/>
  <c r="S142" i="13"/>
  <c r="T142" i="13"/>
  <c r="G129" i="13"/>
  <c r="H129" i="13"/>
  <c r="K129" i="13"/>
  <c r="L129" i="13"/>
  <c r="M129" i="13"/>
  <c r="N129" i="13"/>
  <c r="O129" i="13"/>
  <c r="P129" i="13"/>
  <c r="Q129" i="13"/>
  <c r="R129" i="13"/>
  <c r="S129" i="13"/>
  <c r="T129" i="13"/>
  <c r="G71" i="13"/>
  <c r="H71" i="13"/>
  <c r="J71" i="13"/>
  <c r="K71" i="13"/>
  <c r="L71" i="13"/>
  <c r="M71" i="13"/>
  <c r="N71" i="13"/>
  <c r="O71" i="13"/>
  <c r="P71" i="13"/>
  <c r="Q71" i="13"/>
  <c r="R71" i="13"/>
  <c r="S71" i="13"/>
  <c r="T71" i="13"/>
  <c r="G143" i="13"/>
  <c r="H143" i="13"/>
  <c r="J143" i="13"/>
  <c r="K143" i="13"/>
  <c r="L143" i="13"/>
  <c r="M143" i="13"/>
  <c r="N143" i="13"/>
  <c r="O143" i="13"/>
  <c r="P143" i="13"/>
  <c r="Q143" i="13"/>
  <c r="R143" i="13"/>
  <c r="S143" i="13"/>
  <c r="T143" i="13"/>
  <c r="G144" i="13"/>
  <c r="H144" i="13"/>
  <c r="J144" i="13"/>
  <c r="K144" i="13"/>
  <c r="L144" i="13"/>
  <c r="M144" i="13"/>
  <c r="N144" i="13"/>
  <c r="O144" i="13"/>
  <c r="P144" i="13"/>
  <c r="Q144" i="13"/>
  <c r="R144" i="13"/>
  <c r="S144" i="13"/>
  <c r="T144" i="13"/>
  <c r="G16" i="13"/>
  <c r="H16" i="13"/>
  <c r="J16" i="13"/>
  <c r="K16" i="13"/>
  <c r="L16" i="13"/>
  <c r="M16" i="13"/>
  <c r="N16" i="13"/>
  <c r="O16" i="13"/>
  <c r="P16" i="13"/>
  <c r="Q16" i="13"/>
  <c r="R16" i="13"/>
  <c r="S16" i="13"/>
  <c r="T16" i="13"/>
  <c r="G145" i="13"/>
  <c r="H145" i="13"/>
  <c r="J145" i="13"/>
  <c r="K145" i="13"/>
  <c r="L145" i="13"/>
  <c r="M145" i="13"/>
  <c r="N145" i="13"/>
  <c r="O145" i="13"/>
  <c r="P145" i="13"/>
  <c r="Q145" i="13"/>
  <c r="R145" i="13"/>
  <c r="S145" i="13"/>
  <c r="T145" i="13"/>
  <c r="G146" i="13"/>
  <c r="H146" i="13"/>
  <c r="J146" i="13"/>
  <c r="K146" i="13"/>
  <c r="L146" i="13"/>
  <c r="M146" i="13"/>
  <c r="N146" i="13"/>
  <c r="O146" i="13"/>
  <c r="P146" i="13"/>
  <c r="Q146" i="13"/>
  <c r="R146" i="13"/>
  <c r="S146" i="13"/>
  <c r="T146" i="13"/>
  <c r="G36" i="13"/>
  <c r="H36" i="13"/>
  <c r="J36" i="13"/>
  <c r="K36" i="13"/>
  <c r="L36" i="13"/>
  <c r="M36" i="13"/>
  <c r="N36" i="13"/>
  <c r="O36" i="13"/>
  <c r="P36" i="13"/>
  <c r="Q36" i="13"/>
  <c r="R36" i="13"/>
  <c r="S36" i="13"/>
  <c r="T36" i="13"/>
  <c r="G159" i="13"/>
  <c r="H159" i="13"/>
  <c r="J159" i="13"/>
  <c r="K159" i="13"/>
  <c r="L159" i="13"/>
  <c r="M159" i="13"/>
  <c r="N159" i="13"/>
  <c r="O159" i="13"/>
  <c r="P159" i="13"/>
  <c r="Q159" i="13"/>
  <c r="R159" i="13"/>
  <c r="S159" i="13"/>
  <c r="T159" i="13"/>
  <c r="G126" i="13"/>
  <c r="H126" i="13"/>
  <c r="J126" i="13"/>
  <c r="K126" i="13"/>
  <c r="L126" i="13"/>
  <c r="M126" i="13"/>
  <c r="N126" i="13"/>
  <c r="O126" i="13"/>
  <c r="P126" i="13"/>
  <c r="Q126" i="13"/>
  <c r="R126" i="13"/>
  <c r="S126" i="13"/>
  <c r="T126" i="13"/>
  <c r="G130" i="13"/>
  <c r="H130" i="13"/>
  <c r="J130" i="13"/>
  <c r="K130" i="13"/>
  <c r="L130" i="13"/>
  <c r="M130" i="13"/>
  <c r="N130" i="13"/>
  <c r="O130" i="13"/>
  <c r="P130" i="13"/>
  <c r="Q130" i="13"/>
  <c r="R130" i="13"/>
  <c r="S130" i="13"/>
  <c r="T130" i="13"/>
  <c r="G158" i="13"/>
  <c r="H158" i="13"/>
  <c r="J158" i="13"/>
  <c r="K158" i="13"/>
  <c r="L158" i="13"/>
  <c r="M158" i="13"/>
  <c r="N158" i="13"/>
  <c r="O158" i="13"/>
  <c r="P158" i="13"/>
  <c r="Q158" i="13"/>
  <c r="R158" i="13"/>
  <c r="S158" i="13"/>
  <c r="T158" i="13"/>
  <c r="G162" i="13"/>
  <c r="H162" i="13"/>
  <c r="J162" i="13"/>
  <c r="K162" i="13"/>
  <c r="L162" i="13"/>
  <c r="M162" i="13"/>
  <c r="N162" i="13"/>
  <c r="O162" i="13"/>
  <c r="P162" i="13"/>
  <c r="Q162" i="13"/>
  <c r="R162" i="13"/>
  <c r="S162" i="13"/>
  <c r="T162" i="13"/>
  <c r="G163" i="13"/>
  <c r="H163" i="13"/>
  <c r="J163" i="13"/>
  <c r="K163" i="13"/>
  <c r="L163" i="13"/>
  <c r="M163" i="13"/>
  <c r="N163" i="13"/>
  <c r="O163" i="13"/>
  <c r="P163" i="13"/>
  <c r="Q163" i="13"/>
  <c r="R163" i="13"/>
  <c r="S163" i="13"/>
  <c r="T163" i="13"/>
  <c r="G164" i="13"/>
  <c r="H164" i="13"/>
  <c r="J164" i="13"/>
  <c r="K164" i="13"/>
  <c r="L164" i="13"/>
  <c r="M164" i="13"/>
  <c r="N164" i="13"/>
  <c r="O164" i="13"/>
  <c r="P164" i="13"/>
  <c r="Q164" i="13"/>
  <c r="R164" i="13"/>
  <c r="S164" i="13"/>
  <c r="T164" i="13"/>
  <c r="G165" i="13"/>
  <c r="H165" i="13"/>
  <c r="J165" i="13"/>
  <c r="K165" i="13"/>
  <c r="L165" i="13"/>
  <c r="M165" i="13"/>
  <c r="N165" i="13"/>
  <c r="O165" i="13"/>
  <c r="P165" i="13"/>
  <c r="Q165" i="13"/>
  <c r="R165" i="13"/>
  <c r="S165" i="13"/>
  <c r="T165" i="13"/>
  <c r="G166" i="13"/>
  <c r="H166" i="13"/>
  <c r="J166" i="13"/>
  <c r="K166" i="13"/>
  <c r="L166" i="13"/>
  <c r="M166" i="13"/>
  <c r="N166" i="13"/>
  <c r="O166" i="13"/>
  <c r="P166" i="13"/>
  <c r="Q166" i="13"/>
  <c r="R166" i="13"/>
  <c r="S166" i="13"/>
  <c r="T166" i="13"/>
  <c r="G167" i="13"/>
  <c r="H167" i="13"/>
  <c r="J167" i="13"/>
  <c r="K167" i="13"/>
  <c r="L167" i="13"/>
  <c r="M167" i="13"/>
  <c r="N167" i="13"/>
  <c r="O167" i="13"/>
  <c r="P167" i="13"/>
  <c r="Q167" i="13"/>
  <c r="R167" i="13"/>
  <c r="S167" i="13"/>
  <c r="T167" i="1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2" i="3"/>
  <c r="D72" i="3"/>
  <c r="C72" i="3"/>
  <c r="B72" i="3"/>
  <c r="E71" i="3"/>
  <c r="D71" i="3"/>
  <c r="C71" i="3"/>
  <c r="B71" i="3"/>
  <c r="E70" i="3"/>
  <c r="D70" i="3"/>
  <c r="C70" i="3"/>
  <c r="B70" i="3"/>
  <c r="D69" i="3"/>
  <c r="C69" i="3"/>
  <c r="E69" i="3"/>
  <c r="B69" i="3"/>
  <c r="D68" i="3"/>
  <c r="C68" i="3"/>
  <c r="E68" i="3"/>
  <c r="B68" i="3"/>
  <c r="D67" i="3"/>
  <c r="C67" i="3"/>
  <c r="E67" i="3"/>
  <c r="B67" i="3"/>
  <c r="E64" i="3"/>
  <c r="D64" i="3"/>
  <c r="C64" i="3"/>
  <c r="B64" i="3"/>
  <c r="E63" i="3"/>
  <c r="D63" i="3"/>
  <c r="C63" i="3"/>
  <c r="B63" i="3"/>
  <c r="E62" i="3"/>
  <c r="D62" i="3"/>
  <c r="C62" i="3"/>
  <c r="B62" i="3"/>
  <c r="D61" i="3"/>
  <c r="C61" i="3"/>
  <c r="E61" i="3"/>
  <c r="B61" i="3"/>
  <c r="D60" i="3"/>
  <c r="C60" i="3"/>
  <c r="E60" i="3"/>
  <c r="B60" i="3"/>
  <c r="D59" i="3"/>
  <c r="C59" i="3"/>
  <c r="E59" i="3"/>
  <c r="B59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E48" i="3"/>
  <c r="D48" i="3"/>
  <c r="C48" i="3"/>
  <c r="B48" i="3"/>
  <c r="D47" i="3"/>
  <c r="C47" i="3"/>
  <c r="E47" i="3" s="1"/>
  <c r="B47" i="3"/>
  <c r="D46" i="3"/>
  <c r="C46" i="3"/>
  <c r="E46" i="3" s="1"/>
  <c r="B46" i="3"/>
  <c r="D45" i="3"/>
  <c r="C45" i="3"/>
  <c r="E45" i="3" s="1"/>
  <c r="B45" i="3"/>
  <c r="D44" i="3"/>
  <c r="C44" i="3"/>
  <c r="E44" i="3" s="1"/>
  <c r="B44" i="3"/>
  <c r="D43" i="3"/>
  <c r="C43" i="3"/>
  <c r="E43" i="3" s="1"/>
  <c r="B43" i="3"/>
  <c r="D40" i="3"/>
  <c r="C40" i="3"/>
  <c r="E40" i="3" s="1"/>
  <c r="B40" i="3"/>
  <c r="D39" i="3"/>
  <c r="C39" i="3"/>
  <c r="E39" i="3" s="1"/>
  <c r="B39" i="3"/>
  <c r="D38" i="3"/>
  <c r="C38" i="3"/>
  <c r="E38" i="3" s="1"/>
  <c r="B38" i="3"/>
  <c r="D37" i="3"/>
  <c r="C37" i="3"/>
  <c r="E37" i="3" s="1"/>
  <c r="B37" i="3"/>
  <c r="D36" i="3"/>
  <c r="C36" i="3"/>
  <c r="E36" i="3" s="1"/>
  <c r="B36" i="3"/>
  <c r="C35" i="3"/>
  <c r="E35" i="3" s="1"/>
  <c r="B35" i="3"/>
  <c r="D32" i="3"/>
  <c r="C32" i="3"/>
  <c r="E32" i="3" s="1"/>
  <c r="B32" i="3"/>
  <c r="D31" i="3"/>
  <c r="C31" i="3"/>
  <c r="E31" i="3" s="1"/>
  <c r="B31" i="3"/>
  <c r="D30" i="3"/>
  <c r="C30" i="3"/>
  <c r="E30" i="3" s="1"/>
  <c r="B30" i="3"/>
  <c r="D29" i="3"/>
  <c r="C29" i="3"/>
  <c r="E29" i="3" s="1"/>
  <c r="B29" i="3"/>
  <c r="D28" i="3"/>
  <c r="C28" i="3"/>
  <c r="E28" i="3" s="1"/>
  <c r="B28" i="3"/>
  <c r="D27" i="3"/>
  <c r="C27" i="3"/>
  <c r="E27" i="3" s="1"/>
  <c r="B27" i="3"/>
  <c r="D24" i="3"/>
  <c r="C24" i="3"/>
  <c r="E24" i="3"/>
  <c r="B24" i="3"/>
  <c r="D23" i="3"/>
  <c r="C23" i="3"/>
  <c r="E23" i="3" s="1"/>
  <c r="B23" i="3"/>
  <c r="D22" i="3"/>
  <c r="C22" i="3"/>
  <c r="E22" i="3" s="1"/>
  <c r="B22" i="3"/>
  <c r="D21" i="3"/>
  <c r="C21" i="3"/>
  <c r="E21" i="3" s="1"/>
  <c r="B21" i="3"/>
  <c r="D20" i="3"/>
  <c r="C20" i="3"/>
  <c r="E20" i="3" s="1"/>
  <c r="B20" i="3"/>
  <c r="D19" i="3"/>
  <c r="C19" i="3"/>
  <c r="E19" i="3" s="1"/>
  <c r="B19" i="3"/>
  <c r="D16" i="3"/>
  <c r="C16" i="3"/>
  <c r="E16" i="3" s="1"/>
  <c r="B16" i="3"/>
  <c r="D15" i="3"/>
  <c r="C15" i="3"/>
  <c r="E15" i="3" s="1"/>
  <c r="B15" i="3"/>
  <c r="D14" i="3"/>
  <c r="C14" i="3"/>
  <c r="E14" i="3" s="1"/>
  <c r="B14" i="3"/>
  <c r="D13" i="3"/>
  <c r="C13" i="3"/>
  <c r="E13" i="3" s="1"/>
  <c r="B13" i="3"/>
  <c r="D12" i="3"/>
  <c r="C12" i="3"/>
  <c r="E12" i="3" s="1"/>
  <c r="B12" i="3"/>
  <c r="D11" i="3"/>
  <c r="C11" i="3"/>
  <c r="E11" i="3" s="1"/>
  <c r="B11" i="3"/>
  <c r="B7" i="3"/>
  <c r="C7" i="3"/>
  <c r="E7" i="3" s="1"/>
  <c r="D7" i="3"/>
  <c r="B8" i="3"/>
  <c r="C8" i="3"/>
  <c r="E8" i="3" s="1"/>
  <c r="D8" i="3"/>
  <c r="G46" i="3"/>
  <c r="B6" i="3"/>
  <c r="B5" i="3"/>
  <c r="B4" i="3"/>
  <c r="B3" i="3"/>
  <c r="D6" i="3"/>
  <c r="C6" i="3"/>
  <c r="E6" i="3" s="1"/>
  <c r="D5" i="3"/>
  <c r="C5" i="3"/>
  <c r="E5" i="3" s="1"/>
  <c r="D4" i="3"/>
  <c r="C4" i="3"/>
  <c r="E4" i="3" s="1"/>
  <c r="D3" i="3"/>
  <c r="C3" i="3"/>
  <c r="E3" i="3" s="1"/>
  <c r="F53" i="3" l="1"/>
  <c r="F12" i="3"/>
  <c r="F39" i="3"/>
  <c r="F21" i="3"/>
  <c r="F38" i="3"/>
  <c r="O4" i="13"/>
  <c r="S4" i="13"/>
  <c r="P4" i="13"/>
  <c r="Q4" i="13"/>
  <c r="T4" i="13"/>
  <c r="N4" i="13"/>
  <c r="M4" i="13"/>
  <c r="R4" i="13"/>
  <c r="A64" i="13"/>
  <c r="A166" i="13"/>
  <c r="A159" i="13"/>
  <c r="A129" i="13"/>
  <c r="A92" i="13"/>
  <c r="A33" i="13"/>
  <c r="A32" i="13"/>
  <c r="A42" i="13"/>
  <c r="A38" i="13"/>
  <c r="A72" i="13"/>
  <c r="A132" i="13"/>
  <c r="A149" i="13"/>
  <c r="A131" i="13"/>
  <c r="A124" i="13"/>
  <c r="A148" i="13"/>
  <c r="A136" i="13"/>
  <c r="A110" i="13"/>
  <c r="A47" i="13"/>
  <c r="A18" i="13"/>
  <c r="A36" i="13"/>
  <c r="A91" i="13"/>
  <c r="A14" i="13"/>
  <c r="A62" i="13"/>
  <c r="A58" i="13"/>
  <c r="A27" i="13"/>
  <c r="A86" i="13"/>
  <c r="A165" i="13"/>
  <c r="A66" i="13"/>
  <c r="A120" i="13"/>
  <c r="A81" i="13"/>
  <c r="A49" i="13"/>
  <c r="A44" i="13"/>
  <c r="A76" i="13"/>
  <c r="A116" i="13"/>
  <c r="A147" i="13"/>
  <c r="A150" i="13"/>
  <c r="A31" i="13"/>
  <c r="A57" i="13"/>
  <c r="A54" i="13"/>
  <c r="A96" i="13"/>
  <c r="A83" i="13"/>
  <c r="A21" i="13"/>
  <c r="A158" i="13"/>
  <c r="A144" i="13"/>
  <c r="A70" i="13"/>
  <c r="A97" i="13"/>
  <c r="A89" i="13"/>
  <c r="A25" i="13"/>
  <c r="A52" i="13"/>
  <c r="A127" i="13"/>
  <c r="A164" i="13"/>
  <c r="A146" i="13"/>
  <c r="A160" i="13"/>
  <c r="A90" i="13"/>
  <c r="A88" i="13"/>
  <c r="A30" i="13"/>
  <c r="A56" i="13"/>
  <c r="A126" i="13"/>
  <c r="A125" i="13"/>
  <c r="A123" i="13"/>
  <c r="A82" i="13"/>
  <c r="A20" i="13"/>
  <c r="A130" i="13"/>
  <c r="A143" i="13"/>
  <c r="A69" i="13"/>
  <c r="A93" i="13"/>
  <c r="A163" i="13"/>
  <c r="A145" i="13"/>
  <c r="A95" i="13"/>
  <c r="A65" i="13"/>
  <c r="A87" i="13"/>
  <c r="A112" i="13"/>
  <c r="A29" i="13"/>
  <c r="A141" i="13"/>
  <c r="A53" i="13"/>
  <c r="A113" i="13"/>
  <c r="A109" i="13"/>
  <c r="A46" i="13"/>
  <c r="A24" i="13"/>
  <c r="A41" i="13"/>
  <c r="A73" i="13"/>
  <c r="A106" i="13"/>
  <c r="A161" i="13"/>
  <c r="A119" i="13"/>
  <c r="A80" i="13"/>
  <c r="A48" i="13"/>
  <c r="A19" i="13"/>
  <c r="A43" i="13"/>
  <c r="A75" i="13"/>
  <c r="A115" i="13"/>
  <c r="A98" i="13"/>
  <c r="A151" i="13"/>
  <c r="A108" i="13"/>
  <c r="A45" i="13"/>
  <c r="A23" i="13"/>
  <c r="A79" i="13"/>
  <c r="A105" i="13"/>
  <c r="A167" i="13"/>
  <c r="A71" i="13"/>
  <c r="A68" i="13"/>
  <c r="A35" i="13"/>
  <c r="A28" i="13"/>
  <c r="A139" i="13"/>
  <c r="A134" i="13"/>
  <c r="A121" i="13"/>
  <c r="A77" i="13"/>
  <c r="A117" i="13"/>
  <c r="A162" i="13"/>
  <c r="A16" i="13"/>
  <c r="A142" i="13"/>
  <c r="A94" i="13"/>
  <c r="A128" i="13"/>
  <c r="A61" i="13"/>
  <c r="A12" i="13"/>
  <c r="A7" i="13"/>
  <c r="A138" i="13"/>
  <c r="A118" i="13"/>
  <c r="A74" i="13"/>
  <c r="A114" i="13"/>
  <c r="A107" i="13"/>
  <c r="A84" i="13"/>
  <c r="A22" i="13"/>
  <c r="A78" i="13"/>
  <c r="A133" i="13"/>
  <c r="A34" i="13"/>
  <c r="A63" i="13"/>
  <c r="A59" i="13"/>
  <c r="A55" i="13"/>
  <c r="A51" i="13"/>
  <c r="A157" i="13"/>
  <c r="A140" i="13"/>
  <c r="A135" i="13"/>
  <c r="AJ150" i="13"/>
  <c r="AF147" i="13"/>
  <c r="AJ147" i="13"/>
  <c r="AJ148" i="13"/>
  <c r="M55" i="19" s="1"/>
  <c r="AJ106" i="13"/>
  <c r="AJ98" i="13"/>
  <c r="M40" i="19" s="1"/>
  <c r="AJ149" i="13"/>
  <c r="AF148" i="13"/>
  <c r="AF149" i="13"/>
  <c r="AJ132" i="13"/>
  <c r="AF98" i="13"/>
  <c r="K40" i="19" s="1"/>
  <c r="AF150" i="13"/>
  <c r="AJ133" i="13"/>
  <c r="AF74" i="13"/>
  <c r="K18" i="19" s="1"/>
  <c r="AJ116" i="13"/>
  <c r="AF132" i="13"/>
  <c r="AF114" i="13"/>
  <c r="AJ117" i="13"/>
  <c r="AF133" i="13"/>
  <c r="AJ114" i="13"/>
  <c r="AJ115" i="13"/>
  <c r="AF115" i="13"/>
  <c r="AF116" i="13"/>
  <c r="AF117" i="13"/>
  <c r="AJ77" i="13"/>
  <c r="AJ105" i="13"/>
  <c r="AJ74" i="13"/>
  <c r="M18" i="19" s="1"/>
  <c r="AJ75" i="13"/>
  <c r="M30" i="19" s="1"/>
  <c r="AF105" i="13"/>
  <c r="AJ73" i="13"/>
  <c r="M13" i="19" s="1"/>
  <c r="AF106" i="13"/>
  <c r="AJ76" i="13"/>
  <c r="AF75" i="13"/>
  <c r="K30" i="19" s="1"/>
  <c r="AF76" i="13"/>
  <c r="AF73" i="13"/>
  <c r="K13" i="19" s="1"/>
  <c r="AF77" i="13"/>
  <c r="AF41" i="13"/>
  <c r="K11" i="19" s="1"/>
  <c r="AJ79" i="13"/>
  <c r="AJ38" i="13"/>
  <c r="AF72" i="13"/>
  <c r="AJ72" i="13"/>
  <c r="AJ78" i="13"/>
  <c r="AF78" i="13"/>
  <c r="AF79" i="13"/>
  <c r="AJ43" i="13"/>
  <c r="AJ44" i="13"/>
  <c r="AF38" i="13"/>
  <c r="AJ41" i="13"/>
  <c r="M11" i="19" s="1"/>
  <c r="AJ42" i="13"/>
  <c r="M10" i="19" s="1"/>
  <c r="AF43" i="13"/>
  <c r="AF42" i="13"/>
  <c r="AF44" i="13"/>
  <c r="AJ18" i="13"/>
  <c r="AJ21" i="13"/>
  <c r="AJ22" i="13"/>
  <c r="AJ19" i="13"/>
  <c r="AF46" i="13"/>
  <c r="AJ20" i="13"/>
  <c r="AJ23" i="13"/>
  <c r="AF18" i="13"/>
  <c r="AJ24" i="13"/>
  <c r="AF19" i="13"/>
  <c r="AF21" i="13"/>
  <c r="AF22" i="13"/>
  <c r="AJ46" i="13"/>
  <c r="AJ47" i="13"/>
  <c r="AF23" i="13"/>
  <c r="AJ81" i="13"/>
  <c r="AJ82" i="13"/>
  <c r="AJ45" i="13"/>
  <c r="AJ48" i="13"/>
  <c r="AF20" i="13"/>
  <c r="AF24" i="13"/>
  <c r="AJ49" i="13"/>
  <c r="AF47" i="13"/>
  <c r="AF107" i="13"/>
  <c r="AJ80" i="13"/>
  <c r="AF48" i="13"/>
  <c r="AJ83" i="13"/>
  <c r="AF45" i="13"/>
  <c r="AF49" i="13"/>
  <c r="AF81" i="13"/>
  <c r="AJ84" i="13"/>
  <c r="AF82" i="13"/>
  <c r="AJ107" i="13"/>
  <c r="AJ108" i="13"/>
  <c r="AF83" i="13"/>
  <c r="AF118" i="13"/>
  <c r="AJ96" i="13"/>
  <c r="M38" i="19" s="1"/>
  <c r="AJ109" i="13"/>
  <c r="AF80" i="13"/>
  <c r="AF84" i="13"/>
  <c r="AJ110" i="13"/>
  <c r="AF134" i="13"/>
  <c r="AF108" i="13"/>
  <c r="AJ138" i="13"/>
  <c r="AJ118" i="13"/>
  <c r="AJ119" i="13"/>
  <c r="AF109" i="13"/>
  <c r="AJ131" i="13"/>
  <c r="AJ113" i="13"/>
  <c r="AJ120" i="13"/>
  <c r="AF96" i="13"/>
  <c r="K38" i="19" s="1"/>
  <c r="AF110" i="13"/>
  <c r="AF131" i="13"/>
  <c r="AJ121" i="13"/>
  <c r="AF119" i="13"/>
  <c r="AF138" i="13"/>
  <c r="AJ136" i="13"/>
  <c r="AF120" i="13"/>
  <c r="AF136" i="13"/>
  <c r="AF135" i="13"/>
  <c r="AF113" i="13"/>
  <c r="AF121" i="13"/>
  <c r="AJ134" i="13"/>
  <c r="AJ135" i="13"/>
  <c r="AJ161" i="13"/>
  <c r="M52" i="19" s="1"/>
  <c r="AF161" i="13"/>
  <c r="K52" i="19" s="1"/>
  <c r="AF151" i="13"/>
  <c r="AJ151" i="13"/>
  <c r="M49" i="3" a="1"/>
  <c r="M49" i="3" s="1"/>
  <c r="AF127" i="13"/>
  <c r="AJ127" i="13"/>
  <c r="AF140" i="13"/>
  <c r="K46" i="19" s="1"/>
  <c r="AF139" i="13"/>
  <c r="K43" i="19" s="1"/>
  <c r="AJ140" i="13"/>
  <c r="M46" i="19" s="1"/>
  <c r="AJ139" i="13"/>
  <c r="M43" i="19" s="1"/>
  <c r="AJ155" i="13"/>
  <c r="M45" i="19" s="1"/>
  <c r="AJ153" i="13"/>
  <c r="M44" i="19" s="1"/>
  <c r="AF154" i="13"/>
  <c r="K47" i="19" s="1"/>
  <c r="AJ156" i="13"/>
  <c r="M27" i="19" s="1"/>
  <c r="AJ154" i="13"/>
  <c r="M47" i="19" s="1"/>
  <c r="AJ157" i="13"/>
  <c r="M54" i="19" s="1"/>
  <c r="AF155" i="13"/>
  <c r="K45" i="19" s="1"/>
  <c r="AF156" i="13"/>
  <c r="K27" i="19" s="1"/>
  <c r="L73" i="3" a="1"/>
  <c r="L73" i="3" s="1"/>
  <c r="H81" i="3" a="1"/>
  <c r="H81" i="3" s="1"/>
  <c r="L81" i="3" a="1"/>
  <c r="L81" i="3" s="1"/>
  <c r="L89" i="3" a="1"/>
  <c r="L89" i="3" s="1"/>
  <c r="AF153" i="13"/>
  <c r="K44" i="19" s="1"/>
  <c r="AF157" i="13"/>
  <c r="K54" i="19" s="1"/>
  <c r="K89" i="3" a="1"/>
  <c r="K89" i="3" s="1"/>
  <c r="G97" i="3" a="1"/>
  <c r="G97" i="3" s="1"/>
  <c r="G81" i="3" a="1"/>
  <c r="G81" i="3" s="1"/>
  <c r="G89" i="3" a="1"/>
  <c r="G89" i="3" s="1"/>
  <c r="G65" i="3" a="1"/>
  <c r="G65" i="3" s="1"/>
  <c r="M33" i="3" a="1"/>
  <c r="M33" i="3" s="1"/>
  <c r="J65" i="3" a="1"/>
  <c r="J65" i="3" s="1"/>
  <c r="J81" i="3" a="1"/>
  <c r="J81" i="3" s="1"/>
  <c r="M97" i="3" a="1"/>
  <c r="M97" i="3" s="1"/>
  <c r="N47" i="3"/>
  <c r="K65" i="3" a="1"/>
  <c r="K65" i="3" s="1"/>
  <c r="G73" i="3" a="1"/>
  <c r="G73" i="3" s="1"/>
  <c r="K73" i="3" a="1"/>
  <c r="K73" i="3" s="1"/>
  <c r="K81" i="3" a="1"/>
  <c r="K81" i="3" s="1"/>
  <c r="K97" i="3" a="1"/>
  <c r="K97" i="3" s="1"/>
  <c r="G105" i="3" a="1"/>
  <c r="G105" i="3" s="1"/>
  <c r="K105" i="3" a="1"/>
  <c r="K105" i="3" s="1"/>
  <c r="L105" i="3" a="1"/>
  <c r="L105" i="3" s="1"/>
  <c r="H89" i="3" a="1"/>
  <c r="H89" i="3" s="1"/>
  <c r="H73" i="3" a="1"/>
  <c r="H73" i="3" s="1"/>
  <c r="N63" i="3"/>
  <c r="H65" i="3" a="1"/>
  <c r="H65" i="3" s="1"/>
  <c r="I65" i="3" a="1"/>
  <c r="I65" i="3" s="1"/>
  <c r="F97" i="3" a="1"/>
  <c r="F97" i="3" s="1"/>
  <c r="N86" i="3"/>
  <c r="N79" i="3"/>
  <c r="N60" i="3"/>
  <c r="N100" i="3"/>
  <c r="N67" i="3"/>
  <c r="N104" i="3"/>
  <c r="M105" i="3" a="1"/>
  <c r="M105" i="3" s="1"/>
  <c r="N78" i="3"/>
  <c r="N71" i="3"/>
  <c r="M9" i="3" a="1"/>
  <c r="M9" i="3" s="1"/>
  <c r="N99" i="3"/>
  <c r="M41" i="3" a="1"/>
  <c r="M41" i="3" s="1"/>
  <c r="H105" i="3" a="1"/>
  <c r="H105" i="3" s="1"/>
  <c r="L97" i="3" a="1"/>
  <c r="L97" i="3" s="1"/>
  <c r="H97" i="3" a="1"/>
  <c r="H97" i="3" s="1"/>
  <c r="N92" i="3"/>
  <c r="L65" i="3" a="1"/>
  <c r="L65" i="3" s="1"/>
  <c r="AF112" i="13"/>
  <c r="K42" i="19" s="1"/>
  <c r="I81" i="3" a="1"/>
  <c r="I81" i="3" s="1"/>
  <c r="AJ88" i="13"/>
  <c r="M49" i="19" s="1"/>
  <c r="AJ27" i="13"/>
  <c r="F6" i="3"/>
  <c r="AF55" i="13"/>
  <c r="K28" i="19" s="1"/>
  <c r="AJ97" i="13"/>
  <c r="M34" i="19" s="1"/>
  <c r="M17" i="3" a="1"/>
  <c r="M17" i="3" s="1"/>
  <c r="M57" i="3" a="1"/>
  <c r="M57" i="3" s="1"/>
  <c r="N59" i="3"/>
  <c r="M65" i="3" a="1"/>
  <c r="M65" i="3" s="1"/>
  <c r="I73" i="3" a="1"/>
  <c r="I73" i="3" s="1"/>
  <c r="M73" i="3" a="1"/>
  <c r="M73" i="3" s="1"/>
  <c r="N75" i="3"/>
  <c r="M81" i="3" a="1"/>
  <c r="M81" i="3" s="1"/>
  <c r="N83" i="3"/>
  <c r="M89" i="3" a="1"/>
  <c r="M89" i="3" s="1"/>
  <c r="I97" i="3" a="1"/>
  <c r="I97" i="3" s="1"/>
  <c r="I105" i="3" a="1"/>
  <c r="I105" i="3" s="1"/>
  <c r="N103" i="3"/>
  <c r="N102" i="3"/>
  <c r="N101" i="3"/>
  <c r="J105" i="3" a="1"/>
  <c r="J105" i="3" s="1"/>
  <c r="F105" i="3" a="1"/>
  <c r="F105" i="3" s="1"/>
  <c r="N96" i="3"/>
  <c r="N95" i="3"/>
  <c r="N94" i="3"/>
  <c r="N93" i="3"/>
  <c r="J97" i="3" a="1"/>
  <c r="J97" i="3" s="1"/>
  <c r="N88" i="3"/>
  <c r="N87" i="3"/>
  <c r="N85" i="3"/>
  <c r="J89" i="3" a="1"/>
  <c r="J89" i="3" s="1"/>
  <c r="N84" i="3"/>
  <c r="N80" i="3"/>
  <c r="N77" i="3"/>
  <c r="F81" i="3" a="1"/>
  <c r="F81" i="3" s="1"/>
  <c r="N72" i="3"/>
  <c r="N70" i="3"/>
  <c r="N69" i="3"/>
  <c r="J73" i="3" a="1"/>
  <c r="J73" i="3" s="1"/>
  <c r="F73" i="3" a="1"/>
  <c r="F73" i="3" s="1"/>
  <c r="N64" i="3"/>
  <c r="N62" i="3"/>
  <c r="N61" i="3"/>
  <c r="F65" i="3" a="1"/>
  <c r="F65" i="3" s="1"/>
  <c r="N54" i="3"/>
  <c r="M25" i="3" a="1"/>
  <c r="M25" i="3" s="1"/>
  <c r="F89" i="3" a="1"/>
  <c r="F89" i="3" s="1"/>
  <c r="N91" i="3"/>
  <c r="AJ7" i="13"/>
  <c r="M7" i="19" s="1"/>
  <c r="AF52" i="13"/>
  <c r="K22" i="19" s="1"/>
  <c r="AF51" i="13"/>
  <c r="K19" i="19" s="1"/>
  <c r="F3" i="3"/>
  <c r="AF16" i="13"/>
  <c r="K5" i="19" s="1"/>
  <c r="AJ54" i="13"/>
  <c r="M24" i="19" s="1"/>
  <c r="AF93" i="13"/>
  <c r="N68" i="3"/>
  <c r="I89" i="3" a="1"/>
  <c r="I89" i="3" s="1"/>
  <c r="AF71" i="13"/>
  <c r="N76" i="3"/>
  <c r="AF141" i="13"/>
  <c r="K53" i="19" s="1"/>
  <c r="AJ30" i="13"/>
  <c r="M12" i="19" s="1"/>
  <c r="AF87" i="13"/>
  <c r="K36" i="19" s="1"/>
  <c r="AF63" i="13"/>
  <c r="AF14" i="13"/>
  <c r="K6" i="19" s="1"/>
  <c r="AF53" i="13"/>
  <c r="AF123" i="13"/>
  <c r="K37" i="19" s="1"/>
  <c r="AJ92" i="13"/>
  <c r="AF144" i="13"/>
  <c r="AJ142" i="13"/>
  <c r="AF124" i="13"/>
  <c r="K20" i="19" s="1"/>
  <c r="F19" i="3"/>
  <c r="AF95" i="13"/>
  <c r="K39" i="19" s="1"/>
  <c r="AJ32" i="13"/>
  <c r="M51" i="19" s="1"/>
  <c r="F32" i="3"/>
  <c r="AJ28" i="13"/>
  <c r="M14" i="19" s="1"/>
  <c r="K55" i="19"/>
  <c r="AJ123" i="13"/>
  <c r="M37" i="19" s="1"/>
  <c r="AF33" i="13"/>
  <c r="K8" i="19" s="1"/>
  <c r="AJ70" i="13"/>
  <c r="AJ144" i="13"/>
  <c r="AJ55" i="13"/>
  <c r="M28" i="19" s="1"/>
  <c r="AF143" i="13"/>
  <c r="AF126" i="13"/>
  <c r="F7" i="3"/>
  <c r="AF32" i="13"/>
  <c r="K51" i="19" s="1"/>
  <c r="AF91" i="13"/>
  <c r="K3" i="19"/>
  <c r="AF146" i="13"/>
  <c r="AF145" i="13"/>
  <c r="AF68" i="13"/>
  <c r="AJ68" i="13"/>
  <c r="AJ35" i="13"/>
  <c r="AF90" i="13"/>
  <c r="AJ65" i="13"/>
  <c r="M25" i="19" s="1"/>
  <c r="AF65" i="13"/>
  <c r="K25" i="19" s="1"/>
  <c r="AJ89" i="13"/>
  <c r="AJ62" i="13"/>
  <c r="AJ124" i="13"/>
  <c r="M20" i="19" s="1"/>
  <c r="AJ61" i="13"/>
  <c r="AF61" i="13"/>
  <c r="K29" i="19"/>
  <c r="M29" i="19"/>
  <c r="AF59" i="13"/>
  <c r="AJ58" i="13"/>
  <c r="M21" i="19" s="1"/>
  <c r="AF58" i="13"/>
  <c r="K21" i="19" s="1"/>
  <c r="AF29" i="13"/>
  <c r="K15" i="19" s="1"/>
  <c r="AF12" i="13"/>
  <c r="K4" i="19" s="1"/>
  <c r="AJ12" i="13"/>
  <c r="M4" i="19" s="1"/>
  <c r="AF28" i="13"/>
  <c r="K14" i="19" s="1"/>
  <c r="AJ57" i="13"/>
  <c r="AJ56" i="13"/>
  <c r="AF56" i="13"/>
  <c r="F45" i="3"/>
  <c r="AF166" i="13"/>
  <c r="AJ162" i="13"/>
  <c r="AF25" i="13"/>
  <c r="AF86" i="13"/>
  <c r="K33" i="19" s="1"/>
  <c r="F4" i="3"/>
  <c r="AF54" i="13"/>
  <c r="K24" i="19" s="1"/>
  <c r="AJ86" i="13"/>
  <c r="M33" i="19" s="1"/>
  <c r="AJ33" i="13"/>
  <c r="M8" i="19" s="1"/>
  <c r="AJ125" i="13"/>
  <c r="M26" i="19" s="1"/>
  <c r="F15" i="3"/>
  <c r="F11" i="3"/>
  <c r="AJ53" i="13"/>
  <c r="F5" i="3"/>
  <c r="F30" i="3"/>
  <c r="AF7" i="13"/>
  <c r="K7" i="19" s="1"/>
  <c r="AJ51" i="13"/>
  <c r="M19" i="19" s="1"/>
  <c r="AJ25" i="13"/>
  <c r="AJ52" i="13"/>
  <c r="M22" i="19" s="1"/>
  <c r="AJ143" i="13"/>
  <c r="AJ71" i="13"/>
  <c r="AF160" i="13"/>
  <c r="AF94" i="13"/>
  <c r="K41" i="19" s="1"/>
  <c r="AF97" i="13"/>
  <c r="K34" i="19" s="1"/>
  <c r="AF57" i="13"/>
  <c r="AF27" i="13"/>
  <c r="AJ59" i="13"/>
  <c r="AF125" i="13"/>
  <c r="AJ64" i="13"/>
  <c r="AF129" i="13"/>
  <c r="AJ129" i="13"/>
  <c r="AJ66" i="13"/>
  <c r="M31" i="19" s="1"/>
  <c r="AJ34" i="13"/>
  <c r="M9" i="19" s="1"/>
  <c r="AF34" i="13"/>
  <c r="K9" i="19" s="1"/>
  <c r="AJ112" i="13"/>
  <c r="M42" i="19" s="1"/>
  <c r="AJ29" i="13"/>
  <c r="M15" i="19" s="1"/>
  <c r="F35" i="3"/>
  <c r="F44" i="3"/>
  <c r="F16" i="3"/>
  <c r="F8" i="3"/>
  <c r="F20" i="3"/>
  <c r="F40" i="3"/>
  <c r="F27" i="3"/>
  <c r="J13" i="3"/>
  <c r="AF167" i="13"/>
  <c r="AJ167" i="13"/>
  <c r="AJ166" i="13"/>
  <c r="AJ165" i="13"/>
  <c r="AF165" i="13"/>
  <c r="AJ164" i="13"/>
  <c r="AF164" i="13"/>
  <c r="AJ163" i="13"/>
  <c r="AF163" i="13"/>
  <c r="AF162" i="13"/>
  <c r="AF158" i="13"/>
  <c r="K48" i="19" s="1"/>
  <c r="AJ158" i="13"/>
  <c r="M48" i="19" s="1"/>
  <c r="AF130" i="13"/>
  <c r="AJ130" i="13"/>
  <c r="AJ126" i="13"/>
  <c r="AF159" i="13"/>
  <c r="K32" i="19" s="1"/>
  <c r="AJ159" i="13"/>
  <c r="M32" i="19" s="1"/>
  <c r="AF36" i="13"/>
  <c r="K17" i="19" s="1"/>
  <c r="AJ36" i="13"/>
  <c r="M17" i="19" s="1"/>
  <c r="AJ146" i="13"/>
  <c r="F43" i="3"/>
  <c r="F31" i="3"/>
  <c r="F13" i="3"/>
  <c r="AJ90" i="13"/>
  <c r="AJ128" i="13"/>
  <c r="AF128" i="13"/>
  <c r="AF89" i="13"/>
  <c r="K10" i="19"/>
  <c r="AJ14" i="13"/>
  <c r="M6" i="19" s="1"/>
  <c r="AF88" i="13"/>
  <c r="K49" i="19" s="1"/>
  <c r="AJ87" i="13"/>
  <c r="M36" i="19" s="1"/>
  <c r="AF64" i="13"/>
  <c r="AJ63" i="13"/>
  <c r="AF62" i="13"/>
  <c r="AF31" i="13"/>
  <c r="AJ31" i="13"/>
  <c r="AF30" i="13"/>
  <c r="K12" i="19" s="1"/>
  <c r="AJ141" i="13"/>
  <c r="M53" i="19" s="1"/>
  <c r="AJ16" i="13"/>
  <c r="M5" i="19" s="1"/>
  <c r="AF70" i="13"/>
  <c r="AJ69" i="13"/>
  <c r="AF66" i="13"/>
  <c r="K31" i="19" s="1"/>
  <c r="AJ160" i="13"/>
  <c r="AJ95" i="13"/>
  <c r="M39" i="19" s="1"/>
  <c r="AJ94" i="13"/>
  <c r="M41" i="19" s="1"/>
  <c r="AJ93" i="13"/>
  <c r="AF35" i="13"/>
  <c r="K23" i="19" s="1"/>
  <c r="AF92" i="13"/>
  <c r="AJ91" i="13"/>
  <c r="AJ145" i="13"/>
  <c r="AF142" i="13"/>
  <c r="AF69" i="13"/>
  <c r="F14" i="3"/>
  <c r="F29" i="3"/>
  <c r="F36" i="3"/>
  <c r="F46" i="3"/>
  <c r="F51" i="3"/>
  <c r="M3" i="19" l="1"/>
  <c r="X17" i="13"/>
  <c r="X9" i="13"/>
  <c r="AA17" i="13"/>
  <c r="AA9" i="13"/>
  <c r="W17" i="13"/>
  <c r="W9" i="13"/>
  <c r="Z17" i="13"/>
  <c r="Z9" i="13"/>
  <c r="U17" i="13"/>
  <c r="U9" i="13"/>
  <c r="V17" i="13"/>
  <c r="V9" i="13"/>
  <c r="AB17" i="13"/>
  <c r="AB9" i="13"/>
  <c r="Y17" i="13"/>
  <c r="Y9" i="13"/>
  <c r="M23" i="19"/>
  <c r="G22" i="3"/>
  <c r="K30" i="3"/>
  <c r="L28" i="3"/>
  <c r="L22" i="3"/>
  <c r="L27" i="3"/>
  <c r="L20" i="3"/>
  <c r="L46" i="3"/>
  <c r="L35" i="3"/>
  <c r="L30" i="3"/>
  <c r="L37" i="3"/>
  <c r="L43" i="3"/>
  <c r="N43" i="3" s="1"/>
  <c r="L16" i="3"/>
  <c r="L19" i="3"/>
  <c r="L6" i="3"/>
  <c r="L23" i="3"/>
  <c r="L40" i="3"/>
  <c r="L3" i="3"/>
  <c r="L13" i="3"/>
  <c r="L12" i="3"/>
  <c r="L15" i="3"/>
  <c r="L21" i="3"/>
  <c r="L29" i="3"/>
  <c r="L32" i="3"/>
  <c r="L52" i="3"/>
  <c r="L36" i="3"/>
  <c r="L7" i="3"/>
  <c r="L38" i="3"/>
  <c r="L44" i="3"/>
  <c r="L55" i="3"/>
  <c r="L5" i="3"/>
  <c r="L8" i="3"/>
  <c r="L14" i="3"/>
  <c r="L31" i="3"/>
  <c r="L39" i="3"/>
  <c r="L53" i="3"/>
  <c r="L51" i="3"/>
  <c r="L11" i="3"/>
  <c r="L4" i="3"/>
  <c r="L45" i="3"/>
  <c r="K35" i="19"/>
  <c r="M35" i="19"/>
  <c r="K40" i="3"/>
  <c r="K38" i="3"/>
  <c r="K16" i="3"/>
  <c r="K13" i="3"/>
  <c r="K3" i="3"/>
  <c r="K7" i="3"/>
  <c r="K31" i="3"/>
  <c r="K53" i="3"/>
  <c r="K36" i="3"/>
  <c r="K14" i="3"/>
  <c r="K52" i="3"/>
  <c r="K35" i="3"/>
  <c r="K32" i="3"/>
  <c r="K20" i="3"/>
  <c r="K46" i="3"/>
  <c r="K19" i="3"/>
  <c r="K11" i="3"/>
  <c r="K12" i="3"/>
  <c r="K15" i="3"/>
  <c r="K29" i="3"/>
  <c r="K39" i="3"/>
  <c r="K45" i="3"/>
  <c r="K44" i="3"/>
  <c r="K5" i="3"/>
  <c r="K51" i="3"/>
  <c r="K4" i="3"/>
  <c r="K6" i="3"/>
  <c r="K21" i="3"/>
  <c r="K27" i="3"/>
  <c r="K37" i="3"/>
  <c r="M50" i="19"/>
  <c r="K50" i="19"/>
  <c r="J45" i="3"/>
  <c r="J8" i="3"/>
  <c r="J36" i="3"/>
  <c r="J39" i="3"/>
  <c r="J30" i="3"/>
  <c r="J5" i="3"/>
  <c r="J20" i="3"/>
  <c r="J16" i="3"/>
  <c r="J52" i="3"/>
  <c r="J31" i="3"/>
  <c r="J4" i="3"/>
  <c r="J27" i="3"/>
  <c r="J44" i="3"/>
  <c r="J19" i="3"/>
  <c r="J51" i="3"/>
  <c r="J11" i="3"/>
  <c r="J14" i="3"/>
  <c r="J38" i="3"/>
  <c r="J12" i="3"/>
  <c r="J55" i="3"/>
  <c r="J21" i="3"/>
  <c r="J29" i="3"/>
  <c r="J46" i="3"/>
  <c r="J7" i="3"/>
  <c r="J35" i="3"/>
  <c r="J3" i="3"/>
  <c r="L27" i="21"/>
  <c r="K26" i="19"/>
  <c r="AO111" i="13"/>
  <c r="AO152" i="13"/>
  <c r="AO85" i="13"/>
  <c r="AO137" i="13"/>
  <c r="AO26" i="13"/>
  <c r="AO122" i="13"/>
  <c r="AO50" i="13"/>
  <c r="AN5" i="13"/>
  <c r="AA113" i="13"/>
  <c r="AA104" i="13"/>
  <c r="AA103" i="13"/>
  <c r="AA101" i="13"/>
  <c r="AA102" i="13"/>
  <c r="AA99" i="13"/>
  <c r="AA100" i="13"/>
  <c r="AB113" i="13"/>
  <c r="AB101" i="13"/>
  <c r="AB103" i="13"/>
  <c r="AB100" i="13"/>
  <c r="AB99" i="13"/>
  <c r="AB104" i="13"/>
  <c r="AB102" i="13"/>
  <c r="Y118" i="13"/>
  <c r="Y100" i="13"/>
  <c r="Y99" i="13"/>
  <c r="Y103" i="13"/>
  <c r="Y104" i="13"/>
  <c r="Y101" i="13"/>
  <c r="Y102" i="13"/>
  <c r="U96" i="13"/>
  <c r="U100" i="13"/>
  <c r="U104" i="13"/>
  <c r="U101" i="13"/>
  <c r="U102" i="13"/>
  <c r="U99" i="13"/>
  <c r="U103" i="13"/>
  <c r="V120" i="13"/>
  <c r="V104" i="13"/>
  <c r="V101" i="13"/>
  <c r="V102" i="13"/>
  <c r="V99" i="13"/>
  <c r="V103" i="13"/>
  <c r="V100" i="13"/>
  <c r="I38" i="3"/>
  <c r="X99" i="13"/>
  <c r="X100" i="13"/>
  <c r="X104" i="13"/>
  <c r="X101" i="13"/>
  <c r="X102" i="13"/>
  <c r="X103" i="13"/>
  <c r="W103" i="13"/>
  <c r="W101" i="13"/>
  <c r="W102" i="13"/>
  <c r="W99" i="13"/>
  <c r="W100" i="13"/>
  <c r="W104" i="13"/>
  <c r="Z96" i="13"/>
  <c r="Z99" i="13"/>
  <c r="Z103" i="13"/>
  <c r="Z104" i="13"/>
  <c r="Z101" i="13"/>
  <c r="Z100" i="13"/>
  <c r="Z102" i="13"/>
  <c r="I13" i="3"/>
  <c r="I40" i="3"/>
  <c r="I8" i="3"/>
  <c r="I16" i="3"/>
  <c r="I3" i="3"/>
  <c r="I7" i="3"/>
  <c r="I31" i="3"/>
  <c r="I53" i="3"/>
  <c r="I36" i="3"/>
  <c r="I14" i="3"/>
  <c r="I52" i="3"/>
  <c r="I35" i="3"/>
  <c r="I30" i="3"/>
  <c r="I20" i="3"/>
  <c r="I46" i="3"/>
  <c r="I19" i="3"/>
  <c r="I15" i="3"/>
  <c r="I29" i="3"/>
  <c r="I39" i="3"/>
  <c r="I45" i="3"/>
  <c r="I44" i="3"/>
  <c r="I5" i="3"/>
  <c r="I51" i="3"/>
  <c r="I4" i="3"/>
  <c r="I6" i="3"/>
  <c r="I21" i="3"/>
  <c r="X109" i="13"/>
  <c r="I37" i="3"/>
  <c r="H53" i="3"/>
  <c r="H21" i="3"/>
  <c r="H52" i="3"/>
  <c r="H55" i="3"/>
  <c r="H38" i="3"/>
  <c r="H39" i="3"/>
  <c r="H37" i="3"/>
  <c r="H12" i="3"/>
  <c r="H51" i="3"/>
  <c r="H14" i="3"/>
  <c r="H4" i="3"/>
  <c r="H7" i="3"/>
  <c r="H44" i="3"/>
  <c r="H19" i="3"/>
  <c r="H45" i="3"/>
  <c r="H31" i="3"/>
  <c r="H11" i="3"/>
  <c r="H40" i="3"/>
  <c r="H6" i="3"/>
  <c r="H27" i="3"/>
  <c r="H3" i="3"/>
  <c r="H16" i="3"/>
  <c r="H35" i="3"/>
  <c r="H36" i="3"/>
  <c r="H29" i="3"/>
  <c r="H46" i="3"/>
  <c r="H8" i="3"/>
  <c r="H5" i="3"/>
  <c r="H30" i="3"/>
  <c r="H13" i="3"/>
  <c r="W113" i="13"/>
  <c r="H32" i="3"/>
  <c r="U147" i="13"/>
  <c r="U150" i="13"/>
  <c r="AB150" i="13"/>
  <c r="Z148" i="13"/>
  <c r="AA149" i="13"/>
  <c r="Y147" i="13"/>
  <c r="AA150" i="13"/>
  <c r="Y148" i="13"/>
  <c r="X98" i="13"/>
  <c r="Z149" i="13"/>
  <c r="AB147" i="13"/>
  <c r="X133" i="13"/>
  <c r="X150" i="13"/>
  <c r="V148" i="13"/>
  <c r="Y98" i="13"/>
  <c r="W149" i="13"/>
  <c r="AA98" i="13"/>
  <c r="W150" i="13"/>
  <c r="V150" i="13"/>
  <c r="V149" i="13"/>
  <c r="X147" i="13"/>
  <c r="AA132" i="13"/>
  <c r="U98" i="13"/>
  <c r="U149" i="13"/>
  <c r="U148" i="13"/>
  <c r="Y149" i="13"/>
  <c r="AA147" i="13"/>
  <c r="AB149" i="13"/>
  <c r="AB148" i="13"/>
  <c r="W98" i="13"/>
  <c r="Z147" i="13"/>
  <c r="AA148" i="13"/>
  <c r="Z98" i="13"/>
  <c r="V132" i="13"/>
  <c r="V147" i="13"/>
  <c r="W147" i="13"/>
  <c r="Z150" i="13"/>
  <c r="X148" i="13"/>
  <c r="X149" i="13"/>
  <c r="AB98" i="13"/>
  <c r="Y150" i="13"/>
  <c r="W148" i="13"/>
  <c r="V98" i="13"/>
  <c r="U132" i="13"/>
  <c r="AB133" i="13"/>
  <c r="Z133" i="13"/>
  <c r="Z132" i="13"/>
  <c r="Y132" i="13"/>
  <c r="W132" i="13"/>
  <c r="AA133" i="13"/>
  <c r="X132" i="13"/>
  <c r="AB132" i="13"/>
  <c r="U133" i="13"/>
  <c r="Y133" i="13"/>
  <c r="W133" i="13"/>
  <c r="V133" i="13"/>
  <c r="V106" i="13"/>
  <c r="U114" i="13"/>
  <c r="AB117" i="13"/>
  <c r="W115" i="13"/>
  <c r="Y117" i="13"/>
  <c r="Y114" i="13"/>
  <c r="AB116" i="13"/>
  <c r="AA114" i="13"/>
  <c r="V117" i="13"/>
  <c r="Y115" i="13"/>
  <c r="X117" i="13"/>
  <c r="Z116" i="13"/>
  <c r="AA117" i="13"/>
  <c r="X116" i="13"/>
  <c r="W114" i="13"/>
  <c r="AA116" i="13"/>
  <c r="Z114" i="13"/>
  <c r="U77" i="13"/>
  <c r="W76" i="13"/>
  <c r="Y105" i="13"/>
  <c r="Z105" i="13"/>
  <c r="U117" i="13"/>
  <c r="U115" i="13"/>
  <c r="Y116" i="13"/>
  <c r="AB114" i="13"/>
  <c r="V116" i="13"/>
  <c r="W117" i="13"/>
  <c r="Z115" i="13"/>
  <c r="W116" i="13"/>
  <c r="AB115" i="13"/>
  <c r="U116" i="13"/>
  <c r="V114" i="13"/>
  <c r="AA115" i="13"/>
  <c r="X114" i="13"/>
  <c r="X115" i="13"/>
  <c r="V115" i="13"/>
  <c r="Z117" i="13"/>
  <c r="AB77" i="13"/>
  <c r="W77" i="13"/>
  <c r="U105" i="13"/>
  <c r="AA105" i="13"/>
  <c r="V105" i="13"/>
  <c r="AB105" i="13"/>
  <c r="W75" i="13"/>
  <c r="V76" i="13"/>
  <c r="U106" i="13"/>
  <c r="AB106" i="13"/>
  <c r="W105" i="13"/>
  <c r="AA106" i="13"/>
  <c r="X105" i="13"/>
  <c r="U76" i="13"/>
  <c r="V73" i="13"/>
  <c r="X106" i="13"/>
  <c r="Z106" i="13"/>
  <c r="Y106" i="13"/>
  <c r="W106" i="13"/>
  <c r="Z75" i="13"/>
  <c r="X77" i="13"/>
  <c r="AB74" i="13"/>
  <c r="Z77" i="13"/>
  <c r="AB73" i="13"/>
  <c r="V75" i="13"/>
  <c r="Y73" i="13"/>
  <c r="AB75" i="13"/>
  <c r="AA73" i="13"/>
  <c r="Z74" i="13"/>
  <c r="U74" i="13"/>
  <c r="U73" i="13"/>
  <c r="U75" i="13"/>
  <c r="Y76" i="13"/>
  <c r="X74" i="13"/>
  <c r="V77" i="13"/>
  <c r="Y75" i="13"/>
  <c r="X73" i="13"/>
  <c r="AB76" i="13"/>
  <c r="AA74" i="13"/>
  <c r="Y77" i="13"/>
  <c r="X75" i="13"/>
  <c r="W73" i="13"/>
  <c r="V74" i="13"/>
  <c r="AA75" i="13"/>
  <c r="Z73" i="13"/>
  <c r="AA76" i="13"/>
  <c r="AA77" i="13"/>
  <c r="X76" i="13"/>
  <c r="W74" i="13"/>
  <c r="Z76" i="13"/>
  <c r="Y74" i="13"/>
  <c r="W79" i="13"/>
  <c r="W78" i="13"/>
  <c r="AB79" i="13"/>
  <c r="Y41" i="13"/>
  <c r="Z78" i="13"/>
  <c r="Z72" i="13"/>
  <c r="Y43" i="13"/>
  <c r="U79" i="13"/>
  <c r="V78" i="13"/>
  <c r="AB78" i="13"/>
  <c r="Z79" i="13"/>
  <c r="AB72" i="13"/>
  <c r="X79" i="13"/>
  <c r="U72" i="13"/>
  <c r="U78" i="13"/>
  <c r="Y79" i="13"/>
  <c r="AA72" i="13"/>
  <c r="X78" i="13"/>
  <c r="V79" i="13"/>
  <c r="X72" i="13"/>
  <c r="Y78" i="13"/>
  <c r="Y42" i="13"/>
  <c r="V72" i="13"/>
  <c r="W72" i="13"/>
  <c r="AA79" i="13"/>
  <c r="Y72" i="13"/>
  <c r="AA78" i="13"/>
  <c r="U44" i="13"/>
  <c r="U38" i="13"/>
  <c r="AA41" i="13"/>
  <c r="W44" i="13"/>
  <c r="V41" i="13"/>
  <c r="AA43" i="13"/>
  <c r="V43" i="13"/>
  <c r="U41" i="13"/>
  <c r="W41" i="13"/>
  <c r="X38" i="13"/>
  <c r="U42" i="13"/>
  <c r="Z38" i="13"/>
  <c r="W43" i="13"/>
  <c r="AA42" i="13"/>
  <c r="U43" i="13"/>
  <c r="AB44" i="13"/>
  <c r="Z42" i="13"/>
  <c r="AA38" i="13"/>
  <c r="AB41" i="13"/>
  <c r="AB43" i="13"/>
  <c r="V38" i="13"/>
  <c r="Z44" i="13"/>
  <c r="AB42" i="13"/>
  <c r="Y44" i="13"/>
  <c r="W42" i="13"/>
  <c r="AB38" i="13"/>
  <c r="X44" i="13"/>
  <c r="V42" i="13"/>
  <c r="W38" i="13"/>
  <c r="AA44" i="13"/>
  <c r="X43" i="13"/>
  <c r="Z41" i="13"/>
  <c r="V44" i="13"/>
  <c r="X42" i="13"/>
  <c r="Y38" i="13"/>
  <c r="Z43" i="13"/>
  <c r="X41" i="13"/>
  <c r="W18" i="13"/>
  <c r="AB19" i="13"/>
  <c r="X18" i="13"/>
  <c r="X19" i="13"/>
  <c r="W19" i="13"/>
  <c r="Z19" i="13"/>
  <c r="Y19" i="13"/>
  <c r="U18" i="13"/>
  <c r="U19" i="13"/>
  <c r="Y18" i="13"/>
  <c r="V19" i="13"/>
  <c r="Z18" i="13"/>
  <c r="AA19" i="13"/>
  <c r="AB18" i="13"/>
  <c r="AA18" i="13"/>
  <c r="V18" i="13"/>
  <c r="U20" i="13"/>
  <c r="AB24" i="13"/>
  <c r="Z22" i="13"/>
  <c r="V23" i="13"/>
  <c r="Z20" i="13"/>
  <c r="AB23" i="13"/>
  <c r="Z21" i="13"/>
  <c r="V20" i="13"/>
  <c r="W23" i="13"/>
  <c r="U23" i="13"/>
  <c r="X24" i="13"/>
  <c r="V22" i="13"/>
  <c r="Y20" i="13"/>
  <c r="AA22" i="13"/>
  <c r="AA24" i="13"/>
  <c r="X23" i="13"/>
  <c r="AB20" i="13"/>
  <c r="Z24" i="13"/>
  <c r="AB22" i="13"/>
  <c r="AA20" i="13"/>
  <c r="U24" i="13"/>
  <c r="U22" i="13"/>
  <c r="Y23" i="13"/>
  <c r="AA21" i="13"/>
  <c r="Y24" i="13"/>
  <c r="W22" i="13"/>
  <c r="W24" i="13"/>
  <c r="Y22" i="13"/>
  <c r="X20" i="13"/>
  <c r="V24" i="13"/>
  <c r="X22" i="13"/>
  <c r="W20" i="13"/>
  <c r="U21" i="13"/>
  <c r="V21" i="13"/>
  <c r="W21" i="13"/>
  <c r="Z23" i="13"/>
  <c r="AB21" i="13"/>
  <c r="X21" i="13"/>
  <c r="AA23" i="13"/>
  <c r="Y21" i="13"/>
  <c r="Y84" i="13"/>
  <c r="U46" i="13"/>
  <c r="AB49" i="13"/>
  <c r="Z47" i="13"/>
  <c r="Z49" i="13"/>
  <c r="AB47" i="13"/>
  <c r="AA45" i="13"/>
  <c r="Z48" i="13"/>
  <c r="AB46" i="13"/>
  <c r="X82" i="13"/>
  <c r="U49" i="13"/>
  <c r="U48" i="13"/>
  <c r="X49" i="13"/>
  <c r="V47" i="13"/>
  <c r="Y45" i="13"/>
  <c r="AB48" i="13"/>
  <c r="Z46" i="13"/>
  <c r="V49" i="13"/>
  <c r="X47" i="13"/>
  <c r="W45" i="13"/>
  <c r="V48" i="13"/>
  <c r="X46" i="13"/>
  <c r="V82" i="13"/>
  <c r="U47" i="13"/>
  <c r="Y48" i="13"/>
  <c r="AA46" i="13"/>
  <c r="AA49" i="13"/>
  <c r="X48" i="13"/>
  <c r="AB45" i="13"/>
  <c r="AA48" i="13"/>
  <c r="Y46" i="13"/>
  <c r="AA47" i="13"/>
  <c r="Z45" i="13"/>
  <c r="V80" i="13"/>
  <c r="AA83" i="13"/>
  <c r="U45" i="13"/>
  <c r="V46" i="13"/>
  <c r="W46" i="13"/>
  <c r="W49" i="13"/>
  <c r="Y47" i="13"/>
  <c r="X45" i="13"/>
  <c r="W48" i="13"/>
  <c r="Y49" i="13"/>
  <c r="W47" i="13"/>
  <c r="V45" i="13"/>
  <c r="AB84" i="13"/>
  <c r="W82" i="13"/>
  <c r="W84" i="13"/>
  <c r="W80" i="13"/>
  <c r="U84" i="13"/>
  <c r="U83" i="13"/>
  <c r="X84" i="13"/>
  <c r="AB81" i="13"/>
  <c r="X83" i="13"/>
  <c r="Z83" i="13"/>
  <c r="Y81" i="13"/>
  <c r="AA81" i="13"/>
  <c r="W83" i="13"/>
  <c r="Z81" i="13"/>
  <c r="U81" i="13"/>
  <c r="U82" i="13"/>
  <c r="Y83" i="13"/>
  <c r="X81" i="13"/>
  <c r="V83" i="13"/>
  <c r="AB83" i="13"/>
  <c r="W81" i="13"/>
  <c r="Z84" i="13"/>
  <c r="AB80" i="13"/>
  <c r="U80" i="13"/>
  <c r="V81" i="13"/>
  <c r="AA82" i="13"/>
  <c r="Z80" i="13"/>
  <c r="Y80" i="13"/>
  <c r="AB82" i="13"/>
  <c r="AA84" i="13"/>
  <c r="Z82" i="13"/>
  <c r="AA80" i="13"/>
  <c r="V84" i="13"/>
  <c r="Y82" i="13"/>
  <c r="X80" i="13"/>
  <c r="AB110" i="13"/>
  <c r="Z108" i="13"/>
  <c r="W110" i="13"/>
  <c r="Y108" i="13"/>
  <c r="X96" i="13"/>
  <c r="Y107" i="13"/>
  <c r="Z109" i="13"/>
  <c r="AB107" i="13"/>
  <c r="W109" i="13"/>
  <c r="U107" i="13"/>
  <c r="U110" i="13"/>
  <c r="U108" i="13"/>
  <c r="X110" i="13"/>
  <c r="V108" i="13"/>
  <c r="Y96" i="13"/>
  <c r="Z110" i="13"/>
  <c r="AA96" i="13"/>
  <c r="V109" i="13"/>
  <c r="X107" i="13"/>
  <c r="X108" i="13"/>
  <c r="U109" i="13"/>
  <c r="V107" i="13"/>
  <c r="Y109" i="13"/>
  <c r="AA107" i="13"/>
  <c r="W96" i="13"/>
  <c r="AB109" i="13"/>
  <c r="Z107" i="13"/>
  <c r="AA109" i="13"/>
  <c r="AA108" i="13"/>
  <c r="V96" i="13"/>
  <c r="W107" i="13"/>
  <c r="AA110" i="13"/>
  <c r="AB96" i="13"/>
  <c r="AB108" i="13"/>
  <c r="Y110" i="13"/>
  <c r="W108" i="13"/>
  <c r="V110" i="13"/>
  <c r="U134" i="13"/>
  <c r="U136" i="13"/>
  <c r="U138" i="13"/>
  <c r="U131" i="13"/>
  <c r="U135" i="13"/>
  <c r="Z135" i="13"/>
  <c r="Z134" i="13"/>
  <c r="Z136" i="13"/>
  <c r="Z138" i="13"/>
  <c r="Z131" i="13"/>
  <c r="X138" i="13"/>
  <c r="X131" i="13"/>
  <c r="X135" i="13"/>
  <c r="X134" i="13"/>
  <c r="X136" i="13"/>
  <c r="AB121" i="13"/>
  <c r="Z119" i="13"/>
  <c r="Z121" i="13"/>
  <c r="AB119" i="13"/>
  <c r="Z120" i="13"/>
  <c r="AB118" i="13"/>
  <c r="U120" i="13"/>
  <c r="X121" i="13"/>
  <c r="V119" i="13"/>
  <c r="Y113" i="13"/>
  <c r="AB120" i="13"/>
  <c r="Z118" i="13"/>
  <c r="V121" i="13"/>
  <c r="X119" i="13"/>
  <c r="X118" i="13"/>
  <c r="W131" i="13"/>
  <c r="W135" i="13"/>
  <c r="W134" i="13"/>
  <c r="W136" i="13"/>
  <c r="W138" i="13"/>
  <c r="U118" i="13"/>
  <c r="U121" i="13"/>
  <c r="AB125" i="13"/>
  <c r="H27" i="21" s="1"/>
  <c r="V135" i="13"/>
  <c r="V134" i="13"/>
  <c r="V136" i="13"/>
  <c r="V138" i="13"/>
  <c r="V131" i="13"/>
  <c r="AA131" i="13"/>
  <c r="AA135" i="13"/>
  <c r="AA134" i="13"/>
  <c r="AA136" i="13"/>
  <c r="AA138" i="13"/>
  <c r="U119" i="13"/>
  <c r="Y120" i="13"/>
  <c r="AA118" i="13"/>
  <c r="AA121" i="13"/>
  <c r="X120" i="13"/>
  <c r="AA120" i="13"/>
  <c r="AA119" i="13"/>
  <c r="Z113" i="13"/>
  <c r="AB138" i="13"/>
  <c r="AB131" i="13"/>
  <c r="AB135" i="13"/>
  <c r="AB134" i="13"/>
  <c r="AB136" i="13"/>
  <c r="Y134" i="13"/>
  <c r="Y136" i="13"/>
  <c r="Y138" i="13"/>
  <c r="Y131" i="13"/>
  <c r="Y135" i="13"/>
  <c r="U113" i="13"/>
  <c r="V118" i="13"/>
  <c r="W118" i="13"/>
  <c r="W121" i="13"/>
  <c r="Y119" i="13"/>
  <c r="X113" i="13"/>
  <c r="W120" i="13"/>
  <c r="Y121" i="13"/>
  <c r="W119" i="13"/>
  <c r="V113" i="13"/>
  <c r="AB161" i="13"/>
  <c r="U161" i="13"/>
  <c r="X161" i="13"/>
  <c r="Y161" i="13"/>
  <c r="AA161" i="13"/>
  <c r="Z161" i="13"/>
  <c r="W161" i="13"/>
  <c r="V161" i="13"/>
  <c r="AA151" i="13"/>
  <c r="V151" i="13"/>
  <c r="W151" i="13"/>
  <c r="U151" i="13"/>
  <c r="AB151" i="13"/>
  <c r="Y151" i="13"/>
  <c r="Z151" i="13"/>
  <c r="X151" i="13"/>
  <c r="Y153" i="13"/>
  <c r="Y139" i="13"/>
  <c r="Y140" i="13"/>
  <c r="Y127" i="13"/>
  <c r="W127" i="13"/>
  <c r="W139" i="13"/>
  <c r="W140" i="13"/>
  <c r="Z157" i="13"/>
  <c r="Z139" i="13"/>
  <c r="Z140" i="13"/>
  <c r="Z127" i="13"/>
  <c r="X164" i="13"/>
  <c r="X140" i="13"/>
  <c r="X127" i="13"/>
  <c r="X139" i="13"/>
  <c r="U154" i="13"/>
  <c r="U139" i="13"/>
  <c r="U140" i="13"/>
  <c r="U127" i="13"/>
  <c r="G51" i="3"/>
  <c r="V139" i="13"/>
  <c r="V140" i="13"/>
  <c r="V127" i="13"/>
  <c r="AA127" i="13"/>
  <c r="AA139" i="13"/>
  <c r="AA140" i="13"/>
  <c r="AB163" i="13"/>
  <c r="AB140" i="13"/>
  <c r="AB127" i="13"/>
  <c r="AB139" i="13"/>
  <c r="Z156" i="13"/>
  <c r="Z153" i="13"/>
  <c r="Z154" i="13"/>
  <c r="AA156" i="13"/>
  <c r="AB143" i="13"/>
  <c r="Y156" i="13"/>
  <c r="W157" i="13"/>
  <c r="AA154" i="13"/>
  <c r="Y154" i="13"/>
  <c r="Z155" i="13"/>
  <c r="U156" i="13"/>
  <c r="V154" i="13"/>
  <c r="AA155" i="13"/>
  <c r="V156" i="13"/>
  <c r="V155" i="13"/>
  <c r="V153" i="13"/>
  <c r="AB153" i="13"/>
  <c r="W156" i="13"/>
  <c r="W154" i="13"/>
  <c r="U157" i="13"/>
  <c r="U155" i="13"/>
  <c r="X143" i="13"/>
  <c r="X52" i="13"/>
  <c r="U153" i="13"/>
  <c r="AB157" i="13"/>
  <c r="W155" i="13"/>
  <c r="AA153" i="13"/>
  <c r="AB155" i="13"/>
  <c r="AB156" i="13"/>
  <c r="AB154" i="13"/>
  <c r="X157" i="13"/>
  <c r="W153" i="13"/>
  <c r="Y157" i="13"/>
  <c r="X155" i="13"/>
  <c r="AA157" i="13"/>
  <c r="X156" i="13"/>
  <c r="X154" i="13"/>
  <c r="V157" i="13"/>
  <c r="Y155" i="13"/>
  <c r="X153" i="13"/>
  <c r="G12" i="3"/>
  <c r="W143" i="13"/>
  <c r="W31" i="13"/>
  <c r="N65" i="3"/>
  <c r="N73" i="3"/>
  <c r="AB146" i="13"/>
  <c r="X71" i="13"/>
  <c r="G23" i="3"/>
  <c r="X86" i="13"/>
  <c r="AB86" i="13"/>
  <c r="N81" i="3"/>
  <c r="X128" i="13"/>
  <c r="AB63" i="13"/>
  <c r="AB159" i="13"/>
  <c r="X64" i="13"/>
  <c r="X57" i="13"/>
  <c r="X58" i="13"/>
  <c r="AB31" i="13"/>
  <c r="AB54" i="13"/>
  <c r="AB52" i="13"/>
  <c r="N89" i="3"/>
  <c r="W35" i="13"/>
  <c r="N105" i="3"/>
  <c r="W166" i="13"/>
  <c r="W158" i="13"/>
  <c r="AB145" i="13"/>
  <c r="AB123" i="13"/>
  <c r="AB35" i="13"/>
  <c r="AB70" i="13"/>
  <c r="AB164" i="13"/>
  <c r="AB14" i="13"/>
  <c r="AB62" i="13"/>
  <c r="AB56" i="13"/>
  <c r="W126" i="13"/>
  <c r="W162" i="13"/>
  <c r="W16" i="13"/>
  <c r="AB142" i="13"/>
  <c r="AB128" i="13"/>
  <c r="N97" i="3"/>
  <c r="AB58" i="13"/>
  <c r="AB57" i="13"/>
  <c r="AB129" i="13"/>
  <c r="AB95" i="13"/>
  <c r="AB89" i="13"/>
  <c r="AB30" i="13"/>
  <c r="AB28" i="13"/>
  <c r="W65" i="13"/>
  <c r="W89" i="13"/>
  <c r="W90" i="13"/>
  <c r="W55" i="13"/>
  <c r="AB34" i="13"/>
  <c r="AB97" i="13"/>
  <c r="AB124" i="13"/>
  <c r="AB61" i="13"/>
  <c r="AB167" i="13"/>
  <c r="AB91" i="13"/>
  <c r="AB130" i="13"/>
  <c r="AB7" i="13"/>
  <c r="AB112" i="13"/>
  <c r="W56" i="13"/>
  <c r="W66" i="13"/>
  <c r="W95" i="13"/>
  <c r="W142" i="13"/>
  <c r="W51" i="13"/>
  <c r="X126" i="13"/>
  <c r="AA14" i="13"/>
  <c r="AA54" i="13"/>
  <c r="W27" i="13"/>
  <c r="W112" i="13"/>
  <c r="W64" i="13"/>
  <c r="W28" i="13"/>
  <c r="W167" i="13"/>
  <c r="W14" i="13"/>
  <c r="W125" i="13"/>
  <c r="W87" i="13"/>
  <c r="W32" i="13"/>
  <c r="W12" i="13"/>
  <c r="F9" i="3" a="1"/>
  <c r="F9" i="3" s="1"/>
  <c r="W70" i="13"/>
  <c r="W57" i="13"/>
  <c r="W128" i="13"/>
  <c r="W124" i="13"/>
  <c r="W144" i="13"/>
  <c r="W94" i="13"/>
  <c r="W86" i="13"/>
  <c r="W36" i="13"/>
  <c r="W52" i="13"/>
  <c r="W91" i="13"/>
  <c r="W165" i="13"/>
  <c r="W61" i="13"/>
  <c r="W63" i="13"/>
  <c r="W163" i="13"/>
  <c r="W33" i="13"/>
  <c r="W29" i="13"/>
  <c r="W88" i="13"/>
  <c r="W53" i="13"/>
  <c r="W145" i="13"/>
  <c r="W164" i="13"/>
  <c r="W58" i="13"/>
  <c r="W54" i="13"/>
  <c r="W69" i="13"/>
  <c r="AA90" i="13"/>
  <c r="W130" i="13"/>
  <c r="W34" i="13"/>
  <c r="W62" i="13"/>
  <c r="W71" i="13"/>
  <c r="W97" i="13"/>
  <c r="W93" i="13"/>
  <c r="W92" i="13"/>
  <c r="W146" i="13"/>
  <c r="W129" i="13"/>
  <c r="W160" i="13"/>
  <c r="W159" i="13"/>
  <c r="W30" i="13"/>
  <c r="W25" i="13"/>
  <c r="W141" i="13"/>
  <c r="X123" i="13"/>
  <c r="AB66" i="13"/>
  <c r="G36" i="3"/>
  <c r="G20" i="3"/>
  <c r="F25" i="3" a="1"/>
  <c r="F25" i="3" s="1"/>
  <c r="X94" i="13"/>
  <c r="AA141" i="13"/>
  <c r="AA146" i="13"/>
  <c r="AA129" i="13"/>
  <c r="AA55" i="13"/>
  <c r="AA70" i="13"/>
  <c r="AA59" i="13"/>
  <c r="AA62" i="13"/>
  <c r="AA143" i="13"/>
  <c r="AA163" i="13"/>
  <c r="AA166" i="13"/>
  <c r="X66" i="13"/>
  <c r="X36" i="13"/>
  <c r="AA123" i="13"/>
  <c r="AA69" i="13"/>
  <c r="AA68" i="13"/>
  <c r="AA16" i="13"/>
  <c r="X167" i="13"/>
  <c r="AA31" i="13"/>
  <c r="AA52" i="13"/>
  <c r="AA144" i="13"/>
  <c r="AA51" i="13"/>
  <c r="AA34" i="13"/>
  <c r="AA61" i="13"/>
  <c r="AA128" i="13"/>
  <c r="AA63" i="13"/>
  <c r="AA32" i="13"/>
  <c r="AA126" i="13"/>
  <c r="AA160" i="13"/>
  <c r="AA162" i="13"/>
  <c r="AA35" i="13"/>
  <c r="AA57" i="13"/>
  <c r="AA112" i="13"/>
  <c r="AA56" i="13"/>
  <c r="AA93" i="13"/>
  <c r="AA92" i="13"/>
  <c r="AA28" i="13"/>
  <c r="AA86" i="13"/>
  <c r="AA145" i="13"/>
  <c r="AA30" i="13"/>
  <c r="AA167" i="13"/>
  <c r="AA124" i="13"/>
  <c r="AA36" i="13"/>
  <c r="AA159" i="13"/>
  <c r="AA165" i="13"/>
  <c r="AA29" i="13"/>
  <c r="AA89" i="13"/>
  <c r="AA66" i="13"/>
  <c r="AA58" i="13"/>
  <c r="AA65" i="13"/>
  <c r="AA91" i="13"/>
  <c r="AA158" i="13"/>
  <c r="AA95" i="13"/>
  <c r="AA71" i="13"/>
  <c r="AA130" i="13"/>
  <c r="AA142" i="13"/>
  <c r="AA27" i="13"/>
  <c r="AA97" i="13"/>
  <c r="AA7" i="13"/>
  <c r="AA87" i="13"/>
  <c r="AA25" i="13"/>
  <c r="X29" i="13"/>
  <c r="AB59" i="13"/>
  <c r="AB69" i="13"/>
  <c r="AB87" i="13"/>
  <c r="AB158" i="13"/>
  <c r="AB141" i="13"/>
  <c r="AB162" i="13"/>
  <c r="AB33" i="13"/>
  <c r="AB144" i="13"/>
  <c r="AB166" i="13"/>
  <c r="AB68" i="13"/>
  <c r="AB51" i="13"/>
  <c r="AB64" i="13"/>
  <c r="AB65" i="13"/>
  <c r="AB93" i="13"/>
  <c r="AB25" i="13"/>
  <c r="AB53" i="13"/>
  <c r="AB94" i="13"/>
  <c r="AB16" i="13"/>
  <c r="AB88" i="13"/>
  <c r="AB29" i="13"/>
  <c r="AB160" i="13"/>
  <c r="AB90" i="13"/>
  <c r="AB36" i="13"/>
  <c r="AB32" i="13"/>
  <c r="AB12" i="13"/>
  <c r="AB27" i="13"/>
  <c r="AB55" i="13"/>
  <c r="AB92" i="13"/>
  <c r="AB165" i="13"/>
  <c r="AB71" i="13"/>
  <c r="AB126" i="13"/>
  <c r="AA64" i="13"/>
  <c r="G15" i="3"/>
  <c r="G8" i="3"/>
  <c r="AA164" i="13"/>
  <c r="AA88" i="13"/>
  <c r="AA94" i="13"/>
  <c r="AA125" i="13"/>
  <c r="AA53" i="13"/>
  <c r="AA33" i="13"/>
  <c r="AA12" i="13"/>
  <c r="X7" i="13"/>
  <c r="X124" i="13"/>
  <c r="X34" i="13"/>
  <c r="X16" i="13"/>
  <c r="X35" i="13"/>
  <c r="X32" i="13"/>
  <c r="X90" i="13"/>
  <c r="X25" i="13"/>
  <c r="X165" i="13"/>
  <c r="X144" i="13"/>
  <c r="X27" i="13"/>
  <c r="X142" i="13"/>
  <c r="X33" i="13"/>
  <c r="X12" i="13"/>
  <c r="X158" i="13"/>
  <c r="X89" i="13"/>
  <c r="X55" i="13"/>
  <c r="X130" i="13"/>
  <c r="X28" i="13"/>
  <c r="X88" i="13"/>
  <c r="X92" i="13"/>
  <c r="X146" i="13"/>
  <c r="X160" i="13"/>
  <c r="X63" i="13"/>
  <c r="X87" i="13"/>
  <c r="X54" i="13"/>
  <c r="X53" i="13"/>
  <c r="X145" i="13"/>
  <c r="X69" i="13"/>
  <c r="X14" i="13"/>
  <c r="X61" i="13"/>
  <c r="X70" i="13"/>
  <c r="X68" i="13"/>
  <c r="X97" i="13"/>
  <c r="X56" i="13"/>
  <c r="X31" i="13"/>
  <c r="X93" i="13"/>
  <c r="X51" i="13"/>
  <c r="X162" i="13"/>
  <c r="X141" i="13"/>
  <c r="X59" i="13"/>
  <c r="X30" i="13"/>
  <c r="X159" i="13"/>
  <c r="X125" i="13"/>
  <c r="X95" i="13"/>
  <c r="X65" i="13"/>
  <c r="X129" i="13"/>
  <c r="X112" i="13"/>
  <c r="X166" i="13"/>
  <c r="W68" i="13"/>
  <c r="W123" i="13"/>
  <c r="W7" i="13"/>
  <c r="W59" i="13"/>
  <c r="X163" i="13"/>
  <c r="X62" i="13"/>
  <c r="X91" i="13"/>
  <c r="U58" i="13"/>
  <c r="U28" i="13"/>
  <c r="U162" i="13"/>
  <c r="U158" i="13"/>
  <c r="U54" i="13"/>
  <c r="U29" i="13"/>
  <c r="U125" i="13"/>
  <c r="U70" i="13"/>
  <c r="U165" i="13"/>
  <c r="U55" i="13"/>
  <c r="U90" i="13"/>
  <c r="U86" i="13"/>
  <c r="U62" i="13"/>
  <c r="U112" i="13"/>
  <c r="U88" i="13"/>
  <c r="U164" i="13"/>
  <c r="U68" i="13"/>
  <c r="U16" i="13"/>
  <c r="U56" i="13"/>
  <c r="U160" i="13"/>
  <c r="U57" i="13"/>
  <c r="U163" i="13"/>
  <c r="U52" i="13"/>
  <c r="U166" i="13"/>
  <c r="U95" i="13"/>
  <c r="U142" i="13"/>
  <c r="U36" i="13"/>
  <c r="U141" i="13"/>
  <c r="U145" i="13"/>
  <c r="U71" i="13"/>
  <c r="U123" i="13"/>
  <c r="U69" i="13"/>
  <c r="U35" i="13"/>
  <c r="U91" i="13"/>
  <c r="U34" i="13"/>
  <c r="U53" i="13"/>
  <c r="U31" i="13"/>
  <c r="U128" i="13"/>
  <c r="U14" i="13"/>
  <c r="U124" i="13"/>
  <c r="U94" i="13"/>
  <c r="U143" i="13"/>
  <c r="U130" i="13"/>
  <c r="U32" i="13"/>
  <c r="U146" i="13"/>
  <c r="U12" i="13"/>
  <c r="U30" i="13"/>
  <c r="U59" i="13"/>
  <c r="U167" i="13"/>
  <c r="U87" i="13"/>
  <c r="U64" i="13"/>
  <c r="U159" i="13"/>
  <c r="U129" i="13"/>
  <c r="U144" i="13"/>
  <c r="U89" i="13"/>
  <c r="U7" i="13"/>
  <c r="U51" i="13"/>
  <c r="U97" i="13"/>
  <c r="U63" i="13"/>
  <c r="U92" i="13"/>
  <c r="U93" i="13"/>
  <c r="U27" i="13"/>
  <c r="U33" i="13"/>
  <c r="U25" i="13"/>
  <c r="U126" i="13"/>
  <c r="U66" i="13"/>
  <c r="U65" i="13"/>
  <c r="U61" i="13"/>
  <c r="G44" i="3"/>
  <c r="G14" i="3"/>
  <c r="G53" i="3"/>
  <c r="G39" i="3"/>
  <c r="G31" i="3"/>
  <c r="G13" i="3"/>
  <c r="G40" i="3"/>
  <c r="G55" i="3"/>
  <c r="G11" i="3"/>
  <c r="G16" i="3"/>
  <c r="V12" i="13"/>
  <c r="V71" i="13"/>
  <c r="V141" i="13"/>
  <c r="V55" i="13"/>
  <c r="V125" i="13"/>
  <c r="V89" i="13"/>
  <c r="V167" i="13"/>
  <c r="V34" i="13"/>
  <c r="V97" i="13"/>
  <c r="V143" i="13"/>
  <c r="V51" i="13"/>
  <c r="V166" i="13"/>
  <c r="G45" i="3"/>
  <c r="G21" i="3"/>
  <c r="G37" i="3"/>
  <c r="G35" i="3"/>
  <c r="G32" i="3"/>
  <c r="G19" i="3"/>
  <c r="G38" i="3"/>
  <c r="G30" i="3"/>
  <c r="V124" i="13"/>
  <c r="V64" i="13"/>
  <c r="V144" i="13"/>
  <c r="V53" i="13"/>
  <c r="V91" i="13"/>
  <c r="V31" i="13"/>
  <c r="V32" i="13"/>
  <c r="V145" i="13"/>
  <c r="V129" i="13"/>
  <c r="V95" i="13"/>
  <c r="V130" i="13"/>
  <c r="V158" i="13"/>
  <c r="V142" i="13"/>
  <c r="G29" i="3"/>
  <c r="V123" i="13"/>
  <c r="V52" i="13"/>
  <c r="V65" i="13"/>
  <c r="V16" i="13"/>
  <c r="V163" i="13"/>
  <c r="V59" i="13"/>
  <c r="V54" i="13"/>
  <c r="V88" i="13"/>
  <c r="V92" i="13"/>
  <c r="V57" i="13"/>
  <c r="V56" i="13"/>
  <c r="V165" i="13"/>
  <c r="V86" i="13"/>
  <c r="V61" i="13"/>
  <c r="V70" i="13"/>
  <c r="V164" i="13"/>
  <c r="V14" i="13"/>
  <c r="G28" i="3"/>
  <c r="V63" i="13"/>
  <c r="V112" i="13"/>
  <c r="V58" i="13"/>
  <c r="V159" i="13"/>
  <c r="V68" i="13"/>
  <c r="V7" i="13"/>
  <c r="V160" i="13"/>
  <c r="V146" i="13"/>
  <c r="V36" i="13"/>
  <c r="V25" i="13"/>
  <c r="V33" i="13"/>
  <c r="V30" i="13"/>
  <c r="V69" i="13"/>
  <c r="V94" i="13"/>
  <c r="V126" i="13"/>
  <c r="V90" i="13"/>
  <c r="G7" i="3"/>
  <c r="V27" i="13"/>
  <c r="V66" i="13"/>
  <c r="V62" i="13"/>
  <c r="V28" i="13"/>
  <c r="V162" i="13"/>
  <c r="V93" i="13"/>
  <c r="V29" i="13"/>
  <c r="G52" i="3"/>
  <c r="V128" i="13"/>
  <c r="V87" i="13"/>
  <c r="V35" i="13"/>
  <c r="G6" i="3"/>
  <c r="G5" i="3"/>
  <c r="G4" i="3"/>
  <c r="G3" i="3"/>
  <c r="Y59" i="13"/>
  <c r="Y51" i="13"/>
  <c r="Y12" i="13"/>
  <c r="Y92" i="13"/>
  <c r="Y124" i="13"/>
  <c r="Y159" i="13"/>
  <c r="Y70" i="13"/>
  <c r="Y35" i="13"/>
  <c r="Y64" i="13"/>
  <c r="Y162" i="13"/>
  <c r="Y164" i="13"/>
  <c r="Y128" i="13"/>
  <c r="Y130" i="13"/>
  <c r="Y52" i="13"/>
  <c r="Y123" i="13"/>
  <c r="Y25" i="13"/>
  <c r="Y32" i="13"/>
  <c r="Y16" i="13"/>
  <c r="Y89" i="13"/>
  <c r="Y31" i="13"/>
  <c r="Y36" i="13"/>
  <c r="Y58" i="13"/>
  <c r="Y141" i="13"/>
  <c r="Y146" i="13"/>
  <c r="Y95" i="13"/>
  <c r="Y14" i="13"/>
  <c r="Y167" i="13"/>
  <c r="Y30" i="13"/>
  <c r="Y112" i="13"/>
  <c r="Y55" i="13"/>
  <c r="Y62" i="13"/>
  <c r="Y165" i="13"/>
  <c r="Y142" i="13"/>
  <c r="Y125" i="13"/>
  <c r="Y97" i="13"/>
  <c r="Y63" i="13"/>
  <c r="Y54" i="13"/>
  <c r="Y33" i="13"/>
  <c r="Y66" i="13"/>
  <c r="Y34" i="13"/>
  <c r="Y144" i="13"/>
  <c r="Y53" i="13"/>
  <c r="Y91" i="13"/>
  <c r="Y93" i="13"/>
  <c r="Y69" i="13"/>
  <c r="Y27" i="13"/>
  <c r="Y126" i="13"/>
  <c r="Y61" i="13"/>
  <c r="Y163" i="13"/>
  <c r="Y88" i="13"/>
  <c r="Y7" i="13"/>
  <c r="Y71" i="13"/>
  <c r="Y65" i="13"/>
  <c r="Y90" i="13"/>
  <c r="Y143" i="13"/>
  <c r="Y28" i="13"/>
  <c r="Y166" i="13"/>
  <c r="Y145" i="13"/>
  <c r="Y56" i="13"/>
  <c r="Y86" i="13"/>
  <c r="Y29" i="13"/>
  <c r="Y129" i="13"/>
  <c r="Y160" i="13"/>
  <c r="Y94" i="13"/>
  <c r="Y87" i="13"/>
  <c r="Y68" i="13"/>
  <c r="Y57" i="13"/>
  <c r="Y158" i="13"/>
  <c r="Z123" i="13"/>
  <c r="Z27" i="13"/>
  <c r="Z52" i="13"/>
  <c r="Z69" i="13"/>
  <c r="Z112" i="13"/>
  <c r="Z34" i="13"/>
  <c r="Z130" i="13"/>
  <c r="Z162" i="13"/>
  <c r="Z33" i="13"/>
  <c r="Z54" i="13"/>
  <c r="Z55" i="13"/>
  <c r="Z125" i="13"/>
  <c r="Z92" i="13"/>
  <c r="Z144" i="13"/>
  <c r="Z62" i="13"/>
  <c r="Z29" i="13"/>
  <c r="Z87" i="13"/>
  <c r="Z145" i="13"/>
  <c r="Z14" i="13"/>
  <c r="Z31" i="13"/>
  <c r="Z164" i="13"/>
  <c r="Z30" i="13"/>
  <c r="Z128" i="13"/>
  <c r="Z97" i="13"/>
  <c r="Z36" i="13"/>
  <c r="Z25" i="13"/>
  <c r="Z89" i="13"/>
  <c r="Z7" i="13"/>
  <c r="Z58" i="13"/>
  <c r="Z35" i="13"/>
  <c r="Z129" i="13"/>
  <c r="Z163" i="13"/>
  <c r="Z53" i="13"/>
  <c r="Z160" i="13"/>
  <c r="Z71" i="13"/>
  <c r="Z12" i="13"/>
  <c r="Z95" i="13"/>
  <c r="Z16" i="13"/>
  <c r="Z167" i="13"/>
  <c r="Z70" i="13"/>
  <c r="Z66" i="13"/>
  <c r="Z65" i="13"/>
  <c r="Z166" i="13"/>
  <c r="Z57" i="13"/>
  <c r="Z68" i="13"/>
  <c r="Z86" i="13"/>
  <c r="Z63" i="13"/>
  <c r="Z159" i="13"/>
  <c r="Z51" i="13"/>
  <c r="Z143" i="13"/>
  <c r="Z59" i="13"/>
  <c r="Z28" i="13"/>
  <c r="Z126" i="13"/>
  <c r="Z61" i="13"/>
  <c r="Z165" i="13"/>
  <c r="Z158" i="13"/>
  <c r="Z56" i="13"/>
  <c r="Z64" i="13"/>
  <c r="Z88" i="13"/>
  <c r="Z90" i="13"/>
  <c r="Z93" i="13"/>
  <c r="Z91" i="13"/>
  <c r="Z141" i="13"/>
  <c r="Z94" i="13"/>
  <c r="Z124" i="13"/>
  <c r="Z32" i="13"/>
  <c r="Z146" i="13"/>
  <c r="Z142" i="13"/>
  <c r="F57" i="3" a="1"/>
  <c r="F57" i="3" s="1"/>
  <c r="F17" i="3" a="1"/>
  <c r="F17" i="3" s="1"/>
  <c r="F49" i="3" a="1"/>
  <c r="F49" i="3" s="1"/>
  <c r="F41" i="3" a="1"/>
  <c r="F41" i="3" s="1"/>
  <c r="F33" i="3" a="1"/>
  <c r="F33" i="3" s="1"/>
  <c r="AC17" i="13" l="1"/>
  <c r="E17" i="13" s="1"/>
  <c r="AD17" i="13"/>
  <c r="I17" i="13" s="1"/>
  <c r="AD9" i="13"/>
  <c r="AC9" i="13"/>
  <c r="C17" i="13"/>
  <c r="D17" i="13"/>
  <c r="AI17" i="13"/>
  <c r="AP17" i="13"/>
  <c r="N22" i="3"/>
  <c r="N23" i="3"/>
  <c r="L57" i="3" a="1"/>
  <c r="L57" i="3" s="1"/>
  <c r="L49" i="3" a="1"/>
  <c r="L49" i="3" s="1"/>
  <c r="L9" i="3" a="1"/>
  <c r="L9" i="3" s="1"/>
  <c r="L41" i="3" a="1"/>
  <c r="L41" i="3" s="1"/>
  <c r="L17" i="3" a="1"/>
  <c r="L17" i="3" s="1"/>
  <c r="L25" i="3" a="1"/>
  <c r="L25" i="3" s="1"/>
  <c r="L33" i="3" a="1"/>
  <c r="L33" i="3" s="1"/>
  <c r="K33" i="3" a="1"/>
  <c r="K33" i="3" s="1"/>
  <c r="K57" i="3" a="1"/>
  <c r="K57" i="3" s="1"/>
  <c r="K25" i="3" a="1"/>
  <c r="K25" i="3" s="1"/>
  <c r="K17" i="3" a="1"/>
  <c r="K17" i="3" s="1"/>
  <c r="K41" i="3" a="1"/>
  <c r="K41" i="3" s="1"/>
  <c r="K49" i="3" a="1"/>
  <c r="K49" i="3" s="1"/>
  <c r="K9" i="3" a="1"/>
  <c r="K9" i="3" s="1"/>
  <c r="J49" i="3" a="1"/>
  <c r="J49" i="3" s="1"/>
  <c r="N27" i="3"/>
  <c r="J33" i="3" a="1"/>
  <c r="J33" i="3" s="1"/>
  <c r="J25" i="3" a="1"/>
  <c r="J25" i="3" s="1"/>
  <c r="J41" i="3" a="1"/>
  <c r="J41" i="3" s="1"/>
  <c r="J57" i="3" a="1"/>
  <c r="J57" i="3" s="1"/>
  <c r="J17" i="3" a="1"/>
  <c r="J17" i="3" s="1"/>
  <c r="J9" i="3" a="1"/>
  <c r="J9" i="3" s="1"/>
  <c r="N3" i="3"/>
  <c r="N15" i="3"/>
  <c r="AD103" i="13"/>
  <c r="I103" i="13" s="1"/>
  <c r="AC103" i="13"/>
  <c r="AD104" i="13"/>
  <c r="I104" i="13" s="1"/>
  <c r="AC104" i="13"/>
  <c r="AD99" i="13"/>
  <c r="I99" i="13" s="1"/>
  <c r="AC99" i="13"/>
  <c r="AD100" i="13"/>
  <c r="I100" i="13" s="1"/>
  <c r="AC100" i="13"/>
  <c r="AD102" i="13"/>
  <c r="I102" i="13" s="1"/>
  <c r="AC102" i="13"/>
  <c r="AD101" i="13"/>
  <c r="I101" i="13" s="1"/>
  <c r="AC101" i="13"/>
  <c r="N20" i="3"/>
  <c r="N53" i="3"/>
  <c r="I57" i="3" a="1"/>
  <c r="I57" i="3" s="1"/>
  <c r="I33" i="3" a="1"/>
  <c r="I33" i="3" s="1"/>
  <c r="I17" i="3" a="1"/>
  <c r="I17" i="3" s="1"/>
  <c r="N14" i="3"/>
  <c r="N46" i="3"/>
  <c r="I25" i="3" a="1"/>
  <c r="I25" i="3" s="1"/>
  <c r="N51" i="3"/>
  <c r="N21" i="3"/>
  <c r="I41" i="3" a="1"/>
  <c r="I41" i="3" s="1"/>
  <c r="I49" i="3" a="1"/>
  <c r="I49" i="3" s="1"/>
  <c r="I9" i="3" a="1"/>
  <c r="I9" i="3" s="1"/>
  <c r="N6" i="3"/>
  <c r="N4" i="3"/>
  <c r="N52" i="3"/>
  <c r="N8" i="3"/>
  <c r="N40" i="3"/>
  <c r="N5" i="3"/>
  <c r="N7" i="3"/>
  <c r="N29" i="3"/>
  <c r="N11" i="3"/>
  <c r="N55" i="3"/>
  <c r="N44" i="3"/>
  <c r="N30" i="3"/>
  <c r="N38" i="3"/>
  <c r="N31" i="3"/>
  <c r="N12" i="3"/>
  <c r="N36" i="3"/>
  <c r="N35" i="3"/>
  <c r="H25" i="3" a="1"/>
  <c r="H25" i="3" s="1"/>
  <c r="N37" i="3"/>
  <c r="N45" i="3"/>
  <c r="N13" i="3"/>
  <c r="X10" i="3" s="1"/>
  <c r="N39" i="3"/>
  <c r="N19" i="3"/>
  <c r="H57" i="3" a="1"/>
  <c r="H57" i="3" s="1"/>
  <c r="H49" i="3" a="1"/>
  <c r="H49" i="3" s="1"/>
  <c r="H17" i="3" a="1"/>
  <c r="H17" i="3" s="1"/>
  <c r="H41" i="3" a="1"/>
  <c r="H41" i="3" s="1"/>
  <c r="H9" i="3" a="1"/>
  <c r="H9" i="3" s="1"/>
  <c r="H33" i="3" a="1"/>
  <c r="H33" i="3" s="1"/>
  <c r="AD148" i="13"/>
  <c r="I148" i="13" s="1"/>
  <c r="AC148" i="13"/>
  <c r="AD149" i="13"/>
  <c r="I149" i="13" s="1"/>
  <c r="AC149" i="13"/>
  <c r="AD98" i="13"/>
  <c r="AC98" i="13"/>
  <c r="AD150" i="13"/>
  <c r="I150" i="13" s="1"/>
  <c r="AC150" i="13"/>
  <c r="AC147" i="13"/>
  <c r="AD147" i="13"/>
  <c r="I147" i="13" s="1"/>
  <c r="AD77" i="13"/>
  <c r="I77" i="13" s="1"/>
  <c r="AD133" i="13"/>
  <c r="I133" i="13" s="1"/>
  <c r="AC133" i="13"/>
  <c r="AD132" i="13"/>
  <c r="I132" i="13" s="1"/>
  <c r="AC132" i="13"/>
  <c r="AD115" i="13"/>
  <c r="I115" i="13" s="1"/>
  <c r="AC115" i="13"/>
  <c r="AD116" i="13"/>
  <c r="I116" i="13" s="1"/>
  <c r="AC116" i="13"/>
  <c r="AD117" i="13"/>
  <c r="I117" i="13" s="1"/>
  <c r="AC117" i="13"/>
  <c r="AC114" i="13"/>
  <c r="AD114" i="13"/>
  <c r="I114" i="13" s="1"/>
  <c r="AD106" i="13"/>
  <c r="I106" i="13" s="1"/>
  <c r="AC106" i="13"/>
  <c r="AC77" i="13"/>
  <c r="AD76" i="13"/>
  <c r="I76" i="13" s="1"/>
  <c r="AD105" i="13"/>
  <c r="I105" i="13" s="1"/>
  <c r="AC105" i="13"/>
  <c r="AD73" i="13"/>
  <c r="I73" i="13" s="1"/>
  <c r="AC73" i="13"/>
  <c r="AC74" i="13"/>
  <c r="AD74" i="13"/>
  <c r="I74" i="13" s="1"/>
  <c r="AC76" i="13"/>
  <c r="AD75" i="13"/>
  <c r="I75" i="13" s="1"/>
  <c r="AC75" i="13"/>
  <c r="AD78" i="13"/>
  <c r="I78" i="13" s="1"/>
  <c r="AC78" i="13"/>
  <c r="AD79" i="13"/>
  <c r="I79" i="13" s="1"/>
  <c r="AC79" i="13"/>
  <c r="AC72" i="13"/>
  <c r="AD72" i="13"/>
  <c r="I72" i="13" s="1"/>
  <c r="AC38" i="13"/>
  <c r="AD38" i="13"/>
  <c r="I38" i="13" s="1"/>
  <c r="AD42" i="13"/>
  <c r="I42" i="13" s="1"/>
  <c r="AC42" i="13"/>
  <c r="AD43" i="13"/>
  <c r="I43" i="13" s="1"/>
  <c r="AC43" i="13"/>
  <c r="AC41" i="13"/>
  <c r="AN41" i="13" s="1"/>
  <c r="AD41" i="13"/>
  <c r="I41" i="13" s="1"/>
  <c r="AD44" i="13"/>
  <c r="I44" i="13" s="1"/>
  <c r="AC44" i="13"/>
  <c r="AD19" i="13"/>
  <c r="I19" i="13" s="1"/>
  <c r="AC19" i="13"/>
  <c r="AD18" i="13"/>
  <c r="I18" i="13" s="1"/>
  <c r="AC18" i="13"/>
  <c r="AC21" i="13"/>
  <c r="AD21" i="13"/>
  <c r="I21" i="13" s="1"/>
  <c r="AD24" i="13"/>
  <c r="I24" i="13" s="1"/>
  <c r="AC24" i="13"/>
  <c r="AD23" i="13"/>
  <c r="I23" i="13" s="1"/>
  <c r="AC23" i="13"/>
  <c r="AD22" i="13"/>
  <c r="I22" i="13" s="1"/>
  <c r="AC22" i="13"/>
  <c r="AD20" i="13"/>
  <c r="I20" i="13" s="1"/>
  <c r="AC20" i="13"/>
  <c r="AD48" i="13"/>
  <c r="I48" i="13" s="1"/>
  <c r="AC48" i="13"/>
  <c r="AC46" i="13"/>
  <c r="AD46" i="13"/>
  <c r="I46" i="13" s="1"/>
  <c r="AD49" i="13"/>
  <c r="I49" i="13" s="1"/>
  <c r="AC49" i="13"/>
  <c r="AD45" i="13"/>
  <c r="I45" i="13" s="1"/>
  <c r="AC45" i="13"/>
  <c r="AD47" i="13"/>
  <c r="I47" i="13" s="1"/>
  <c r="AC47" i="13"/>
  <c r="AD82" i="13"/>
  <c r="I82" i="13" s="1"/>
  <c r="AC82" i="13"/>
  <c r="AD83" i="13"/>
  <c r="I83" i="13" s="1"/>
  <c r="AC83" i="13"/>
  <c r="AD96" i="13"/>
  <c r="AD84" i="13"/>
  <c r="I84" i="13" s="1"/>
  <c r="AC84" i="13"/>
  <c r="AC81" i="13"/>
  <c r="AD81" i="13"/>
  <c r="I81" i="13" s="1"/>
  <c r="AD80" i="13"/>
  <c r="I80" i="13" s="1"/>
  <c r="AC80" i="13"/>
  <c r="AD109" i="13"/>
  <c r="I109" i="13" s="1"/>
  <c r="AC109" i="13"/>
  <c r="AD110" i="13"/>
  <c r="I110" i="13" s="1"/>
  <c r="AC110" i="13"/>
  <c r="AC107" i="13"/>
  <c r="AD107" i="13"/>
  <c r="I107" i="13" s="1"/>
  <c r="AD108" i="13"/>
  <c r="I108" i="13" s="1"/>
  <c r="AC108" i="13"/>
  <c r="AC96" i="13"/>
  <c r="AC136" i="13"/>
  <c r="AD113" i="13"/>
  <c r="I113" i="13" s="1"/>
  <c r="AC113" i="13"/>
  <c r="AC131" i="13"/>
  <c r="AD131" i="13"/>
  <c r="I131" i="13" s="1"/>
  <c r="AD121" i="13"/>
  <c r="I121" i="13" s="1"/>
  <c r="AC121" i="13"/>
  <c r="AD136" i="13"/>
  <c r="I136" i="13" s="1"/>
  <c r="AD138" i="13"/>
  <c r="AC118" i="13"/>
  <c r="AD118" i="13"/>
  <c r="I118" i="13" s="1"/>
  <c r="AD120" i="13"/>
  <c r="I120" i="13" s="1"/>
  <c r="AC120" i="13"/>
  <c r="AD119" i="13"/>
  <c r="I119" i="13" s="1"/>
  <c r="AC119" i="13"/>
  <c r="AC138" i="13"/>
  <c r="AC135" i="13"/>
  <c r="AD135" i="13"/>
  <c r="I135" i="13" s="1"/>
  <c r="AD134" i="13"/>
  <c r="I134" i="13" s="1"/>
  <c r="AC134" i="13"/>
  <c r="AD161" i="13"/>
  <c r="AC161" i="13"/>
  <c r="H52" i="19" s="1"/>
  <c r="AC151" i="13"/>
  <c r="AD151" i="13"/>
  <c r="I151" i="13" s="1"/>
  <c r="AC127" i="13"/>
  <c r="AD127" i="13"/>
  <c r="I127" i="13" s="1"/>
  <c r="AC140" i="13"/>
  <c r="AD140" i="13"/>
  <c r="AC139" i="13"/>
  <c r="AD139" i="13"/>
  <c r="AC154" i="13"/>
  <c r="H47" i="19" s="1"/>
  <c r="AD155" i="13"/>
  <c r="AC155" i="13"/>
  <c r="H45" i="19" s="1"/>
  <c r="AD156" i="13"/>
  <c r="AC156" i="13"/>
  <c r="H27" i="19" s="1"/>
  <c r="AD153" i="13"/>
  <c r="AC153" i="13"/>
  <c r="H44" i="19" s="1"/>
  <c r="AD157" i="13"/>
  <c r="AC157" i="13"/>
  <c r="H54" i="19" s="1"/>
  <c r="AD154" i="13"/>
  <c r="G25" i="3" a="1"/>
  <c r="G25" i="3" s="1"/>
  <c r="AD52" i="13"/>
  <c r="AC58" i="13"/>
  <c r="AC52" i="13"/>
  <c r="AD128" i="13"/>
  <c r="I128" i="13" s="1"/>
  <c r="AD64" i="13"/>
  <c r="I64" i="13" s="1"/>
  <c r="AD57" i="13"/>
  <c r="I57" i="13" s="1"/>
  <c r="AC162" i="13"/>
  <c r="AD86" i="13"/>
  <c r="AD143" i="13"/>
  <c r="I143" i="13" s="1"/>
  <c r="AD58" i="13"/>
  <c r="G41" i="3" a="1"/>
  <c r="G41" i="3" s="1"/>
  <c r="AD126" i="13"/>
  <c r="I126" i="13" s="1"/>
  <c r="AC126" i="13"/>
  <c r="AC159" i="13"/>
  <c r="H32" i="19" s="1"/>
  <c r="AD159" i="13"/>
  <c r="AD12" i="13"/>
  <c r="I4" i="19" s="1"/>
  <c r="AC12" i="13"/>
  <c r="AC35" i="13"/>
  <c r="AD35" i="13"/>
  <c r="AC145" i="13"/>
  <c r="AD145" i="13"/>
  <c r="I145" i="13" s="1"/>
  <c r="AD36" i="13"/>
  <c r="AC36" i="13"/>
  <c r="AC68" i="13"/>
  <c r="AD68" i="13"/>
  <c r="I68" i="13" s="1"/>
  <c r="AC55" i="13"/>
  <c r="AD55" i="13"/>
  <c r="AC143" i="13"/>
  <c r="AC128" i="13"/>
  <c r="AC144" i="13"/>
  <c r="AD162" i="13"/>
  <c r="I162" i="13" s="1"/>
  <c r="G33" i="3" a="1"/>
  <c r="G33" i="3" s="1"/>
  <c r="N28" i="3"/>
  <c r="AD65" i="13"/>
  <c r="AC65" i="13"/>
  <c r="AD25" i="13"/>
  <c r="I25" i="13" s="1"/>
  <c r="AC25" i="13"/>
  <c r="AD27" i="13"/>
  <c r="I27" i="13" s="1"/>
  <c r="AC27" i="13"/>
  <c r="AD63" i="13"/>
  <c r="I63" i="13" s="1"/>
  <c r="AC63" i="13"/>
  <c r="AD89" i="13"/>
  <c r="I89" i="13" s="1"/>
  <c r="AC89" i="13"/>
  <c r="AD167" i="13"/>
  <c r="I167" i="13" s="1"/>
  <c r="AC167" i="13"/>
  <c r="AI167" i="13" s="1"/>
  <c r="AC146" i="13"/>
  <c r="AD146" i="13"/>
  <c r="I146" i="13" s="1"/>
  <c r="AC94" i="13"/>
  <c r="AD94" i="13"/>
  <c r="AD53" i="13"/>
  <c r="I53" i="13" s="1"/>
  <c r="AC53" i="13"/>
  <c r="AD69" i="13"/>
  <c r="I69" i="13" s="1"/>
  <c r="AC69" i="13"/>
  <c r="AC142" i="13"/>
  <c r="AD142" i="13"/>
  <c r="I142" i="13" s="1"/>
  <c r="AD166" i="13"/>
  <c r="I166" i="13" s="1"/>
  <c r="AC166" i="13"/>
  <c r="AI166" i="13" s="1"/>
  <c r="AC160" i="13"/>
  <c r="AD160" i="13"/>
  <c r="AD164" i="13"/>
  <c r="I164" i="13" s="1"/>
  <c r="AC62" i="13"/>
  <c r="AD62" i="13"/>
  <c r="I62" i="13" s="1"/>
  <c r="AC165" i="13"/>
  <c r="AI165" i="13" s="1"/>
  <c r="AD165" i="13"/>
  <c r="I165" i="13" s="1"/>
  <c r="AD29" i="13"/>
  <c r="AC29" i="13"/>
  <c r="AD28" i="13"/>
  <c r="AC28" i="13"/>
  <c r="G49" i="3" a="1"/>
  <c r="G49" i="3" s="1"/>
  <c r="AC57" i="13"/>
  <c r="AC64" i="13"/>
  <c r="AD71" i="13"/>
  <c r="I71" i="13" s="1"/>
  <c r="AC66" i="13"/>
  <c r="AD66" i="13"/>
  <c r="AD93" i="13"/>
  <c r="I93" i="13" s="1"/>
  <c r="AC93" i="13"/>
  <c r="AD97" i="13"/>
  <c r="AC97" i="13"/>
  <c r="AD144" i="13"/>
  <c r="I144" i="13" s="1"/>
  <c r="AD87" i="13"/>
  <c r="AC87" i="13"/>
  <c r="AD59" i="13"/>
  <c r="I59" i="13" s="1"/>
  <c r="AC59" i="13"/>
  <c r="AD32" i="13"/>
  <c r="AC32" i="13"/>
  <c r="AD124" i="13"/>
  <c r="AC124" i="13"/>
  <c r="AD34" i="13"/>
  <c r="I34" i="13" s="1"/>
  <c r="AC34" i="13"/>
  <c r="AD123" i="13"/>
  <c r="AC123" i="13"/>
  <c r="AD141" i="13"/>
  <c r="AC141" i="13"/>
  <c r="AD95" i="13"/>
  <c r="AC95" i="13"/>
  <c r="AC56" i="13"/>
  <c r="AD56" i="13"/>
  <c r="I56" i="13" s="1"/>
  <c r="AD70" i="13"/>
  <c r="I70" i="13" s="1"/>
  <c r="AC70" i="13"/>
  <c r="AC54" i="13"/>
  <c r="AD54" i="13"/>
  <c r="AC61" i="13"/>
  <c r="AD61" i="13"/>
  <c r="I61" i="13" s="1"/>
  <c r="AC7" i="13"/>
  <c r="H7" i="19" s="1"/>
  <c r="AD7" i="13"/>
  <c r="I7" i="19" s="1"/>
  <c r="AC14" i="13"/>
  <c r="AD14" i="13"/>
  <c r="I6" i="19" s="1"/>
  <c r="AD112" i="13"/>
  <c r="I3" i="19" s="1"/>
  <c r="AC112" i="13"/>
  <c r="AD125" i="13"/>
  <c r="I26" i="19" s="1"/>
  <c r="AC125" i="13"/>
  <c r="G17" i="3" a="1"/>
  <c r="G17" i="3" s="1"/>
  <c r="G9" i="3" a="1"/>
  <c r="G9" i="3" s="1"/>
  <c r="AC71" i="13"/>
  <c r="AN71" i="13" s="1"/>
  <c r="G57" i="3" a="1"/>
  <c r="G57" i="3" s="1"/>
  <c r="AC86" i="13"/>
  <c r="AC164" i="13"/>
  <c r="AI164" i="13" s="1"/>
  <c r="AD33" i="13"/>
  <c r="AC33" i="13"/>
  <c r="AC92" i="13"/>
  <c r="AD92" i="13"/>
  <c r="I92" i="13" s="1"/>
  <c r="AC51" i="13"/>
  <c r="AD51" i="13"/>
  <c r="AD129" i="13"/>
  <c r="I129" i="13" s="1"/>
  <c r="AC129" i="13"/>
  <c r="AD30" i="13"/>
  <c r="AC30" i="13"/>
  <c r="AD130" i="13"/>
  <c r="I130" i="13" s="1"/>
  <c r="AC130" i="13"/>
  <c r="AD31" i="13"/>
  <c r="I31" i="13" s="1"/>
  <c r="AC31" i="13"/>
  <c r="AC91" i="13"/>
  <c r="AD91" i="13"/>
  <c r="I91" i="13" s="1"/>
  <c r="AC163" i="13"/>
  <c r="AI163" i="13" s="1"/>
  <c r="AD163" i="13"/>
  <c r="I163" i="13" s="1"/>
  <c r="AD16" i="13"/>
  <c r="AC16" i="13"/>
  <c r="AC88" i="13"/>
  <c r="AD88" i="13"/>
  <c r="AD90" i="13"/>
  <c r="I90" i="13" s="1"/>
  <c r="AC90" i="13"/>
  <c r="AD158" i="13"/>
  <c r="AC158" i="13"/>
  <c r="H48" i="19" s="1"/>
  <c r="AN17" i="13" l="1"/>
  <c r="AO17" i="13" s="1"/>
  <c r="B17" i="13"/>
  <c r="AE17" i="13" a="1"/>
  <c r="AE17" i="13" s="1"/>
  <c r="AH17" i="13" s="1"/>
  <c r="AG17" i="13" a="1"/>
  <c r="AG17" i="13" s="1"/>
  <c r="B9" i="13"/>
  <c r="C9" i="13"/>
  <c r="AG9" i="13" a="1"/>
  <c r="AG9" i="13" s="1"/>
  <c r="D9" i="13"/>
  <c r="AI9" i="13"/>
  <c r="E9" i="13"/>
  <c r="AP9" i="13"/>
  <c r="AE9" i="13" a="1"/>
  <c r="AE9" i="13" s="1"/>
  <c r="AH9" i="13" s="1"/>
  <c r="AN9" i="13"/>
  <c r="AO9" i="13" s="1"/>
  <c r="AL9" i="13"/>
  <c r="I9" i="13"/>
  <c r="I30" i="19"/>
  <c r="I10" i="19"/>
  <c r="I55" i="19"/>
  <c r="I11" i="19"/>
  <c r="I9" i="19"/>
  <c r="H35" i="19"/>
  <c r="AN123" i="13"/>
  <c r="H37" i="19"/>
  <c r="I88" i="13"/>
  <c r="I49" i="19"/>
  <c r="I51" i="13"/>
  <c r="I19" i="19"/>
  <c r="AN33" i="13"/>
  <c r="H8" i="19"/>
  <c r="AN14" i="13"/>
  <c r="H6" i="19"/>
  <c r="I95" i="13"/>
  <c r="I39" i="19"/>
  <c r="I123" i="13"/>
  <c r="I37" i="19"/>
  <c r="I124" i="13"/>
  <c r="I20" i="19"/>
  <c r="AN97" i="13"/>
  <c r="H34" i="19"/>
  <c r="I29" i="13"/>
  <c r="I15" i="19"/>
  <c r="H9" i="19"/>
  <c r="AN65" i="13"/>
  <c r="H25" i="19"/>
  <c r="H30" i="19"/>
  <c r="I86" i="13"/>
  <c r="I33" i="19"/>
  <c r="I52" i="13"/>
  <c r="I22" i="19"/>
  <c r="I157" i="13"/>
  <c r="I54" i="19"/>
  <c r="I156" i="13"/>
  <c r="I27" i="19"/>
  <c r="I139" i="13"/>
  <c r="I43" i="19"/>
  <c r="H18" i="19"/>
  <c r="H11" i="19"/>
  <c r="I30" i="13"/>
  <c r="I12" i="19"/>
  <c r="AN125" i="13"/>
  <c r="H26" i="19"/>
  <c r="AN124" i="13"/>
  <c r="H20" i="19"/>
  <c r="AN66" i="13"/>
  <c r="H31" i="19"/>
  <c r="AN29" i="13"/>
  <c r="H15" i="19"/>
  <c r="AN88" i="13"/>
  <c r="H49" i="19"/>
  <c r="AN112" i="13"/>
  <c r="H42" i="19"/>
  <c r="I97" i="13"/>
  <c r="I34" i="19"/>
  <c r="AN139" i="13"/>
  <c r="H43" i="19"/>
  <c r="I161" i="13"/>
  <c r="I52" i="19"/>
  <c r="I138" i="13"/>
  <c r="I50" i="19"/>
  <c r="I96" i="13"/>
  <c r="I38" i="19"/>
  <c r="I18" i="19"/>
  <c r="AN95" i="13"/>
  <c r="H39" i="19"/>
  <c r="AN51" i="13"/>
  <c r="H19" i="19"/>
  <c r="I33" i="13"/>
  <c r="I8" i="19"/>
  <c r="AN86" i="13"/>
  <c r="H33" i="19"/>
  <c r="I54" i="13"/>
  <c r="I24" i="19"/>
  <c r="AN141" i="13"/>
  <c r="AO141" i="13" s="1"/>
  <c r="H53" i="19"/>
  <c r="AN32" i="13"/>
  <c r="H51" i="19"/>
  <c r="AN87" i="13"/>
  <c r="H36" i="19"/>
  <c r="H55" i="19"/>
  <c r="AN28" i="13"/>
  <c r="H14" i="19"/>
  <c r="I65" i="13"/>
  <c r="I25" i="19"/>
  <c r="I55" i="13"/>
  <c r="I28" i="19"/>
  <c r="AN36" i="13"/>
  <c r="H17" i="19"/>
  <c r="I35" i="13"/>
  <c r="I23" i="19"/>
  <c r="H10" i="19"/>
  <c r="H29" i="19"/>
  <c r="AN16" i="13"/>
  <c r="H5" i="19"/>
  <c r="AN30" i="13"/>
  <c r="H12" i="19"/>
  <c r="H3" i="19"/>
  <c r="I112" i="13"/>
  <c r="I42" i="19"/>
  <c r="AN54" i="13"/>
  <c r="H24" i="19"/>
  <c r="I141" i="13"/>
  <c r="I53" i="19"/>
  <c r="I32" i="13"/>
  <c r="I51" i="19"/>
  <c r="I87" i="13"/>
  <c r="I36" i="19"/>
  <c r="I66" i="13"/>
  <c r="I31" i="19"/>
  <c r="I28" i="13"/>
  <c r="I14" i="19"/>
  <c r="I160" i="13"/>
  <c r="I35" i="19"/>
  <c r="I94" i="13"/>
  <c r="I41" i="19"/>
  <c r="AN55" i="13"/>
  <c r="H28" i="19"/>
  <c r="I36" i="13"/>
  <c r="I17" i="19"/>
  <c r="AN35" i="13"/>
  <c r="H23" i="19"/>
  <c r="I29" i="19"/>
  <c r="I58" i="13"/>
  <c r="I21" i="19"/>
  <c r="AN52" i="13"/>
  <c r="H22" i="19"/>
  <c r="I154" i="13"/>
  <c r="I47" i="19"/>
  <c r="I153" i="13"/>
  <c r="I44" i="19"/>
  <c r="I155" i="13"/>
  <c r="I45" i="19"/>
  <c r="I140" i="13"/>
  <c r="I46" i="19"/>
  <c r="AN138" i="13"/>
  <c r="AO138" i="13" s="1"/>
  <c r="H50" i="19"/>
  <c r="AN96" i="13"/>
  <c r="H38" i="19"/>
  <c r="H13" i="19"/>
  <c r="AN98" i="13"/>
  <c r="H40" i="19"/>
  <c r="I158" i="13"/>
  <c r="I48" i="19"/>
  <c r="I16" i="13"/>
  <c r="I5" i="19"/>
  <c r="AN94" i="13"/>
  <c r="H41" i="19"/>
  <c r="AN12" i="13"/>
  <c r="H4" i="19"/>
  <c r="I159" i="13"/>
  <c r="I32" i="19"/>
  <c r="AN58" i="13"/>
  <c r="H21" i="19"/>
  <c r="AN140" i="13"/>
  <c r="H46" i="19"/>
  <c r="I13" i="19"/>
  <c r="I98" i="13"/>
  <c r="I40" i="19"/>
  <c r="E92" i="13"/>
  <c r="AN92" i="13"/>
  <c r="AO92" i="13" s="1"/>
  <c r="E142" i="13"/>
  <c r="AN142" i="13"/>
  <c r="AO142" i="13" s="1"/>
  <c r="AN130" i="13"/>
  <c r="AO130" i="13" s="1"/>
  <c r="E61" i="13"/>
  <c r="AN61" i="13"/>
  <c r="AO61" i="13" s="1"/>
  <c r="E62" i="13"/>
  <c r="AN62" i="13"/>
  <c r="AO62" i="13" s="1"/>
  <c r="E53" i="13"/>
  <c r="AN53" i="13"/>
  <c r="AO53" i="13" s="1"/>
  <c r="E89" i="13"/>
  <c r="AN89" i="13"/>
  <c r="AO89" i="13" s="1"/>
  <c r="E27" i="13"/>
  <c r="AN27" i="13"/>
  <c r="AO27" i="13" s="1"/>
  <c r="E68" i="13"/>
  <c r="AN68" i="13"/>
  <c r="AO68" i="13" s="1"/>
  <c r="AN145" i="13"/>
  <c r="E118" i="13"/>
  <c r="AN118" i="13"/>
  <c r="AO118" i="13" s="1"/>
  <c r="E82" i="13"/>
  <c r="AN82" i="13"/>
  <c r="AO82" i="13" s="1"/>
  <c r="E45" i="13"/>
  <c r="AN45" i="13"/>
  <c r="AO45" i="13" s="1"/>
  <c r="E20" i="13"/>
  <c r="AN20" i="13"/>
  <c r="AO20" i="13" s="1"/>
  <c r="E23" i="13"/>
  <c r="AN23" i="13"/>
  <c r="AO23" i="13" s="1"/>
  <c r="E19" i="13"/>
  <c r="AN19" i="13"/>
  <c r="AO19" i="13" s="1"/>
  <c r="E44" i="13"/>
  <c r="AN44" i="13"/>
  <c r="AO44" i="13" s="1"/>
  <c r="E43" i="13"/>
  <c r="AN43" i="13"/>
  <c r="AO43" i="13" s="1"/>
  <c r="E79" i="13"/>
  <c r="AN79" i="13"/>
  <c r="AO79" i="13" s="1"/>
  <c r="E75" i="13"/>
  <c r="AN75" i="13"/>
  <c r="AO75" i="13" s="1"/>
  <c r="AN74" i="13"/>
  <c r="AO74" i="13" s="1"/>
  <c r="E150" i="13"/>
  <c r="AN150" i="13"/>
  <c r="AO150" i="13" s="1"/>
  <c r="E149" i="13"/>
  <c r="AN149" i="13"/>
  <c r="AO149" i="13" s="1"/>
  <c r="E102" i="13"/>
  <c r="AN102" i="13"/>
  <c r="AO102" i="13" s="1"/>
  <c r="AN99" i="13"/>
  <c r="E103" i="13"/>
  <c r="AN103" i="13"/>
  <c r="AO103" i="13" s="1"/>
  <c r="AN7" i="13"/>
  <c r="AN3" i="13"/>
  <c r="E56" i="13"/>
  <c r="AN56" i="13"/>
  <c r="AO56" i="13" s="1"/>
  <c r="E59" i="13"/>
  <c r="AN59" i="13"/>
  <c r="AO59" i="13" s="1"/>
  <c r="E91" i="13"/>
  <c r="AN91" i="13"/>
  <c r="AO91" i="13" s="1"/>
  <c r="AN34" i="13"/>
  <c r="AO34" i="13" s="1"/>
  <c r="E64" i="13"/>
  <c r="AN64" i="13"/>
  <c r="AO64" i="13" s="1"/>
  <c r="AN146" i="13"/>
  <c r="AO146" i="13" s="1"/>
  <c r="E144" i="13"/>
  <c r="AN144" i="13"/>
  <c r="AO144" i="13" s="1"/>
  <c r="E127" i="13"/>
  <c r="AN127" i="13"/>
  <c r="AO127" i="13" s="1"/>
  <c r="E135" i="13"/>
  <c r="AN135" i="13"/>
  <c r="AO135" i="13" s="1"/>
  <c r="E120" i="13"/>
  <c r="AN120" i="13"/>
  <c r="AO120" i="13" s="1"/>
  <c r="E136" i="13"/>
  <c r="AN136" i="13"/>
  <c r="AO136" i="13" s="1"/>
  <c r="E109" i="13"/>
  <c r="AN109" i="13"/>
  <c r="AO109" i="13" s="1"/>
  <c r="E46" i="13"/>
  <c r="AN46" i="13"/>
  <c r="AO46" i="13" s="1"/>
  <c r="E21" i="13"/>
  <c r="AN21" i="13"/>
  <c r="AO21" i="13" s="1"/>
  <c r="E38" i="13"/>
  <c r="AN38" i="13"/>
  <c r="AO38" i="13" s="1"/>
  <c r="AN73" i="13"/>
  <c r="AO73" i="13" s="1"/>
  <c r="E116" i="13"/>
  <c r="AN116" i="13"/>
  <c r="AO116" i="13" s="1"/>
  <c r="E132" i="13"/>
  <c r="AN132" i="13"/>
  <c r="AO132" i="13" s="1"/>
  <c r="E90" i="13"/>
  <c r="AN90" i="13"/>
  <c r="AO90" i="13" s="1"/>
  <c r="E93" i="13"/>
  <c r="AN93" i="13"/>
  <c r="AO93" i="13" s="1"/>
  <c r="E57" i="13"/>
  <c r="AN57" i="13"/>
  <c r="AO57" i="13" s="1"/>
  <c r="AN69" i="13"/>
  <c r="AO69" i="13" s="1"/>
  <c r="E63" i="13"/>
  <c r="AN63" i="13"/>
  <c r="AO63" i="13" s="1"/>
  <c r="E25" i="13"/>
  <c r="AN25" i="13"/>
  <c r="AO25" i="13" s="1"/>
  <c r="E128" i="13"/>
  <c r="AN128" i="13"/>
  <c r="AO128" i="13" s="1"/>
  <c r="E134" i="13"/>
  <c r="AN134" i="13"/>
  <c r="AO134" i="13" s="1"/>
  <c r="E131" i="13"/>
  <c r="AN131" i="13"/>
  <c r="AO131" i="13" s="1"/>
  <c r="E107" i="13"/>
  <c r="AN107" i="13"/>
  <c r="AO107" i="13" s="1"/>
  <c r="E81" i="13"/>
  <c r="AN81" i="13"/>
  <c r="AO81" i="13" s="1"/>
  <c r="E83" i="13"/>
  <c r="AN83" i="13"/>
  <c r="AO83" i="13" s="1"/>
  <c r="E47" i="13"/>
  <c r="AN47" i="13"/>
  <c r="AO47" i="13" s="1"/>
  <c r="E49" i="13"/>
  <c r="AN49" i="13"/>
  <c r="AO49" i="13" s="1"/>
  <c r="E48" i="13"/>
  <c r="AN48" i="13"/>
  <c r="AO48" i="13" s="1"/>
  <c r="E22" i="13"/>
  <c r="AN22" i="13"/>
  <c r="AO22" i="13" s="1"/>
  <c r="E24" i="13"/>
  <c r="AN24" i="13"/>
  <c r="AO24" i="13" s="1"/>
  <c r="AN18" i="13"/>
  <c r="AO18" i="13" s="1"/>
  <c r="AN42" i="13"/>
  <c r="AO42" i="13" s="1"/>
  <c r="E78" i="13"/>
  <c r="AN78" i="13"/>
  <c r="AO78" i="13" s="1"/>
  <c r="E76" i="13"/>
  <c r="AN76" i="13"/>
  <c r="AO76" i="13" s="1"/>
  <c r="E77" i="13"/>
  <c r="AN77" i="13"/>
  <c r="AO77" i="13" s="1"/>
  <c r="E114" i="13"/>
  <c r="AN114" i="13"/>
  <c r="AO114" i="13" s="1"/>
  <c r="E148" i="13"/>
  <c r="AN148" i="13"/>
  <c r="AO148" i="13" s="1"/>
  <c r="E101" i="13"/>
  <c r="AN101" i="13"/>
  <c r="AO101" i="13" s="1"/>
  <c r="AN100" i="13"/>
  <c r="AO100" i="13" s="1"/>
  <c r="E104" i="13"/>
  <c r="AN104" i="13"/>
  <c r="AO104" i="13" s="1"/>
  <c r="E31" i="13"/>
  <c r="AN31" i="13"/>
  <c r="AO31" i="13" s="1"/>
  <c r="AN129" i="13"/>
  <c r="AO129" i="13" s="1"/>
  <c r="E70" i="13"/>
  <c r="AN70" i="13"/>
  <c r="AO70" i="13" s="1"/>
  <c r="E143" i="13"/>
  <c r="AN143" i="13"/>
  <c r="AO143" i="13" s="1"/>
  <c r="E126" i="13"/>
  <c r="AN126" i="13"/>
  <c r="AO126" i="13" s="1"/>
  <c r="E151" i="13"/>
  <c r="AN151" i="13"/>
  <c r="AO151" i="13" s="1"/>
  <c r="E119" i="13"/>
  <c r="AN119" i="13"/>
  <c r="AO119" i="13" s="1"/>
  <c r="E121" i="13"/>
  <c r="AN121" i="13"/>
  <c r="AO121" i="13" s="1"/>
  <c r="E113" i="13"/>
  <c r="AN113" i="13"/>
  <c r="AO113" i="13" s="1"/>
  <c r="E108" i="13"/>
  <c r="AN108" i="13"/>
  <c r="AO108" i="13" s="1"/>
  <c r="E110" i="13"/>
  <c r="AN110" i="13"/>
  <c r="AO110" i="13" s="1"/>
  <c r="E80" i="13"/>
  <c r="AN80" i="13"/>
  <c r="AO80" i="13" s="1"/>
  <c r="E84" i="13"/>
  <c r="AN84" i="13"/>
  <c r="AO84" i="13" s="1"/>
  <c r="AN72" i="13"/>
  <c r="AO72" i="13" s="1"/>
  <c r="E105" i="13"/>
  <c r="AN105" i="13"/>
  <c r="AO105" i="13" s="1"/>
  <c r="E106" i="13"/>
  <c r="AN106" i="13"/>
  <c r="AO106" i="13" s="1"/>
  <c r="E117" i="13"/>
  <c r="AN117" i="13"/>
  <c r="AO117" i="13" s="1"/>
  <c r="E115" i="13"/>
  <c r="AN115" i="13"/>
  <c r="AO115" i="13" s="1"/>
  <c r="E133" i="13"/>
  <c r="AN133" i="13"/>
  <c r="AO133" i="13" s="1"/>
  <c r="AN147" i="13"/>
  <c r="AO147" i="13" s="1"/>
  <c r="AI33" i="13"/>
  <c r="AI53" i="13"/>
  <c r="AP53" i="13"/>
  <c r="AI27" i="13"/>
  <c r="AP27" i="13"/>
  <c r="AI145" i="13"/>
  <c r="AI118" i="13"/>
  <c r="AP118" i="13"/>
  <c r="AI82" i="13"/>
  <c r="AP82" i="13"/>
  <c r="AI23" i="13"/>
  <c r="AP23" i="13"/>
  <c r="AI79" i="13"/>
  <c r="AP79" i="13"/>
  <c r="AI103" i="13"/>
  <c r="AP103" i="13"/>
  <c r="AI88" i="13"/>
  <c r="AI139" i="13"/>
  <c r="AI127" i="13"/>
  <c r="AP127" i="13"/>
  <c r="AI135" i="13"/>
  <c r="AP135" i="13"/>
  <c r="AI120" i="13"/>
  <c r="AP120" i="13"/>
  <c r="AI136" i="13"/>
  <c r="AP136" i="13"/>
  <c r="AI109" i="13"/>
  <c r="AP109" i="13"/>
  <c r="AI46" i="13"/>
  <c r="AP46" i="13"/>
  <c r="AI21" i="13"/>
  <c r="AP21" i="13"/>
  <c r="AI38" i="13"/>
  <c r="AP38" i="13"/>
  <c r="AI73" i="13"/>
  <c r="AI116" i="13"/>
  <c r="AP116" i="13"/>
  <c r="AI132" i="13"/>
  <c r="AP132" i="13"/>
  <c r="AI130" i="13"/>
  <c r="AI89" i="13"/>
  <c r="AP89" i="13"/>
  <c r="AI65" i="13"/>
  <c r="AI45" i="13"/>
  <c r="AP45" i="13"/>
  <c r="AI149" i="13"/>
  <c r="AP149" i="13"/>
  <c r="AI99" i="13"/>
  <c r="AI91" i="13"/>
  <c r="AP91" i="13"/>
  <c r="AI51" i="13"/>
  <c r="AI86" i="13"/>
  <c r="AI112" i="13"/>
  <c r="AI34" i="13"/>
  <c r="AI32" i="13"/>
  <c r="AI87" i="13"/>
  <c r="AI36" i="13"/>
  <c r="AI90" i="13"/>
  <c r="AP90" i="13"/>
  <c r="AI31" i="13"/>
  <c r="AP31" i="13"/>
  <c r="AI30" i="13"/>
  <c r="AI129" i="13"/>
  <c r="AI54" i="13"/>
  <c r="AI56" i="13"/>
  <c r="AP56" i="13"/>
  <c r="AI93" i="13"/>
  <c r="AP93" i="13"/>
  <c r="AI57" i="13"/>
  <c r="AP57" i="13"/>
  <c r="AI69" i="13"/>
  <c r="AI63" i="13"/>
  <c r="AP63" i="13"/>
  <c r="AI25" i="13"/>
  <c r="AP25" i="13"/>
  <c r="AI128" i="13"/>
  <c r="AP128" i="13"/>
  <c r="AI55" i="13"/>
  <c r="AI35" i="13"/>
  <c r="AI52" i="13"/>
  <c r="AI134" i="13"/>
  <c r="AP134" i="13"/>
  <c r="AI138" i="13"/>
  <c r="AI131" i="13"/>
  <c r="AP131" i="13"/>
  <c r="AI96" i="13"/>
  <c r="AI107" i="13"/>
  <c r="AP107" i="13"/>
  <c r="AI81" i="13"/>
  <c r="AP81" i="13"/>
  <c r="AI83" i="13"/>
  <c r="AP83" i="13"/>
  <c r="AI47" i="13"/>
  <c r="AP47" i="13"/>
  <c r="AI49" i="13"/>
  <c r="AP49" i="13"/>
  <c r="AI48" i="13"/>
  <c r="AP48" i="13"/>
  <c r="AI22" i="13"/>
  <c r="AP22" i="13"/>
  <c r="AI24" i="13"/>
  <c r="AP24" i="13"/>
  <c r="AI42" i="13"/>
  <c r="AI78" i="13"/>
  <c r="AP78" i="13"/>
  <c r="AI76" i="13"/>
  <c r="AP76" i="13"/>
  <c r="AI77" i="13"/>
  <c r="AP77" i="13"/>
  <c r="AI114" i="13"/>
  <c r="AP114" i="13"/>
  <c r="AI98" i="13"/>
  <c r="AI148" i="13"/>
  <c r="AP148" i="13"/>
  <c r="AI101" i="13"/>
  <c r="AP101" i="13"/>
  <c r="AI100" i="13"/>
  <c r="AI104" i="13"/>
  <c r="AP104" i="13"/>
  <c r="AI61" i="13"/>
  <c r="AP61" i="13"/>
  <c r="AI97" i="13"/>
  <c r="AI62" i="13"/>
  <c r="AP62" i="13"/>
  <c r="AI68" i="13"/>
  <c r="AP68" i="13"/>
  <c r="AI20" i="13"/>
  <c r="AP20" i="13"/>
  <c r="AI19" i="13"/>
  <c r="AP19" i="13"/>
  <c r="AI44" i="13"/>
  <c r="AP44" i="13"/>
  <c r="AI43" i="13"/>
  <c r="AP43" i="13"/>
  <c r="AI75" i="13"/>
  <c r="AP75" i="13"/>
  <c r="AI74" i="13"/>
  <c r="AI150" i="13"/>
  <c r="AP150" i="13"/>
  <c r="AI102" i="13"/>
  <c r="AP102" i="13"/>
  <c r="AI141" i="13"/>
  <c r="AI64" i="13"/>
  <c r="AP64" i="13"/>
  <c r="AI28" i="13"/>
  <c r="AI146" i="13"/>
  <c r="AI144" i="13"/>
  <c r="AP144" i="13"/>
  <c r="AI92" i="13"/>
  <c r="AP92" i="13"/>
  <c r="AO5" i="13"/>
  <c r="AI71" i="13"/>
  <c r="AI125" i="13"/>
  <c r="M27" i="21" s="1"/>
  <c r="AI70" i="13"/>
  <c r="AP70" i="13"/>
  <c r="AI95" i="13"/>
  <c r="AI123" i="13"/>
  <c r="AI124" i="13"/>
  <c r="AI59" i="13"/>
  <c r="AP59" i="13"/>
  <c r="AI66" i="13"/>
  <c r="AI29" i="13"/>
  <c r="AI142" i="13"/>
  <c r="AP142" i="13"/>
  <c r="AI94" i="13"/>
  <c r="AI143" i="13"/>
  <c r="AP143" i="13"/>
  <c r="AI126" i="13"/>
  <c r="AP126" i="13"/>
  <c r="AI58" i="13"/>
  <c r="AI140" i="13"/>
  <c r="AI151" i="13"/>
  <c r="AP151" i="13"/>
  <c r="AI119" i="13"/>
  <c r="AP119" i="13"/>
  <c r="AI121" i="13"/>
  <c r="AP121" i="13"/>
  <c r="AI113" i="13"/>
  <c r="AP113" i="13"/>
  <c r="AI108" i="13"/>
  <c r="AP108" i="13"/>
  <c r="AI110" i="13"/>
  <c r="AP110" i="13"/>
  <c r="AI80" i="13"/>
  <c r="AP80" i="13"/>
  <c r="AI84" i="13"/>
  <c r="AP84" i="13"/>
  <c r="AI41" i="13"/>
  <c r="AI72" i="13"/>
  <c r="AI105" i="13"/>
  <c r="AP105" i="13"/>
  <c r="AI106" i="13"/>
  <c r="AP106" i="13"/>
  <c r="AI117" i="13"/>
  <c r="AP117" i="13"/>
  <c r="AI115" i="13"/>
  <c r="AP115" i="13"/>
  <c r="AI133" i="13"/>
  <c r="AP133" i="13"/>
  <c r="AI147" i="13"/>
  <c r="AI14" i="13"/>
  <c r="AI18" i="13"/>
  <c r="AI16" i="13"/>
  <c r="AI7" i="13"/>
  <c r="AI12" i="13"/>
  <c r="C61" i="13"/>
  <c r="B61" i="13"/>
  <c r="D61" i="13"/>
  <c r="B166" i="13"/>
  <c r="D166" i="13"/>
  <c r="C166" i="13"/>
  <c r="C89" i="13"/>
  <c r="B89" i="13"/>
  <c r="D89" i="13"/>
  <c r="C45" i="13"/>
  <c r="B45" i="13"/>
  <c r="D45" i="13"/>
  <c r="C44" i="13"/>
  <c r="D44" i="13"/>
  <c r="B44" i="13"/>
  <c r="C64" i="13"/>
  <c r="D64" i="13"/>
  <c r="B64" i="13"/>
  <c r="AE162" i="13" a="1"/>
  <c r="AE162" i="13" s="1"/>
  <c r="C162" i="13"/>
  <c r="C155" i="13"/>
  <c r="AE136" i="13" a="1"/>
  <c r="AE136" i="13" s="1"/>
  <c r="AH136" i="13" s="1"/>
  <c r="C136" i="13"/>
  <c r="D136" i="13"/>
  <c r="B136" i="13"/>
  <c r="C109" i="13"/>
  <c r="B109" i="13"/>
  <c r="D109" i="13"/>
  <c r="C90" i="13"/>
  <c r="B90" i="13"/>
  <c r="D90" i="13"/>
  <c r="C57" i="13"/>
  <c r="B57" i="13"/>
  <c r="D57" i="13"/>
  <c r="C63" i="13"/>
  <c r="B63" i="13"/>
  <c r="D63" i="13"/>
  <c r="C83" i="13"/>
  <c r="B83" i="13"/>
  <c r="D83" i="13"/>
  <c r="C49" i="13"/>
  <c r="B49" i="13"/>
  <c r="D49" i="13"/>
  <c r="C22" i="13"/>
  <c r="B22" i="13"/>
  <c r="D22" i="13"/>
  <c r="C78" i="13"/>
  <c r="B78" i="13"/>
  <c r="D78" i="13"/>
  <c r="C114" i="13"/>
  <c r="B114" i="13"/>
  <c r="D114" i="13"/>
  <c r="C92" i="13"/>
  <c r="D92" i="13"/>
  <c r="B92" i="13"/>
  <c r="C70" i="13"/>
  <c r="B70" i="13"/>
  <c r="D70" i="13"/>
  <c r="C59" i="13"/>
  <c r="B59" i="13"/>
  <c r="D59" i="13"/>
  <c r="C142" i="13"/>
  <c r="D142" i="13"/>
  <c r="B142" i="13"/>
  <c r="C126" i="13"/>
  <c r="B126" i="13"/>
  <c r="D126" i="13"/>
  <c r="C157" i="13"/>
  <c r="C154" i="13"/>
  <c r="C151" i="13"/>
  <c r="B151" i="13"/>
  <c r="D151" i="13"/>
  <c r="C119" i="13"/>
  <c r="B119" i="13"/>
  <c r="D119" i="13"/>
  <c r="C121" i="13"/>
  <c r="B121" i="13"/>
  <c r="D121" i="13"/>
  <c r="C108" i="13"/>
  <c r="D108" i="13"/>
  <c r="B108" i="13"/>
  <c r="C80" i="13"/>
  <c r="D80" i="13"/>
  <c r="B80" i="13"/>
  <c r="C105" i="13"/>
  <c r="B105" i="13"/>
  <c r="D105" i="13"/>
  <c r="C117" i="13"/>
  <c r="B117" i="13"/>
  <c r="D117" i="13"/>
  <c r="C133" i="13"/>
  <c r="B133" i="13"/>
  <c r="D133" i="13"/>
  <c r="C101" i="13"/>
  <c r="B101" i="13"/>
  <c r="D101" i="13"/>
  <c r="C104" i="13"/>
  <c r="D104" i="13"/>
  <c r="B104" i="13"/>
  <c r="C20" i="13"/>
  <c r="D20" i="13"/>
  <c r="B20" i="13"/>
  <c r="C163" i="13"/>
  <c r="C93" i="13"/>
  <c r="B93" i="13"/>
  <c r="D93" i="13"/>
  <c r="B165" i="13"/>
  <c r="D165" i="13"/>
  <c r="C165" i="13"/>
  <c r="C27" i="13"/>
  <c r="B27" i="13"/>
  <c r="D27" i="13"/>
  <c r="C68" i="13"/>
  <c r="D68" i="13"/>
  <c r="B68" i="13"/>
  <c r="C161" i="13"/>
  <c r="C82" i="13"/>
  <c r="B82" i="13"/>
  <c r="D82" i="13"/>
  <c r="C23" i="13"/>
  <c r="B23" i="13"/>
  <c r="D23" i="13"/>
  <c r="C19" i="13"/>
  <c r="B19" i="13"/>
  <c r="D19" i="13"/>
  <c r="C43" i="13"/>
  <c r="B43" i="13"/>
  <c r="D43" i="13"/>
  <c r="C75" i="13"/>
  <c r="B75" i="13"/>
  <c r="D75" i="13"/>
  <c r="C149" i="13"/>
  <c r="B149" i="13"/>
  <c r="D149" i="13"/>
  <c r="B164" i="13"/>
  <c r="D164" i="13"/>
  <c r="C164" i="13"/>
  <c r="C135" i="13"/>
  <c r="B135" i="13"/>
  <c r="D135" i="13"/>
  <c r="C21" i="13"/>
  <c r="B21" i="13"/>
  <c r="D21" i="13"/>
  <c r="C38" i="13"/>
  <c r="B38" i="13"/>
  <c r="D38" i="13"/>
  <c r="C132" i="13"/>
  <c r="D132" i="13"/>
  <c r="B132" i="13"/>
  <c r="C153" i="13"/>
  <c r="C120" i="13"/>
  <c r="D120" i="13"/>
  <c r="B120" i="13"/>
  <c r="C46" i="13"/>
  <c r="B46" i="13"/>
  <c r="D46" i="13"/>
  <c r="C116" i="13"/>
  <c r="D116" i="13"/>
  <c r="B116" i="13"/>
  <c r="C102" i="13"/>
  <c r="B102" i="13"/>
  <c r="D102" i="13"/>
  <c r="C103" i="13"/>
  <c r="B103" i="13"/>
  <c r="D103" i="13"/>
  <c r="C53" i="13"/>
  <c r="B53" i="13"/>
  <c r="D53" i="13"/>
  <c r="C159" i="13"/>
  <c r="C118" i="13"/>
  <c r="B118" i="13"/>
  <c r="D118" i="13"/>
  <c r="C79" i="13"/>
  <c r="B79" i="13"/>
  <c r="D79" i="13"/>
  <c r="C150" i="13"/>
  <c r="D150" i="13"/>
  <c r="B150" i="13"/>
  <c r="C127" i="13"/>
  <c r="B127" i="13"/>
  <c r="D127" i="13"/>
  <c r="C62" i="13"/>
  <c r="B62" i="13"/>
  <c r="D62" i="13"/>
  <c r="C91" i="13"/>
  <c r="B91" i="13"/>
  <c r="D91" i="13"/>
  <c r="C144" i="13"/>
  <c r="D144" i="13"/>
  <c r="B144" i="13"/>
  <c r="C158" i="13"/>
  <c r="C31" i="13"/>
  <c r="B31" i="13"/>
  <c r="D31" i="13"/>
  <c r="C56" i="13"/>
  <c r="D56" i="13"/>
  <c r="B56" i="13"/>
  <c r="B167" i="13"/>
  <c r="D167" i="13"/>
  <c r="C167" i="13"/>
  <c r="C25" i="13"/>
  <c r="B25" i="13"/>
  <c r="D25" i="13"/>
  <c r="C128" i="13"/>
  <c r="D128" i="13"/>
  <c r="B128" i="13"/>
  <c r="C134" i="13"/>
  <c r="B134" i="13"/>
  <c r="D134" i="13"/>
  <c r="C131" i="13"/>
  <c r="B131" i="13"/>
  <c r="D131" i="13"/>
  <c r="C107" i="13"/>
  <c r="B107" i="13"/>
  <c r="D107" i="13"/>
  <c r="C81" i="13"/>
  <c r="B81" i="13"/>
  <c r="D81" i="13"/>
  <c r="C47" i="13"/>
  <c r="B47" i="13"/>
  <c r="D47" i="13"/>
  <c r="C48" i="13"/>
  <c r="D48" i="13"/>
  <c r="B48" i="13"/>
  <c r="C24" i="13"/>
  <c r="D24" i="13"/>
  <c r="B24" i="13"/>
  <c r="C76" i="13"/>
  <c r="D76" i="13"/>
  <c r="B76" i="13"/>
  <c r="AG77" i="13" a="1"/>
  <c r="AG77" i="13" s="1"/>
  <c r="C77" i="13"/>
  <c r="B77" i="13"/>
  <c r="D77" i="13"/>
  <c r="C148" i="13"/>
  <c r="D148" i="13"/>
  <c r="B148" i="13"/>
  <c r="I27" i="21"/>
  <c r="C160" i="13"/>
  <c r="C143" i="13"/>
  <c r="B143" i="13"/>
  <c r="D143" i="13"/>
  <c r="C156" i="13"/>
  <c r="C113" i="13"/>
  <c r="B113" i="13"/>
  <c r="D113" i="13"/>
  <c r="C110" i="13"/>
  <c r="D110" i="13"/>
  <c r="B110" i="13"/>
  <c r="C84" i="13"/>
  <c r="D84" i="13"/>
  <c r="B84" i="13"/>
  <c r="C106" i="13"/>
  <c r="B106" i="13"/>
  <c r="D106" i="13"/>
  <c r="C115" i="13"/>
  <c r="B115" i="13"/>
  <c r="D115" i="13"/>
  <c r="AG101" i="13" a="1"/>
  <c r="AG101" i="13" s="1"/>
  <c r="AE101" i="13" a="1"/>
  <c r="AE101" i="13" s="1"/>
  <c r="AG100" i="13" a="1"/>
  <c r="AG100" i="13" s="1"/>
  <c r="L29" i="19" s="1"/>
  <c r="AE100" i="13" a="1"/>
  <c r="AE100" i="13" s="1"/>
  <c r="AG104" i="13" a="1"/>
  <c r="AG104" i="13" s="1"/>
  <c r="AE104" i="13" a="1"/>
  <c r="AE104" i="13" s="1"/>
  <c r="AG102" i="13" a="1"/>
  <c r="AG102" i="13" s="1"/>
  <c r="AE102" i="13" a="1"/>
  <c r="AE102" i="13" s="1"/>
  <c r="AG99" i="13" a="1"/>
  <c r="AG99" i="13" s="1"/>
  <c r="AE99" i="13" a="1"/>
  <c r="AE99" i="13" s="1"/>
  <c r="AG103" i="13" a="1"/>
  <c r="AG103" i="13" s="1"/>
  <c r="AE103" i="13" a="1"/>
  <c r="AE103" i="13" s="1"/>
  <c r="N9" i="3"/>
  <c r="X2" i="3" s="1"/>
  <c r="N41" i="3"/>
  <c r="X6" i="3" s="1"/>
  <c r="N33" i="3"/>
  <c r="X3" i="3" s="1"/>
  <c r="N25" i="3"/>
  <c r="X7" i="3" s="1"/>
  <c r="N49" i="3"/>
  <c r="X5" i="3" s="1"/>
  <c r="N17" i="3"/>
  <c r="X4" i="3" s="1"/>
  <c r="X13" i="3"/>
  <c r="X11" i="3"/>
  <c r="N57" i="3"/>
  <c r="X8" i="3" s="1"/>
  <c r="X9" i="3"/>
  <c r="X12" i="3"/>
  <c r="AL14" i="13"/>
  <c r="I14" i="13"/>
  <c r="J27" i="21"/>
  <c r="I125" i="13"/>
  <c r="AL7" i="13"/>
  <c r="I7" i="13"/>
  <c r="AL12" i="13"/>
  <c r="I12" i="13"/>
  <c r="AG71" i="13" a="1"/>
  <c r="AG71" i="13" s="1"/>
  <c r="AE154" i="13" a="1"/>
  <c r="AE154" i="13" s="1"/>
  <c r="J47" i="19" s="1"/>
  <c r="AE64" i="13" a="1"/>
  <c r="AE64" i="13" s="1"/>
  <c r="AE77" i="13" a="1"/>
  <c r="AE77" i="13" s="1"/>
  <c r="AG150" i="13" a="1"/>
  <c r="AG150" i="13" s="1"/>
  <c r="AE150" i="13" a="1"/>
  <c r="AE150" i="13" s="1"/>
  <c r="AE149" i="13" a="1"/>
  <c r="AE149" i="13" s="1"/>
  <c r="AG149" i="13" a="1"/>
  <c r="AG149" i="13" s="1"/>
  <c r="AG98" i="13" a="1"/>
  <c r="AG98" i="13" s="1"/>
  <c r="L40" i="19" s="1"/>
  <c r="AE98" i="13" a="1"/>
  <c r="AE98" i="13" s="1"/>
  <c r="AE148" i="13" a="1"/>
  <c r="AE148" i="13" s="1"/>
  <c r="J55" i="19" s="1"/>
  <c r="AG148" i="13" a="1"/>
  <c r="AG148" i="13" s="1"/>
  <c r="L55" i="19" s="1"/>
  <c r="AE147" i="13" a="1"/>
  <c r="AE147" i="13" s="1"/>
  <c r="AG147" i="13" a="1"/>
  <c r="AG147" i="13" s="1"/>
  <c r="AG133" i="13" a="1"/>
  <c r="AG133" i="13" s="1"/>
  <c r="AE133" i="13" a="1"/>
  <c r="AE133" i="13" s="1"/>
  <c r="AE132" i="13" a="1"/>
  <c r="AE132" i="13" s="1"/>
  <c r="AG132" i="13" a="1"/>
  <c r="AG132" i="13" s="1"/>
  <c r="AE116" i="13" a="1"/>
  <c r="AE116" i="13" s="1"/>
  <c r="AG116" i="13" a="1"/>
  <c r="AG116" i="13" s="1"/>
  <c r="AE114" i="13" a="1"/>
  <c r="AE114" i="13" s="1"/>
  <c r="AG114" i="13" a="1"/>
  <c r="AG114" i="13" s="1"/>
  <c r="AG117" i="13" a="1"/>
  <c r="AG117" i="13" s="1"/>
  <c r="AE117" i="13" a="1"/>
  <c r="AE117" i="13" s="1"/>
  <c r="AE115" i="13" a="1"/>
  <c r="AE115" i="13" s="1"/>
  <c r="AG115" i="13" a="1"/>
  <c r="AG115" i="13" s="1"/>
  <c r="AG106" i="13" a="1"/>
  <c r="AG106" i="13" s="1"/>
  <c r="AE106" i="13" a="1"/>
  <c r="AE106" i="13" s="1"/>
  <c r="AE105" i="13" a="1"/>
  <c r="AE105" i="13" s="1"/>
  <c r="AG105" i="13" a="1"/>
  <c r="AG105" i="13" s="1"/>
  <c r="AG73" i="13" a="1"/>
  <c r="AG73" i="13" s="1"/>
  <c r="L13" i="19" s="1"/>
  <c r="AE73" i="13" a="1"/>
  <c r="AE73" i="13" s="1"/>
  <c r="J13" i="19" s="1"/>
  <c r="AE76" i="13" a="1"/>
  <c r="AE76" i="13" s="1"/>
  <c r="AG76" i="13" a="1"/>
  <c r="AG76" i="13" s="1"/>
  <c r="AE75" i="13" a="1"/>
  <c r="AE75" i="13" s="1"/>
  <c r="AG75" i="13" a="1"/>
  <c r="AG75" i="13" s="1"/>
  <c r="L30" i="19" s="1"/>
  <c r="AE74" i="13" a="1"/>
  <c r="AE74" i="13" s="1"/>
  <c r="J18" i="19" s="1"/>
  <c r="AG74" i="13" a="1"/>
  <c r="AG74" i="13" s="1"/>
  <c r="L18" i="19" s="1"/>
  <c r="AE79" i="13" a="1"/>
  <c r="AE79" i="13" s="1"/>
  <c r="AG79" i="13" a="1"/>
  <c r="AG79" i="13" s="1"/>
  <c r="AE78" i="13" a="1"/>
  <c r="AE78" i="13" s="1"/>
  <c r="AG78" i="13" a="1"/>
  <c r="AG78" i="13" s="1"/>
  <c r="AE72" i="13" a="1"/>
  <c r="AE72" i="13" s="1"/>
  <c r="B72" i="13" s="1"/>
  <c r="AG72" i="13" a="1"/>
  <c r="AG72" i="13" s="1"/>
  <c r="AG44" i="13" a="1"/>
  <c r="AG44" i="13" s="1"/>
  <c r="AE44" i="13" a="1"/>
  <c r="AE44" i="13" s="1"/>
  <c r="AE43" i="13" a="1"/>
  <c r="AE43" i="13" s="1"/>
  <c r="AG43" i="13" a="1"/>
  <c r="AG43" i="13" s="1"/>
  <c r="AE42" i="13" a="1"/>
  <c r="AE42" i="13" s="1"/>
  <c r="J10" i="19" s="1"/>
  <c r="AG42" i="13" a="1"/>
  <c r="AG42" i="13" s="1"/>
  <c r="L10" i="19" s="1"/>
  <c r="AG41" i="13" a="1"/>
  <c r="AG41" i="13" s="1"/>
  <c r="L11" i="19" s="1"/>
  <c r="AE41" i="13" a="1"/>
  <c r="AE41" i="13" s="1"/>
  <c r="AO41" i="13" s="1"/>
  <c r="AE38" i="13" a="1"/>
  <c r="AE38" i="13" s="1"/>
  <c r="AG38" i="13" a="1"/>
  <c r="AG38" i="13" s="1"/>
  <c r="AE18" i="13" a="1"/>
  <c r="AE18" i="13" s="1"/>
  <c r="AG18" i="13" a="1"/>
  <c r="AG18" i="13" s="1"/>
  <c r="AG19" i="13" a="1"/>
  <c r="AG19" i="13" s="1"/>
  <c r="AE19" i="13" a="1"/>
  <c r="AE19" i="13" s="1"/>
  <c r="AE22" i="13" a="1"/>
  <c r="AE22" i="13" s="1"/>
  <c r="AG22" i="13" a="1"/>
  <c r="AG22" i="13" s="1"/>
  <c r="AG24" i="13" a="1"/>
  <c r="AG24" i="13" s="1"/>
  <c r="AE24" i="13" a="1"/>
  <c r="AE24" i="13" s="1"/>
  <c r="AG20" i="13" a="1"/>
  <c r="AG20" i="13" s="1"/>
  <c r="AE20" i="13" a="1"/>
  <c r="AE20" i="13" s="1"/>
  <c r="AE23" i="13" a="1"/>
  <c r="AE23" i="13" s="1"/>
  <c r="AG23" i="13" a="1"/>
  <c r="AG23" i="13" s="1"/>
  <c r="AE21" i="13" a="1"/>
  <c r="AE21" i="13" s="1"/>
  <c r="AG21" i="13" a="1"/>
  <c r="AG21" i="13" s="1"/>
  <c r="AG45" i="13" a="1"/>
  <c r="AG45" i="13" s="1"/>
  <c r="AE45" i="13" a="1"/>
  <c r="AE45" i="13" s="1"/>
  <c r="AE46" i="13" a="1"/>
  <c r="AE46" i="13" s="1"/>
  <c r="AG46" i="13" a="1"/>
  <c r="AG46" i="13" s="1"/>
  <c r="AE47" i="13" a="1"/>
  <c r="AE47" i="13" s="1"/>
  <c r="AG47" i="13" a="1"/>
  <c r="AG47" i="13" s="1"/>
  <c r="AG49" i="13" a="1"/>
  <c r="AG49" i="13" s="1"/>
  <c r="AE49" i="13" a="1"/>
  <c r="AE49" i="13" s="1"/>
  <c r="AE48" i="13" a="1"/>
  <c r="AE48" i="13" s="1"/>
  <c r="AG48" i="13" a="1"/>
  <c r="AG48" i="13" s="1"/>
  <c r="AG136" i="13" a="1"/>
  <c r="AG136" i="13" s="1"/>
  <c r="AE81" i="13" a="1"/>
  <c r="AE81" i="13" s="1"/>
  <c r="AG81" i="13" a="1"/>
  <c r="AG81" i="13" s="1"/>
  <c r="AE83" i="13" a="1"/>
  <c r="AE83" i="13" s="1"/>
  <c r="AG83" i="13" a="1"/>
  <c r="AG83" i="13" s="1"/>
  <c r="AG80" i="13" a="1"/>
  <c r="AG80" i="13" s="1"/>
  <c r="AE80" i="13" a="1"/>
  <c r="AE80" i="13" s="1"/>
  <c r="AG84" i="13" a="1"/>
  <c r="AG84" i="13" s="1"/>
  <c r="AE84" i="13" a="1"/>
  <c r="AE84" i="13" s="1"/>
  <c r="AE82" i="13" a="1"/>
  <c r="AE82" i="13" s="1"/>
  <c r="AG82" i="13" a="1"/>
  <c r="AG82" i="13" s="1"/>
  <c r="AE108" i="13" a="1"/>
  <c r="AE108" i="13" s="1"/>
  <c r="AG108" i="13" a="1"/>
  <c r="AG108" i="13" s="1"/>
  <c r="AG110" i="13" a="1"/>
  <c r="AG110" i="13" s="1"/>
  <c r="AE110" i="13" a="1"/>
  <c r="AE110" i="13" s="1"/>
  <c r="AE109" i="13" a="1"/>
  <c r="AE109" i="13" s="1"/>
  <c r="AG109" i="13" a="1"/>
  <c r="AG109" i="13" s="1"/>
  <c r="AG96" i="13" a="1"/>
  <c r="AG96" i="13" s="1"/>
  <c r="L38" i="19" s="1"/>
  <c r="AE96" i="13" a="1"/>
  <c r="AE96" i="13" s="1"/>
  <c r="J38" i="19" s="1"/>
  <c r="AE107" i="13" a="1"/>
  <c r="AE107" i="13" s="1"/>
  <c r="AG107" i="13" a="1"/>
  <c r="AG107" i="13" s="1"/>
  <c r="AE119" i="13" a="1"/>
  <c r="AE119" i="13" s="1"/>
  <c r="AG119" i="13" a="1"/>
  <c r="AG119" i="13" s="1"/>
  <c r="AG121" i="13" a="1"/>
  <c r="AG121" i="13" s="1"/>
  <c r="AE121" i="13" a="1"/>
  <c r="AE121" i="13" s="1"/>
  <c r="AE118" i="13" a="1"/>
  <c r="AE118" i="13" s="1"/>
  <c r="AG118" i="13" a="1"/>
  <c r="AG118" i="13" s="1"/>
  <c r="AG135" i="13" a="1"/>
  <c r="AG135" i="13" s="1"/>
  <c r="AE135" i="13" a="1"/>
  <c r="AE135" i="13" s="1"/>
  <c r="AE120" i="13" a="1"/>
  <c r="AE120" i="13" s="1"/>
  <c r="AG120" i="13" a="1"/>
  <c r="AG120" i="13" s="1"/>
  <c r="AG113" i="13" a="1"/>
  <c r="AG113" i="13" s="1"/>
  <c r="AE113" i="13" a="1"/>
  <c r="AE113" i="13" s="1"/>
  <c r="AG134" i="13" a="1"/>
  <c r="AG134" i="13" s="1"/>
  <c r="AE134" i="13" a="1"/>
  <c r="AE134" i="13" s="1"/>
  <c r="AE138" i="13" a="1"/>
  <c r="AE138" i="13" s="1"/>
  <c r="AG138" i="13" a="1"/>
  <c r="AG138" i="13" s="1"/>
  <c r="AE131" i="13" a="1"/>
  <c r="AE131" i="13" s="1"/>
  <c r="AG131" i="13" a="1"/>
  <c r="AG131" i="13" s="1"/>
  <c r="AG161" i="13" a="1"/>
  <c r="AG161" i="13" s="1"/>
  <c r="L52" i="19" s="1"/>
  <c r="AE161" i="13" a="1"/>
  <c r="AE161" i="13" s="1"/>
  <c r="J52" i="19" s="1"/>
  <c r="AE52" i="13" a="1"/>
  <c r="AE52" i="13" s="1"/>
  <c r="J22" i="19" s="1"/>
  <c r="AG162" i="13" a="1"/>
  <c r="AG162" i="13" s="1"/>
  <c r="AG151" i="13" a="1"/>
  <c r="AG151" i="13" s="1"/>
  <c r="AE151" i="13" a="1"/>
  <c r="AE151" i="13" s="1"/>
  <c r="AG58" i="13" a="1"/>
  <c r="AG58" i="13" s="1"/>
  <c r="L21" i="19" s="1"/>
  <c r="AG139" i="13" a="1"/>
  <c r="AG139" i="13" s="1"/>
  <c r="L43" i="19" s="1"/>
  <c r="AE139" i="13" a="1"/>
  <c r="AE139" i="13" s="1"/>
  <c r="J43" i="19" s="1"/>
  <c r="AG140" i="13" a="1"/>
  <c r="AG140" i="13" s="1"/>
  <c r="L46" i="19" s="1"/>
  <c r="AE140" i="13" a="1"/>
  <c r="AE140" i="13" s="1"/>
  <c r="J46" i="19" s="1"/>
  <c r="AE127" i="13" a="1"/>
  <c r="AE127" i="13" s="1"/>
  <c r="AG127" i="13" a="1"/>
  <c r="AG127" i="13" s="1"/>
  <c r="AG154" i="13" a="1"/>
  <c r="AG154" i="13" s="1"/>
  <c r="L47" i="19" s="1"/>
  <c r="AG157" i="13" a="1"/>
  <c r="AG157" i="13" s="1"/>
  <c r="L54" i="19" s="1"/>
  <c r="AE157" i="13" a="1"/>
  <c r="AE157" i="13" s="1"/>
  <c r="J54" i="19" s="1"/>
  <c r="AE156" i="13" a="1"/>
  <c r="AE156" i="13" s="1"/>
  <c r="J27" i="19" s="1"/>
  <c r="AG156" i="13" a="1"/>
  <c r="AG156" i="13" s="1"/>
  <c r="L27" i="19" s="1"/>
  <c r="AE57" i="13" a="1"/>
  <c r="AE57" i="13" s="1"/>
  <c r="AG153" i="13" a="1"/>
  <c r="AG153" i="13" s="1"/>
  <c r="L44" i="19" s="1"/>
  <c r="AE153" i="13" a="1"/>
  <c r="AE153" i="13" s="1"/>
  <c r="J44" i="19" s="1"/>
  <c r="AE155" i="13" a="1"/>
  <c r="AE155" i="13" s="1"/>
  <c r="J45" i="19" s="1"/>
  <c r="AG155" i="13" a="1"/>
  <c r="AG155" i="13" s="1"/>
  <c r="L45" i="19" s="1"/>
  <c r="AG52" i="13" a="1"/>
  <c r="AG52" i="13" s="1"/>
  <c r="L22" i="19" s="1"/>
  <c r="AG64" i="13" a="1"/>
  <c r="AG64" i="13" s="1"/>
  <c r="AE128" i="13" a="1"/>
  <c r="AE128" i="13" s="1"/>
  <c r="AG128" i="13" a="1"/>
  <c r="AG128" i="13" s="1"/>
  <c r="AE58" i="13" a="1"/>
  <c r="AE58" i="13" s="1"/>
  <c r="AG143" i="13" a="1"/>
  <c r="AG143" i="13" s="1"/>
  <c r="AG57" i="13" a="1"/>
  <c r="AG57" i="13" s="1"/>
  <c r="AE143" i="13" a="1"/>
  <c r="AE143" i="13" s="1"/>
  <c r="AE16" i="13" a="1"/>
  <c r="AE16" i="13" s="1"/>
  <c r="J5" i="19" s="1"/>
  <c r="AG16" i="13" a="1"/>
  <c r="AG16" i="13" s="1"/>
  <c r="L5" i="19" s="1"/>
  <c r="AG30" i="13" a="1"/>
  <c r="AG30" i="13" s="1"/>
  <c r="L12" i="19" s="1"/>
  <c r="AE30" i="13" a="1"/>
  <c r="AE30" i="13" s="1"/>
  <c r="AG125" i="13" a="1"/>
  <c r="AG125" i="13" s="1"/>
  <c r="L26" i="19" s="1"/>
  <c r="AE125" i="13" a="1"/>
  <c r="AE125" i="13" s="1"/>
  <c r="J26" i="19" s="1"/>
  <c r="AG124" i="13" a="1"/>
  <c r="AG124" i="13" s="1"/>
  <c r="L20" i="19" s="1"/>
  <c r="AE124" i="13" a="1"/>
  <c r="AE124" i="13" s="1"/>
  <c r="J20" i="19" s="1"/>
  <c r="AE94" i="13" a="1"/>
  <c r="AE94" i="13" s="1"/>
  <c r="J41" i="19" s="1"/>
  <c r="AG94" i="13" a="1"/>
  <c r="AG94" i="13" s="1"/>
  <c r="L41" i="19" s="1"/>
  <c r="AG89" i="13" a="1"/>
  <c r="AG89" i="13" s="1"/>
  <c r="AE89" i="13" a="1"/>
  <c r="AE89" i="13" s="1"/>
  <c r="AG63" i="13" a="1"/>
  <c r="AG63" i="13" s="1"/>
  <c r="AE63" i="13" a="1"/>
  <c r="AE63" i="13" s="1"/>
  <c r="AG36" i="13" a="1"/>
  <c r="AG36" i="13" s="1"/>
  <c r="L17" i="19" s="1"/>
  <c r="AE36" i="13" a="1"/>
  <c r="AE36" i="13" s="1"/>
  <c r="J17" i="19" s="1"/>
  <c r="AG126" i="13" a="1"/>
  <c r="AG126" i="13" s="1"/>
  <c r="AE126" i="13" a="1"/>
  <c r="AE126" i="13" s="1"/>
  <c r="AE71" i="13" a="1"/>
  <c r="AE71" i="13" s="1"/>
  <c r="AO71" i="13" s="1"/>
  <c r="AE130" i="13" a="1"/>
  <c r="AE130" i="13" s="1"/>
  <c r="AG130" i="13" a="1"/>
  <c r="AG130" i="13" s="1"/>
  <c r="AE164" i="13" a="1"/>
  <c r="AE164" i="13" s="1"/>
  <c r="AG164" i="13" a="1"/>
  <c r="AG164" i="13" s="1"/>
  <c r="AG56" i="13" a="1"/>
  <c r="AG56" i="13" s="1"/>
  <c r="AE56" i="13" a="1"/>
  <c r="AE56" i="13" s="1"/>
  <c r="AE66" i="13" a="1"/>
  <c r="AE66" i="13" s="1"/>
  <c r="J31" i="19" s="1"/>
  <c r="AG66" i="13" a="1"/>
  <c r="AG66" i="13" s="1"/>
  <c r="L31" i="19" s="1"/>
  <c r="AG62" i="13" a="1"/>
  <c r="AG62" i="13" s="1"/>
  <c r="AE62" i="13" a="1"/>
  <c r="AE62" i="13" s="1"/>
  <c r="AG160" i="13" a="1"/>
  <c r="AG160" i="13" s="1"/>
  <c r="L35" i="19" s="1"/>
  <c r="AE160" i="13" a="1"/>
  <c r="AE160" i="13" s="1"/>
  <c r="AE65" i="13" a="1"/>
  <c r="AE65" i="13" s="1"/>
  <c r="J25" i="19" s="1"/>
  <c r="AG65" i="13" a="1"/>
  <c r="AG65" i="13" s="1"/>
  <c r="L25" i="19" s="1"/>
  <c r="AE68" i="13" a="1"/>
  <c r="AE68" i="13" s="1"/>
  <c r="AG68" i="13" a="1"/>
  <c r="AG68" i="13" s="1"/>
  <c r="AG145" i="13" a="1"/>
  <c r="AG145" i="13" s="1"/>
  <c r="AE145" i="13" a="1"/>
  <c r="AE145" i="13" s="1"/>
  <c r="AG12" i="13" a="1"/>
  <c r="AG12" i="13" s="1"/>
  <c r="L4" i="19" s="1"/>
  <c r="AE12" i="13" a="1"/>
  <c r="AE12" i="13" s="1"/>
  <c r="J4" i="19" s="1"/>
  <c r="AG163" i="13" a="1"/>
  <c r="AG163" i="13" s="1"/>
  <c r="AE163" i="13" a="1"/>
  <c r="AE163" i="13" s="1"/>
  <c r="AE70" i="13" a="1"/>
  <c r="AE70" i="13" s="1"/>
  <c r="AG70" i="13" a="1"/>
  <c r="AG70" i="13" s="1"/>
  <c r="AG95" i="13" a="1"/>
  <c r="AG95" i="13" s="1"/>
  <c r="L39" i="19" s="1"/>
  <c r="AE95" i="13" a="1"/>
  <c r="AE95" i="13" s="1"/>
  <c r="J39" i="19" s="1"/>
  <c r="AG28" i="13" a="1"/>
  <c r="AG28" i="13" s="1"/>
  <c r="L14" i="19" s="1"/>
  <c r="AE28" i="13" a="1"/>
  <c r="AE28" i="13" s="1"/>
  <c r="AE167" i="13" a="1"/>
  <c r="AE167" i="13" s="1"/>
  <c r="AG167" i="13" a="1"/>
  <c r="AG167" i="13" s="1"/>
  <c r="AG144" i="13" a="1"/>
  <c r="AG144" i="13" s="1"/>
  <c r="AE144" i="13" a="1"/>
  <c r="AE144" i="13" s="1"/>
  <c r="AG90" i="13" a="1"/>
  <c r="AG90" i="13" s="1"/>
  <c r="AE90" i="13" a="1"/>
  <c r="AE90" i="13" s="1"/>
  <c r="AG91" i="13" a="1"/>
  <c r="AG91" i="13" s="1"/>
  <c r="AE91" i="13" a="1"/>
  <c r="AE91" i="13" s="1"/>
  <c r="AG51" i="13" a="1"/>
  <c r="AG51" i="13" s="1"/>
  <c r="L19" i="19" s="1"/>
  <c r="AE51" i="13" a="1"/>
  <c r="AE51" i="13" s="1"/>
  <c r="J19" i="19" s="1"/>
  <c r="AE92" i="13" a="1"/>
  <c r="AE92" i="13" s="1"/>
  <c r="AG92" i="13" a="1"/>
  <c r="AG92" i="13" s="1"/>
  <c r="AG86" i="13" a="1"/>
  <c r="AG86" i="13" s="1"/>
  <c r="L33" i="19" s="1"/>
  <c r="AE86" i="13" a="1"/>
  <c r="AE86" i="13" s="1"/>
  <c r="J33" i="19" s="1"/>
  <c r="AG54" i="13" a="1"/>
  <c r="AG54" i="13" s="1"/>
  <c r="L24" i="19" s="1"/>
  <c r="AE54" i="13" a="1"/>
  <c r="AE54" i="13" s="1"/>
  <c r="J24" i="19" s="1"/>
  <c r="AE123" i="13" a="1"/>
  <c r="AE123" i="13" s="1"/>
  <c r="J37" i="19" s="1"/>
  <c r="AG123" i="13" a="1"/>
  <c r="AG123" i="13" s="1"/>
  <c r="L37" i="19" s="1"/>
  <c r="AE34" i="13" a="1"/>
  <c r="AE34" i="13" s="1"/>
  <c r="J9" i="19" s="1"/>
  <c r="AG34" i="13" a="1"/>
  <c r="AG34" i="13" s="1"/>
  <c r="L9" i="19" s="1"/>
  <c r="AE59" i="13" a="1"/>
  <c r="AE59" i="13" s="1"/>
  <c r="AG59" i="13" a="1"/>
  <c r="AG59" i="13" s="1"/>
  <c r="AE87" i="13" a="1"/>
  <c r="AE87" i="13" s="1"/>
  <c r="AG87" i="13" a="1"/>
  <c r="AG87" i="13" s="1"/>
  <c r="L36" i="19" s="1"/>
  <c r="AE93" i="13" a="1"/>
  <c r="AE93" i="13" s="1"/>
  <c r="AG93" i="13" a="1"/>
  <c r="AG93" i="13" s="1"/>
  <c r="AE142" i="13" a="1"/>
  <c r="AE142" i="13" s="1"/>
  <c r="AG142" i="13" a="1"/>
  <c r="AG142" i="13" s="1"/>
  <c r="AG146" i="13" a="1"/>
  <c r="AG146" i="13" s="1"/>
  <c r="AE146" i="13" a="1"/>
  <c r="AE146" i="13" s="1"/>
  <c r="AG25" i="13" a="1"/>
  <c r="AG25" i="13" s="1"/>
  <c r="AE25" i="13" a="1"/>
  <c r="AE25" i="13" s="1"/>
  <c r="AE55" i="13" a="1"/>
  <c r="AE55" i="13" s="1"/>
  <c r="J28" i="19" s="1"/>
  <c r="AG55" i="13" a="1"/>
  <c r="AG55" i="13" s="1"/>
  <c r="L28" i="19" s="1"/>
  <c r="AE158" i="13" a="1"/>
  <c r="AE158" i="13" s="1"/>
  <c r="J48" i="19" s="1"/>
  <c r="AG158" i="13" a="1"/>
  <c r="AG158" i="13" s="1"/>
  <c r="L48" i="19" s="1"/>
  <c r="AE14" i="13" a="1"/>
  <c r="AE14" i="13" s="1"/>
  <c r="J6" i="19" s="1"/>
  <c r="AG14" i="13" a="1"/>
  <c r="AG14" i="13" s="1"/>
  <c r="L6" i="19" s="1"/>
  <c r="AE61" i="13" a="1"/>
  <c r="AE61" i="13" s="1"/>
  <c r="AG61" i="13" a="1"/>
  <c r="AG61" i="13" s="1"/>
  <c r="AE88" i="13" a="1"/>
  <c r="AE88" i="13" s="1"/>
  <c r="J49" i="19" s="1"/>
  <c r="AG88" i="13" a="1"/>
  <c r="AG88" i="13" s="1"/>
  <c r="L49" i="19" s="1"/>
  <c r="AE31" i="13" a="1"/>
  <c r="AE31" i="13" s="1"/>
  <c r="AG31" i="13" a="1"/>
  <c r="AG31" i="13" s="1"/>
  <c r="AE129" i="13" a="1"/>
  <c r="AE129" i="13" s="1"/>
  <c r="AG129" i="13" a="1"/>
  <c r="AG129" i="13" s="1"/>
  <c r="AG33" i="13" a="1"/>
  <c r="AG33" i="13" s="1"/>
  <c r="L8" i="19" s="1"/>
  <c r="AE33" i="13" a="1"/>
  <c r="AE33" i="13" s="1"/>
  <c r="J8" i="19" s="1"/>
  <c r="AE112" i="13" a="1"/>
  <c r="AE112" i="13" s="1"/>
  <c r="J3" i="19" s="1"/>
  <c r="AG112" i="13" a="1"/>
  <c r="AG112" i="13" s="1"/>
  <c r="L3" i="19" s="1"/>
  <c r="AE7" i="13" a="1"/>
  <c r="AE7" i="13" s="1"/>
  <c r="J7" i="19" s="1"/>
  <c r="AG7" i="13" a="1"/>
  <c r="AG7" i="13" s="1"/>
  <c r="L7" i="19" s="1"/>
  <c r="AE141" i="13" a="1"/>
  <c r="AE141" i="13" s="1"/>
  <c r="J53" i="19" s="1"/>
  <c r="AG141" i="13" a="1"/>
  <c r="AG141" i="13" s="1"/>
  <c r="L53" i="19" s="1"/>
  <c r="AE32" i="13" a="1"/>
  <c r="AE32" i="13" s="1"/>
  <c r="J51" i="19" s="1"/>
  <c r="AG32" i="13" a="1"/>
  <c r="AG32" i="13" s="1"/>
  <c r="L51" i="19" s="1"/>
  <c r="AE97" i="13" a="1"/>
  <c r="AE97" i="13" s="1"/>
  <c r="J34" i="19" s="1"/>
  <c r="AG97" i="13" a="1"/>
  <c r="AG97" i="13" s="1"/>
  <c r="L34" i="19" s="1"/>
  <c r="AE29" i="13" a="1"/>
  <c r="AE29" i="13" s="1"/>
  <c r="J15" i="19" s="1"/>
  <c r="AG29" i="13" a="1"/>
  <c r="AG29" i="13" s="1"/>
  <c r="L15" i="19" s="1"/>
  <c r="AG165" i="13" a="1"/>
  <c r="AG165" i="13" s="1"/>
  <c r="AE165" i="13" a="1"/>
  <c r="AE165" i="13" s="1"/>
  <c r="AE166" i="13" a="1"/>
  <c r="AE166" i="13" s="1"/>
  <c r="AG166" i="13" a="1"/>
  <c r="AG166" i="13" s="1"/>
  <c r="AE69" i="13" a="1"/>
  <c r="AE69" i="13" s="1"/>
  <c r="AG69" i="13" a="1"/>
  <c r="AG69" i="13" s="1"/>
  <c r="AG53" i="13" a="1"/>
  <c r="AG53" i="13" s="1"/>
  <c r="AE53" i="13" a="1"/>
  <c r="AE53" i="13" s="1"/>
  <c r="AE27" i="13" a="1"/>
  <c r="AE27" i="13" s="1"/>
  <c r="AG27" i="13" a="1"/>
  <c r="AG27" i="13" s="1"/>
  <c r="AG35" i="13" a="1"/>
  <c r="AG35" i="13" s="1"/>
  <c r="AE35" i="13" a="1"/>
  <c r="AE35" i="13" s="1"/>
  <c r="AG159" i="13" a="1"/>
  <c r="AG159" i="13" s="1"/>
  <c r="L32" i="19" s="1"/>
  <c r="AE159" i="13" a="1"/>
  <c r="AE159" i="13" s="1"/>
  <c r="J32" i="19" s="1"/>
  <c r="D72" i="13" l="1"/>
  <c r="C72" i="13"/>
  <c r="J11" i="19"/>
  <c r="C42" i="13"/>
  <c r="D42" i="13"/>
  <c r="B42" i="13"/>
  <c r="C100" i="13"/>
  <c r="B100" i="13"/>
  <c r="D100" i="13"/>
  <c r="C74" i="13"/>
  <c r="C73" i="13"/>
  <c r="B74" i="13"/>
  <c r="D73" i="13"/>
  <c r="D74" i="13"/>
  <c r="B73" i="13"/>
  <c r="L23" i="19"/>
  <c r="J23" i="19"/>
  <c r="B163" i="13"/>
  <c r="D163" i="13"/>
  <c r="L42" i="19"/>
  <c r="C34" i="13"/>
  <c r="B34" i="13"/>
  <c r="D34" i="13"/>
  <c r="B99" i="13"/>
  <c r="C99" i="13"/>
  <c r="D99" i="13"/>
  <c r="AO99" i="13"/>
  <c r="AO139" i="13"/>
  <c r="AO140" i="13"/>
  <c r="AO88" i="13"/>
  <c r="AO145" i="13"/>
  <c r="AO32" i="13"/>
  <c r="J35" i="19"/>
  <c r="C146" i="13"/>
  <c r="D146" i="13"/>
  <c r="B146" i="13"/>
  <c r="C129" i="13"/>
  <c r="D162" i="13"/>
  <c r="B162" i="13"/>
  <c r="D130" i="13"/>
  <c r="AP69" i="13"/>
  <c r="E130" i="13"/>
  <c r="B130" i="13"/>
  <c r="D129" i="13"/>
  <c r="B129" i="13"/>
  <c r="B69" i="13"/>
  <c r="C130" i="13"/>
  <c r="D69" i="13"/>
  <c r="C69" i="13"/>
  <c r="E69" i="13"/>
  <c r="AP130" i="13"/>
  <c r="C145" i="13"/>
  <c r="D145" i="13"/>
  <c r="B145" i="13"/>
  <c r="L50" i="19"/>
  <c r="C18" i="13"/>
  <c r="B18" i="13"/>
  <c r="D18" i="13"/>
  <c r="J50" i="19"/>
  <c r="AP18" i="13"/>
  <c r="E18" i="13"/>
  <c r="AO98" i="13"/>
  <c r="J40" i="19"/>
  <c r="B112" i="13"/>
  <c r="C7" i="22" s="1"/>
  <c r="J42" i="19"/>
  <c r="AO87" i="13"/>
  <c r="J36" i="19"/>
  <c r="AO28" i="13"/>
  <c r="J14" i="19"/>
  <c r="J30" i="19"/>
  <c r="AO30" i="13"/>
  <c r="J12" i="19"/>
  <c r="AO58" i="13"/>
  <c r="J21" i="19"/>
  <c r="J29" i="19"/>
  <c r="C41" i="13"/>
  <c r="D41" i="13"/>
  <c r="B41" i="13"/>
  <c r="AO95" i="13"/>
  <c r="AO86" i="13"/>
  <c r="AO97" i="13"/>
  <c r="AO66" i="13"/>
  <c r="AO35" i="13"/>
  <c r="AO29" i="13"/>
  <c r="AO123" i="13"/>
  <c r="AO96" i="13"/>
  <c r="AO52" i="13"/>
  <c r="AO112" i="13"/>
  <c r="AO12" i="13"/>
  <c r="AO124" i="13"/>
  <c r="AO125" i="13"/>
  <c r="AO14" i="13"/>
  <c r="AO7" i="13"/>
  <c r="AO16" i="13"/>
  <c r="AO65" i="13"/>
  <c r="AO33" i="13"/>
  <c r="AO94" i="13"/>
  <c r="AO55" i="13"/>
  <c r="AO54" i="13"/>
  <c r="AO36" i="13"/>
  <c r="AO51" i="13"/>
  <c r="B95" i="13"/>
  <c r="B124" i="13"/>
  <c r="B161" i="13"/>
  <c r="C138" i="13"/>
  <c r="B138" i="13"/>
  <c r="D138" i="13"/>
  <c r="B55" i="13"/>
  <c r="D51" i="13"/>
  <c r="B29" i="13"/>
  <c r="C7" i="13"/>
  <c r="B123" i="13"/>
  <c r="B125" i="13"/>
  <c r="C140" i="13"/>
  <c r="C52" i="13"/>
  <c r="B147" i="13"/>
  <c r="C97" i="13"/>
  <c r="C112" i="13"/>
  <c r="C14" i="13"/>
  <c r="D87" i="13"/>
  <c r="C28" i="13"/>
  <c r="D156" i="13"/>
  <c r="C139" i="13"/>
  <c r="B33" i="13"/>
  <c r="C86" i="13"/>
  <c r="C65" i="13"/>
  <c r="C66" i="13"/>
  <c r="C71" i="13"/>
  <c r="B157" i="13"/>
  <c r="B158" i="13"/>
  <c r="C95" i="13"/>
  <c r="D12" i="13"/>
  <c r="C98" i="13"/>
  <c r="C16" i="13"/>
  <c r="C88" i="13"/>
  <c r="B154" i="13"/>
  <c r="C35" i="13"/>
  <c r="C32" i="13"/>
  <c r="B159" i="13"/>
  <c r="B160" i="13"/>
  <c r="B153" i="13"/>
  <c r="C94" i="13"/>
  <c r="C141" i="13"/>
  <c r="C55" i="13"/>
  <c r="B36" i="13"/>
  <c r="C124" i="13"/>
  <c r="C30" i="13"/>
  <c r="C58" i="13"/>
  <c r="D159" i="13"/>
  <c r="C51" i="13"/>
  <c r="C96" i="13"/>
  <c r="B156" i="13"/>
  <c r="D160" i="13"/>
  <c r="C125" i="13"/>
  <c r="D36" i="13"/>
  <c r="B87" i="13"/>
  <c r="C123" i="13"/>
  <c r="D58" i="13"/>
  <c r="D124" i="13"/>
  <c r="B16" i="13"/>
  <c r="C36" i="13"/>
  <c r="B96" i="13"/>
  <c r="D112" i="13"/>
  <c r="D153" i="13"/>
  <c r="B28" i="13"/>
  <c r="C18" i="22" s="1"/>
  <c r="C87" i="13"/>
  <c r="B51" i="13"/>
  <c r="B35" i="13"/>
  <c r="C147" i="13"/>
  <c r="C33" i="13"/>
  <c r="D35" i="13"/>
  <c r="B58" i="13"/>
  <c r="D29" i="13"/>
  <c r="D16" i="13"/>
  <c r="D96" i="13"/>
  <c r="D28" i="13"/>
  <c r="D154" i="13"/>
  <c r="B12" i="13"/>
  <c r="D155" i="13"/>
  <c r="D97" i="13"/>
  <c r="B140" i="13"/>
  <c r="D95" i="13"/>
  <c r="B52" i="13"/>
  <c r="D86" i="13"/>
  <c r="D14" i="13"/>
  <c r="D55" i="13"/>
  <c r="B155" i="13"/>
  <c r="B97" i="13"/>
  <c r="D161" i="13"/>
  <c r="D71" i="13"/>
  <c r="D52" i="13"/>
  <c r="D54" i="13"/>
  <c r="D30" i="13"/>
  <c r="D66" i="13"/>
  <c r="D141" i="13"/>
  <c r="D7" i="13"/>
  <c r="D158" i="13"/>
  <c r="B54" i="13"/>
  <c r="B32" i="13"/>
  <c r="D65" i="13"/>
  <c r="D139" i="13"/>
  <c r="B88" i="13"/>
  <c r="D157" i="13"/>
  <c r="D94" i="13"/>
  <c r="B71" i="13"/>
  <c r="D98" i="13"/>
  <c r="B30" i="13"/>
  <c r="D140" i="13"/>
  <c r="C29" i="13"/>
  <c r="B86" i="13"/>
  <c r="B14" i="13"/>
  <c r="C12" i="13"/>
  <c r="D147" i="13"/>
  <c r="B66" i="13"/>
  <c r="D125" i="13"/>
  <c r="B141" i="13"/>
  <c r="B7" i="13"/>
  <c r="D33" i="13"/>
  <c r="C54" i="13"/>
  <c r="D32" i="13"/>
  <c r="B65" i="13"/>
  <c r="B139" i="13"/>
  <c r="D88" i="13"/>
  <c r="B94" i="13"/>
  <c r="D123" i="13"/>
  <c r="B98" i="13"/>
  <c r="AH103" i="13"/>
  <c r="AH102" i="13"/>
  <c r="AH100" i="13"/>
  <c r="AH99" i="13"/>
  <c r="AH104" i="13"/>
  <c r="AH101" i="13"/>
  <c r="V13" i="3"/>
  <c r="V3" i="3"/>
  <c r="V12" i="3"/>
  <c r="V8" i="3"/>
  <c r="V2" i="3"/>
  <c r="V10" i="3"/>
  <c r="V7" i="3"/>
  <c r="V11" i="3"/>
  <c r="V9" i="3"/>
  <c r="V4" i="3"/>
  <c r="V5" i="3"/>
  <c r="V6" i="3"/>
  <c r="AH64" i="13"/>
  <c r="AH77" i="13"/>
  <c r="K27" i="21"/>
  <c r="AH57" i="13"/>
  <c r="AH148" i="13"/>
  <c r="AH149" i="13"/>
  <c r="AH98" i="13"/>
  <c r="AH150" i="13"/>
  <c r="AH147" i="13"/>
  <c r="AH132" i="13"/>
  <c r="AH133" i="13"/>
  <c r="AH115" i="13"/>
  <c r="AH114" i="13"/>
  <c r="AH117" i="13"/>
  <c r="AH116" i="13"/>
  <c r="AH105" i="13"/>
  <c r="AH106" i="13"/>
  <c r="AH75" i="13"/>
  <c r="AH76" i="13"/>
  <c r="AH73" i="13"/>
  <c r="AH74" i="13"/>
  <c r="AH78" i="13"/>
  <c r="AH72" i="13"/>
  <c r="AH79" i="13"/>
  <c r="AH38" i="13"/>
  <c r="AH43" i="13"/>
  <c r="AH41" i="13"/>
  <c r="AH44" i="13"/>
  <c r="AH42" i="13"/>
  <c r="AH19" i="13"/>
  <c r="AH18" i="13"/>
  <c r="AH24" i="13"/>
  <c r="AH23" i="13"/>
  <c r="AH20" i="13"/>
  <c r="AH21" i="13"/>
  <c r="AH22" i="13"/>
  <c r="AH49" i="13"/>
  <c r="AH46" i="13"/>
  <c r="AH45" i="13"/>
  <c r="AH48" i="13"/>
  <c r="AH47" i="13"/>
  <c r="AH83" i="13"/>
  <c r="AH80" i="13"/>
  <c r="AH82" i="13"/>
  <c r="AH81" i="13"/>
  <c r="AH84" i="13"/>
  <c r="AH96" i="13"/>
  <c r="AH110" i="13"/>
  <c r="AH107" i="13"/>
  <c r="AH109" i="13"/>
  <c r="AH108" i="13"/>
  <c r="AH134" i="13"/>
  <c r="AH121" i="13"/>
  <c r="AH131" i="13"/>
  <c r="AH120" i="13"/>
  <c r="AH113" i="13"/>
  <c r="AH135" i="13"/>
  <c r="AH138" i="13"/>
  <c r="AH118" i="13"/>
  <c r="AH119" i="13"/>
  <c r="AH161" i="13"/>
  <c r="AH151" i="13"/>
  <c r="AH139" i="13"/>
  <c r="AH127" i="13"/>
  <c r="AH140" i="13"/>
  <c r="AH154" i="13"/>
  <c r="AH156" i="13"/>
  <c r="AH155" i="13"/>
  <c r="AH157" i="13"/>
  <c r="AH153" i="13"/>
  <c r="AH128" i="13"/>
  <c r="AH162" i="13"/>
  <c r="AH143" i="13"/>
  <c r="AH123" i="13"/>
  <c r="AH163" i="13"/>
  <c r="AH167" i="13"/>
  <c r="AH126" i="13"/>
  <c r="AH166" i="13"/>
  <c r="AH164" i="13"/>
  <c r="AH165" i="13"/>
  <c r="AH158" i="13"/>
  <c r="AH54" i="13"/>
  <c r="AH29" i="13"/>
  <c r="AH28" i="13"/>
  <c r="AH129" i="13"/>
  <c r="AH51" i="13"/>
  <c r="AH124" i="13"/>
  <c r="AH58" i="13"/>
  <c r="AH52" i="13"/>
  <c r="AH89" i="13"/>
  <c r="AH31" i="13"/>
  <c r="AH70" i="13"/>
  <c r="AH68" i="13"/>
  <c r="AH62" i="13"/>
  <c r="AH16" i="13"/>
  <c r="AH30" i="13"/>
  <c r="AH33" i="13"/>
  <c r="AH95" i="13"/>
  <c r="AH53" i="13"/>
  <c r="AH141" i="13"/>
  <c r="AH87" i="13"/>
  <c r="AH94" i="13"/>
  <c r="AH88" i="13"/>
  <c r="AH27" i="13"/>
  <c r="AH69" i="13"/>
  <c r="AH32" i="13"/>
  <c r="AH61" i="13"/>
  <c r="AH25" i="13"/>
  <c r="AH93" i="13"/>
  <c r="AH86" i="13"/>
  <c r="AH56" i="13"/>
  <c r="AH92" i="13"/>
  <c r="AH91" i="13"/>
  <c r="AH90" i="13"/>
  <c r="AH159" i="13"/>
  <c r="AH112" i="13"/>
  <c r="AH36" i="13"/>
  <c r="AH34" i="13"/>
  <c r="AH144" i="13"/>
  <c r="AH145" i="13"/>
  <c r="AH65" i="13"/>
  <c r="AH97" i="13"/>
  <c r="AH14" i="13"/>
  <c r="AH160" i="13"/>
  <c r="AH66" i="13"/>
  <c r="AH7" i="13"/>
  <c r="AH35" i="13"/>
  <c r="AH146" i="13"/>
  <c r="AH12" i="13"/>
  <c r="AH71" i="13"/>
  <c r="AH125" i="13"/>
  <c r="AH142" i="13"/>
  <c r="AH59" i="13"/>
  <c r="AH130" i="13"/>
  <c r="AH63" i="13"/>
  <c r="AH55" i="13"/>
  <c r="S18" i="22" l="1"/>
  <c r="J18" i="22"/>
  <c r="K18" i="22"/>
  <c r="D18" i="22"/>
  <c r="AA18" i="22"/>
  <c r="Y18" i="22"/>
  <c r="H18" i="22"/>
  <c r="P18" i="22"/>
  <c r="R18" i="22"/>
  <c r="X18" i="22"/>
  <c r="Z18" i="22"/>
  <c r="F18" i="22"/>
  <c r="O18" i="22"/>
  <c r="W18" i="22"/>
  <c r="N18" i="22"/>
  <c r="I18" i="22"/>
  <c r="G18" i="22"/>
  <c r="E18" i="22"/>
  <c r="Q18" i="22"/>
  <c r="M18" i="22"/>
  <c r="T18" i="22"/>
  <c r="L18" i="22"/>
  <c r="C17" i="22"/>
  <c r="C16" i="22"/>
  <c r="C26" i="22"/>
  <c r="C23" i="22"/>
  <c r="C20" i="22"/>
  <c r="C8" i="20"/>
  <c r="C7" i="20"/>
  <c r="C8" i="22"/>
  <c r="C5" i="22"/>
  <c r="F7" i="22"/>
  <c r="Z7" i="22"/>
  <c r="S7" i="22"/>
  <c r="Q7" i="22"/>
  <c r="G7" i="22"/>
  <c r="Y7" i="22"/>
  <c r="J7" i="22"/>
  <c r="P7" i="22"/>
  <c r="AA7" i="22"/>
  <c r="L7" i="22"/>
  <c r="H7" i="22"/>
  <c r="D7" i="22"/>
  <c r="R7" i="22"/>
  <c r="E7" i="22"/>
  <c r="O7" i="22"/>
  <c r="X7" i="22"/>
  <c r="T7" i="22"/>
  <c r="I7" i="22"/>
  <c r="K7" i="22"/>
  <c r="M7" i="22"/>
  <c r="W7" i="22"/>
  <c r="N7" i="22"/>
  <c r="C6" i="22"/>
  <c r="C21" i="22"/>
  <c r="C13" i="22"/>
  <c r="C11" i="22"/>
  <c r="C25" i="22"/>
  <c r="C24" i="22"/>
  <c r="C22" i="22"/>
  <c r="C19" i="22"/>
  <c r="C15" i="22"/>
  <c r="C12" i="22"/>
  <c r="C9" i="22"/>
  <c r="C10" i="22"/>
  <c r="C32" i="22"/>
  <c r="C31" i="22"/>
  <c r="C14" i="22"/>
  <c r="AP72" i="13"/>
  <c r="E72" i="13"/>
  <c r="AP42" i="13"/>
  <c r="E42" i="13"/>
  <c r="AP100" i="13"/>
  <c r="E100" i="13"/>
  <c r="AP74" i="13"/>
  <c r="E74" i="13"/>
  <c r="E73" i="13"/>
  <c r="AP73" i="13"/>
  <c r="E129" i="13"/>
  <c r="AP129" i="13"/>
  <c r="AP34" i="13"/>
  <c r="E34" i="13"/>
  <c r="E99" i="13"/>
  <c r="AP99" i="13"/>
  <c r="AP146" i="13"/>
  <c r="E146" i="13"/>
  <c r="AP147" i="13"/>
  <c r="E147" i="13"/>
  <c r="E145" i="13"/>
  <c r="AP145" i="13"/>
  <c r="C126" i="18"/>
  <c r="C108" i="20"/>
  <c r="X108" i="20" s="1"/>
  <c r="C111" i="18"/>
  <c r="C109" i="20"/>
  <c r="X109" i="20" s="1"/>
  <c r="C127" i="18"/>
  <c r="C107" i="20"/>
  <c r="X107" i="20" s="1"/>
  <c r="C118" i="18"/>
  <c r="G30" i="14" s="1"/>
  <c r="C125" i="18"/>
  <c r="C124" i="18"/>
  <c r="G36" i="14" s="1"/>
  <c r="C114" i="20"/>
  <c r="X114" i="20" s="1"/>
  <c r="C113" i="20"/>
  <c r="H113" i="20" s="1"/>
  <c r="C112" i="20"/>
  <c r="X112" i="20" s="1"/>
  <c r="C111" i="20"/>
  <c r="C128" i="18"/>
  <c r="C112" i="18"/>
  <c r="G24" i="14" s="1"/>
  <c r="C115" i="18"/>
  <c r="G27" i="14" s="1"/>
  <c r="C122" i="18"/>
  <c r="G34" i="14" s="1"/>
  <c r="C110" i="20"/>
  <c r="X110" i="20" s="1"/>
  <c r="C110" i="18"/>
  <c r="G22" i="14" s="1"/>
  <c r="C117" i="18"/>
  <c r="G29" i="14" s="1"/>
  <c r="C129" i="18"/>
  <c r="C120" i="18"/>
  <c r="G32" i="14" s="1"/>
  <c r="C123" i="18"/>
  <c r="G35" i="14" s="1"/>
  <c r="C130" i="18"/>
  <c r="C114" i="18"/>
  <c r="G26" i="14" s="1"/>
  <c r="C106" i="20"/>
  <c r="F106" i="20" s="1"/>
  <c r="C121" i="18"/>
  <c r="G33" i="14" s="1"/>
  <c r="C105" i="20"/>
  <c r="X105" i="20" s="1"/>
  <c r="C113" i="18"/>
  <c r="C116" i="18"/>
  <c r="G28" i="14" s="1"/>
  <c r="C119" i="18"/>
  <c r="G31" i="14" s="1"/>
  <c r="E41" i="13"/>
  <c r="AP41" i="13"/>
  <c r="Q2" i="3" a="1"/>
  <c r="Q2" i="3" s="1"/>
  <c r="AP35" i="13"/>
  <c r="AP88" i="13"/>
  <c r="E139" i="13"/>
  <c r="E112" i="13"/>
  <c r="C13" i="18"/>
  <c r="C13" i="14" s="1"/>
  <c r="AP140" i="13"/>
  <c r="E87" i="13"/>
  <c r="E97" i="13"/>
  <c r="E141" i="13"/>
  <c r="E65" i="13"/>
  <c r="E125" i="13"/>
  <c r="E86" i="13"/>
  <c r="E16" i="13"/>
  <c r="E124" i="13"/>
  <c r="E29" i="13"/>
  <c r="E35" i="13"/>
  <c r="E96" i="13"/>
  <c r="E66" i="13"/>
  <c r="C12" i="20"/>
  <c r="X12" i="20" s="1"/>
  <c r="C4" i="18"/>
  <c r="C4" i="14" s="1"/>
  <c r="C24" i="18"/>
  <c r="C11" i="20"/>
  <c r="X11" i="20" s="1"/>
  <c r="C19" i="18"/>
  <c r="C22" i="20"/>
  <c r="X22" i="20" s="1"/>
  <c r="C26" i="18"/>
  <c r="C10" i="18"/>
  <c r="C10" i="14" s="1"/>
  <c r="C25" i="18"/>
  <c r="C9" i="18"/>
  <c r="C9" i="14" s="1"/>
  <c r="E95" i="13"/>
  <c r="C36" i="18"/>
  <c r="G11" i="14" s="1"/>
  <c r="C40" i="18"/>
  <c r="G15" i="14" s="1"/>
  <c r="C39" i="18"/>
  <c r="G14" i="14" s="1"/>
  <c r="C46" i="18"/>
  <c r="C30" i="18"/>
  <c r="G5" i="14" s="1"/>
  <c r="C41" i="18"/>
  <c r="G16" i="14" s="1"/>
  <c r="C26" i="20"/>
  <c r="X26" i="20" s="1"/>
  <c r="C38" i="20"/>
  <c r="X38" i="20" s="1"/>
  <c r="C41" i="20"/>
  <c r="X41" i="20" s="1"/>
  <c r="C25" i="20"/>
  <c r="X25" i="20" s="1"/>
  <c r="C28" i="20"/>
  <c r="X28" i="20" s="1"/>
  <c r="E52" i="13"/>
  <c r="E12" i="13"/>
  <c r="C161" i="18"/>
  <c r="C165" i="18"/>
  <c r="C169" i="18"/>
  <c r="C162" i="18"/>
  <c r="C166" i="18"/>
  <c r="C163" i="18"/>
  <c r="C167" i="18"/>
  <c r="C160" i="18"/>
  <c r="C164" i="18"/>
  <c r="C147" i="20"/>
  <c r="X147" i="20" s="1"/>
  <c r="C151" i="20"/>
  <c r="X151" i="20" s="1"/>
  <c r="C155" i="20"/>
  <c r="X155" i="20" s="1"/>
  <c r="C168" i="18"/>
  <c r="C148" i="20"/>
  <c r="X148" i="20" s="1"/>
  <c r="C152" i="20"/>
  <c r="X152" i="20" s="1"/>
  <c r="C144" i="20"/>
  <c r="C145" i="20"/>
  <c r="X145" i="20" s="1"/>
  <c r="C149" i="20"/>
  <c r="X149" i="20" s="1"/>
  <c r="X142" i="20"/>
  <c r="C146" i="20"/>
  <c r="X146" i="20" s="1"/>
  <c r="C150" i="20"/>
  <c r="X150" i="20" s="1"/>
  <c r="X143" i="20"/>
  <c r="C150" i="18"/>
  <c r="C154" i="18"/>
  <c r="C158" i="18"/>
  <c r="C147" i="18"/>
  <c r="C151" i="18"/>
  <c r="C155" i="18"/>
  <c r="C146" i="18"/>
  <c r="C148" i="18"/>
  <c r="C152" i="18"/>
  <c r="C156" i="18"/>
  <c r="C157" i="18"/>
  <c r="C135" i="20"/>
  <c r="X135" i="20" s="1"/>
  <c r="C139" i="20"/>
  <c r="X139" i="20" s="1"/>
  <c r="C132" i="20"/>
  <c r="X132" i="20" s="1"/>
  <c r="C136" i="20"/>
  <c r="X136" i="20" s="1"/>
  <c r="C140" i="20"/>
  <c r="X140" i="20" s="1"/>
  <c r="C149" i="18"/>
  <c r="C133" i="20"/>
  <c r="X133" i="20" s="1"/>
  <c r="C137" i="20"/>
  <c r="X137" i="20" s="1"/>
  <c r="C131" i="20"/>
  <c r="X131" i="20" s="1"/>
  <c r="C153" i="18"/>
  <c r="C134" i="20"/>
  <c r="X134" i="20" s="1"/>
  <c r="C138" i="20"/>
  <c r="X138" i="20" s="1"/>
  <c r="AP54" i="13"/>
  <c r="E32" i="13"/>
  <c r="E58" i="13"/>
  <c r="C16" i="20"/>
  <c r="X16" i="20" s="1"/>
  <c r="C16" i="18"/>
  <c r="C16" i="14" s="1"/>
  <c r="C12" i="18"/>
  <c r="C12" i="14" s="1"/>
  <c r="C8" i="18"/>
  <c r="C8" i="14" s="1"/>
  <c r="C15" i="18"/>
  <c r="C15" i="14" s="1"/>
  <c r="C18" i="20"/>
  <c r="Z18" i="20" s="1"/>
  <c r="C22" i="18"/>
  <c r="C6" i="18"/>
  <c r="C6" i="14" s="1"/>
  <c r="C21" i="18"/>
  <c r="C5" i="18"/>
  <c r="C5" i="14" s="1"/>
  <c r="E140" i="13"/>
  <c r="C48" i="18"/>
  <c r="C51" i="18"/>
  <c r="C35" i="18"/>
  <c r="G10" i="14" s="1"/>
  <c r="C42" i="18"/>
  <c r="G17" i="14" s="1"/>
  <c r="C29" i="18"/>
  <c r="G4" i="14" s="1"/>
  <c r="C37" i="18"/>
  <c r="G12" i="14" s="1"/>
  <c r="E28" i="13"/>
  <c r="C24" i="20"/>
  <c r="C30" i="20"/>
  <c r="C37" i="20"/>
  <c r="X37" i="20" s="1"/>
  <c r="C40" i="20"/>
  <c r="X40" i="20" s="1"/>
  <c r="E123" i="13"/>
  <c r="E7" i="13"/>
  <c r="E36" i="13"/>
  <c r="C86" i="18"/>
  <c r="C26" i="14" s="1"/>
  <c r="C90" i="18"/>
  <c r="C30" i="14" s="1"/>
  <c r="C94" i="18"/>
  <c r="C34" i="14" s="1"/>
  <c r="C98" i="18"/>
  <c r="C102" i="18"/>
  <c r="C106" i="18"/>
  <c r="C83" i="18"/>
  <c r="C23" i="14" s="1"/>
  <c r="C87" i="18"/>
  <c r="C27" i="14" s="1"/>
  <c r="C91" i="18"/>
  <c r="C31" i="14" s="1"/>
  <c r="C95" i="18"/>
  <c r="C35" i="14" s="1"/>
  <c r="C99" i="18"/>
  <c r="C103" i="18"/>
  <c r="C107" i="18"/>
  <c r="C84" i="20"/>
  <c r="X84" i="20" s="1"/>
  <c r="C88" i="20"/>
  <c r="X88" i="20" s="1"/>
  <c r="C84" i="18"/>
  <c r="C24" i="14" s="1"/>
  <c r="C88" i="18"/>
  <c r="C28" i="14" s="1"/>
  <c r="C92" i="18"/>
  <c r="C32" i="14" s="1"/>
  <c r="C96" i="18"/>
  <c r="C36" i="14" s="1"/>
  <c r="C100" i="18"/>
  <c r="C104" i="18"/>
  <c r="C108" i="18"/>
  <c r="C82" i="18"/>
  <c r="C22" i="14" s="1"/>
  <c r="C85" i="20"/>
  <c r="C89" i="20"/>
  <c r="X89" i="20" s="1"/>
  <c r="C97" i="18"/>
  <c r="C87" i="20"/>
  <c r="X87" i="20" s="1"/>
  <c r="C93" i="20"/>
  <c r="X93" i="20" s="1"/>
  <c r="C97" i="20"/>
  <c r="X97" i="20" s="1"/>
  <c r="C101" i="20"/>
  <c r="X101" i="20" s="1"/>
  <c r="C85" i="18"/>
  <c r="C25" i="14" s="1"/>
  <c r="C101" i="18"/>
  <c r="C90" i="20"/>
  <c r="X90" i="20" s="1"/>
  <c r="C94" i="20"/>
  <c r="X94" i="20" s="1"/>
  <c r="C98" i="20"/>
  <c r="X98" i="20" s="1"/>
  <c r="C102" i="20"/>
  <c r="X102" i="20" s="1"/>
  <c r="C83" i="20"/>
  <c r="C89" i="18"/>
  <c r="C29" i="14" s="1"/>
  <c r="C105" i="18"/>
  <c r="C91" i="20"/>
  <c r="X91" i="20" s="1"/>
  <c r="C95" i="20"/>
  <c r="X95" i="20" s="1"/>
  <c r="C99" i="20"/>
  <c r="X99" i="20" s="1"/>
  <c r="C103" i="20"/>
  <c r="X103" i="20" s="1"/>
  <c r="C86" i="20"/>
  <c r="X86" i="20" s="1"/>
  <c r="C92" i="20"/>
  <c r="X92" i="20" s="1"/>
  <c r="C96" i="20"/>
  <c r="X96" i="20" s="1"/>
  <c r="C93" i="18"/>
  <c r="C33" i="14" s="1"/>
  <c r="C100" i="20"/>
  <c r="X100" i="20" s="1"/>
  <c r="AP139" i="13"/>
  <c r="AP55" i="13"/>
  <c r="AP94" i="13"/>
  <c r="AP138" i="13"/>
  <c r="AP141" i="13"/>
  <c r="C20" i="18"/>
  <c r="C20" i="20"/>
  <c r="X20" i="20" s="1"/>
  <c r="C6" i="20"/>
  <c r="C19" i="20"/>
  <c r="X19" i="20" s="1"/>
  <c r="C27" i="18"/>
  <c r="C11" i="18"/>
  <c r="C11" i="14" s="1"/>
  <c r="C14" i="20"/>
  <c r="X14" i="20" s="1"/>
  <c r="C18" i="18"/>
  <c r="C18" i="14" s="1"/>
  <c r="C13" i="20"/>
  <c r="X13" i="20" s="1"/>
  <c r="C17" i="18"/>
  <c r="C17" i="14" s="1"/>
  <c r="C32" i="18"/>
  <c r="G7" i="14" s="1"/>
  <c r="C47" i="18"/>
  <c r="C31" i="18"/>
  <c r="G6" i="14" s="1"/>
  <c r="C38" i="18"/>
  <c r="G13" i="14" s="1"/>
  <c r="C49" i="18"/>
  <c r="C33" i="18"/>
  <c r="G8" i="14" s="1"/>
  <c r="C42" i="20"/>
  <c r="X42" i="20" s="1"/>
  <c r="C39" i="20"/>
  <c r="X39" i="20" s="1"/>
  <c r="C35" i="20"/>
  <c r="X35" i="20" s="1"/>
  <c r="C33" i="20"/>
  <c r="X33" i="20" s="1"/>
  <c r="C36" i="20"/>
  <c r="X36" i="20" s="1"/>
  <c r="E54" i="13"/>
  <c r="C56" i="18"/>
  <c r="K6" i="14" s="1"/>
  <c r="C60" i="18"/>
  <c r="K10" i="14" s="1"/>
  <c r="C64" i="18"/>
  <c r="K14" i="14" s="1"/>
  <c r="C68" i="18"/>
  <c r="C72" i="18"/>
  <c r="C76" i="18"/>
  <c r="C80" i="18"/>
  <c r="C57" i="18"/>
  <c r="K7" i="14" s="1"/>
  <c r="C61" i="18"/>
  <c r="K11" i="14" s="1"/>
  <c r="C65" i="18"/>
  <c r="K15" i="14" s="1"/>
  <c r="C69" i="18"/>
  <c r="C73" i="18"/>
  <c r="C77" i="18"/>
  <c r="C54" i="18"/>
  <c r="K4" i="14" s="1"/>
  <c r="C46" i="20"/>
  <c r="X46" i="20" s="1"/>
  <c r="C50" i="20"/>
  <c r="X50" i="20" s="1"/>
  <c r="C54" i="20"/>
  <c r="X54" i="20" s="1"/>
  <c r="C58" i="20"/>
  <c r="X58" i="20" s="1"/>
  <c r="C62" i="20"/>
  <c r="X62" i="20" s="1"/>
  <c r="C66" i="20"/>
  <c r="X66" i="20" s="1"/>
  <c r="C70" i="20"/>
  <c r="X70" i="20" s="1"/>
  <c r="C74" i="20"/>
  <c r="X74" i="20" s="1"/>
  <c r="C78" i="20"/>
  <c r="X78" i="20" s="1"/>
  <c r="C58" i="18"/>
  <c r="K8" i="14" s="1"/>
  <c r="C62" i="18"/>
  <c r="K12" i="14" s="1"/>
  <c r="C66" i="18"/>
  <c r="K16" i="14" s="1"/>
  <c r="C70" i="18"/>
  <c r="C74" i="18"/>
  <c r="C78" i="18"/>
  <c r="C47" i="20"/>
  <c r="X47" i="20" s="1"/>
  <c r="C51" i="20"/>
  <c r="X51" i="20" s="1"/>
  <c r="C55" i="20"/>
  <c r="X55" i="20" s="1"/>
  <c r="C59" i="20"/>
  <c r="X59" i="20" s="1"/>
  <c r="C63" i="20"/>
  <c r="X63" i="20" s="1"/>
  <c r="C67" i="20"/>
  <c r="X67" i="20" s="1"/>
  <c r="C71" i="20"/>
  <c r="X71" i="20" s="1"/>
  <c r="C75" i="20"/>
  <c r="X75" i="20" s="1"/>
  <c r="C79" i="20"/>
  <c r="X79" i="20" s="1"/>
  <c r="C59" i="18"/>
  <c r="K9" i="14" s="1"/>
  <c r="C75" i="18"/>
  <c r="C45" i="20"/>
  <c r="C53" i="20"/>
  <c r="X53" i="20" s="1"/>
  <c r="C61" i="20"/>
  <c r="X61" i="20" s="1"/>
  <c r="C69" i="20"/>
  <c r="X69" i="20" s="1"/>
  <c r="C77" i="20"/>
  <c r="X77" i="20" s="1"/>
  <c r="C63" i="18"/>
  <c r="K13" i="14" s="1"/>
  <c r="C79" i="18"/>
  <c r="C48" i="20"/>
  <c r="X48" i="20" s="1"/>
  <c r="C56" i="20"/>
  <c r="X56" i="20" s="1"/>
  <c r="C64" i="20"/>
  <c r="X64" i="20" s="1"/>
  <c r="C72" i="20"/>
  <c r="X72" i="20" s="1"/>
  <c r="C80" i="20"/>
  <c r="X80" i="20" s="1"/>
  <c r="C67" i="18"/>
  <c r="K17" i="14" s="1"/>
  <c r="C49" i="20"/>
  <c r="X49" i="20" s="1"/>
  <c r="C57" i="20"/>
  <c r="X57" i="20" s="1"/>
  <c r="C65" i="20"/>
  <c r="X65" i="20" s="1"/>
  <c r="C73" i="20"/>
  <c r="X73" i="20" s="1"/>
  <c r="C81" i="20"/>
  <c r="X81" i="20" s="1"/>
  <c r="C44" i="20"/>
  <c r="C55" i="18"/>
  <c r="K5" i="14" s="1"/>
  <c r="C52" i="20"/>
  <c r="X52" i="20" s="1"/>
  <c r="C71" i="18"/>
  <c r="C60" i="20"/>
  <c r="X60" i="20" s="1"/>
  <c r="C68" i="20"/>
  <c r="X68" i="20" s="1"/>
  <c r="C76" i="20"/>
  <c r="X76" i="20" s="1"/>
  <c r="C136" i="18"/>
  <c r="K26" i="14" s="1"/>
  <c r="C140" i="18"/>
  <c r="K30" i="14" s="1"/>
  <c r="C144" i="18"/>
  <c r="C132" i="18"/>
  <c r="K22" i="14" s="1"/>
  <c r="C133" i="18"/>
  <c r="K23" i="14" s="1"/>
  <c r="C137" i="18"/>
  <c r="K27" i="14" s="1"/>
  <c r="C141" i="18"/>
  <c r="K31" i="14" s="1"/>
  <c r="C134" i="18"/>
  <c r="K24" i="14" s="1"/>
  <c r="C138" i="18"/>
  <c r="K28" i="14" s="1"/>
  <c r="C142" i="18"/>
  <c r="K32" i="14" s="1"/>
  <c r="C117" i="20"/>
  <c r="X117" i="20" s="1"/>
  <c r="C121" i="20"/>
  <c r="X121" i="20" s="1"/>
  <c r="C125" i="20"/>
  <c r="X125" i="20" s="1"/>
  <c r="C129" i="20"/>
  <c r="X129" i="20" s="1"/>
  <c r="C135" i="18"/>
  <c r="K25" i="14" s="1"/>
  <c r="C118" i="20"/>
  <c r="X118" i="20" s="1"/>
  <c r="C122" i="20"/>
  <c r="X122" i="20" s="1"/>
  <c r="C126" i="20"/>
  <c r="X126" i="20" s="1"/>
  <c r="C139" i="18"/>
  <c r="K29" i="14" s="1"/>
  <c r="C119" i="20"/>
  <c r="X119" i="20" s="1"/>
  <c r="C123" i="20"/>
  <c r="X123" i="20" s="1"/>
  <c r="C127" i="20"/>
  <c r="X127" i="20" s="1"/>
  <c r="C124" i="20"/>
  <c r="X124" i="20" s="1"/>
  <c r="C143" i="18"/>
  <c r="K33" i="14" s="1"/>
  <c r="C128" i="20"/>
  <c r="X128" i="20" s="1"/>
  <c r="C116" i="20"/>
  <c r="X116" i="20" s="1"/>
  <c r="AP51" i="13"/>
  <c r="AP33" i="13"/>
  <c r="E33" i="13"/>
  <c r="AP32" i="13"/>
  <c r="AP71" i="13"/>
  <c r="C21" i="20"/>
  <c r="X21" i="20" s="1"/>
  <c r="X8" i="20"/>
  <c r="C17" i="20"/>
  <c r="X17" i="20" s="1"/>
  <c r="C15" i="20"/>
  <c r="X15" i="20" s="1"/>
  <c r="C23" i="18"/>
  <c r="C7" i="18"/>
  <c r="C7" i="14" s="1"/>
  <c r="C10" i="20"/>
  <c r="X10" i="20" s="1"/>
  <c r="C14" i="18"/>
  <c r="C14" i="14" s="1"/>
  <c r="C9" i="20"/>
  <c r="X9" i="20" s="1"/>
  <c r="E30" i="13"/>
  <c r="E98" i="13"/>
  <c r="C52" i="18"/>
  <c r="C44" i="18"/>
  <c r="C43" i="18"/>
  <c r="G18" i="14" s="1"/>
  <c r="C50" i="18"/>
  <c r="C34" i="18"/>
  <c r="G9" i="14" s="1"/>
  <c r="C45" i="18"/>
  <c r="E138" i="13"/>
  <c r="E88" i="13"/>
  <c r="E71" i="13"/>
  <c r="C34" i="20"/>
  <c r="X34" i="20" s="1"/>
  <c r="C31" i="20"/>
  <c r="X31" i="20" s="1"/>
  <c r="C27" i="20"/>
  <c r="X27" i="20" s="1"/>
  <c r="C29" i="20"/>
  <c r="X29" i="20" s="1"/>
  <c r="E14" i="13"/>
  <c r="E51" i="13"/>
  <c r="E55" i="13"/>
  <c r="E94" i="13"/>
  <c r="AP86" i="13"/>
  <c r="AP98" i="13"/>
  <c r="AP65" i="13"/>
  <c r="AP7" i="13"/>
  <c r="AP124" i="13"/>
  <c r="AP112" i="13"/>
  <c r="AP36" i="13"/>
  <c r="AP87" i="13"/>
  <c r="AP97" i="13"/>
  <c r="AP58" i="13"/>
  <c r="AP12" i="13"/>
  <c r="AP95" i="13"/>
  <c r="AP30" i="13"/>
  <c r="AP14" i="13"/>
  <c r="AP52" i="13"/>
  <c r="AP123" i="13"/>
  <c r="AP28" i="13"/>
  <c r="AP66" i="13"/>
  <c r="AP16" i="13"/>
  <c r="AP125" i="13"/>
  <c r="AP96" i="13"/>
  <c r="AP29" i="13"/>
  <c r="C156" i="20"/>
  <c r="X156" i="20" s="1"/>
  <c r="R113" i="20"/>
  <c r="S106" i="20"/>
  <c r="AA108" i="20"/>
  <c r="G108" i="20"/>
  <c r="K108" i="20"/>
  <c r="O108" i="20"/>
  <c r="S108" i="20"/>
  <c r="Y108" i="20"/>
  <c r="H108" i="20"/>
  <c r="L108" i="20"/>
  <c r="P108" i="20"/>
  <c r="T108" i="20"/>
  <c r="Z108" i="20"/>
  <c r="I108" i="20"/>
  <c r="M108" i="20"/>
  <c r="Q108" i="20"/>
  <c r="W108" i="20"/>
  <c r="J108" i="20"/>
  <c r="N108" i="20"/>
  <c r="R108" i="20"/>
  <c r="F108" i="20"/>
  <c r="AA110" i="20"/>
  <c r="Q110" i="20"/>
  <c r="W110" i="20"/>
  <c r="F110" i="20"/>
  <c r="J110" i="20"/>
  <c r="N110" i="20"/>
  <c r="R110" i="20"/>
  <c r="G110" i="20"/>
  <c r="K110" i="20"/>
  <c r="O110" i="20"/>
  <c r="S110" i="20"/>
  <c r="Y110" i="20"/>
  <c r="T110" i="20"/>
  <c r="H110" i="20"/>
  <c r="Z110" i="20"/>
  <c r="L110" i="20"/>
  <c r="P110" i="20"/>
  <c r="O111" i="20"/>
  <c r="AA114" i="20"/>
  <c r="I114" i="20"/>
  <c r="M114" i="20"/>
  <c r="Q114" i="20"/>
  <c r="Z114" i="20"/>
  <c r="F114" i="20"/>
  <c r="J114" i="20"/>
  <c r="N114" i="20"/>
  <c r="R114" i="20"/>
  <c r="W114" i="20"/>
  <c r="G114" i="20"/>
  <c r="K114" i="20"/>
  <c r="O114" i="20"/>
  <c r="S114" i="20"/>
  <c r="H114" i="20"/>
  <c r="Y114" i="20"/>
  <c r="L114" i="20"/>
  <c r="P114" i="20"/>
  <c r="T114" i="20"/>
  <c r="K109" i="20"/>
  <c r="R2" i="3"/>
  <c r="Q3" i="3" a="1"/>
  <c r="Q3" i="3" s="1"/>
  <c r="Q4" i="3" a="1"/>
  <c r="Q4" i="3" s="1"/>
  <c r="R4" i="3"/>
  <c r="R3" i="3"/>
  <c r="Q8" i="3" a="1"/>
  <c r="Q8" i="3" s="1"/>
  <c r="Q12" i="3" a="1"/>
  <c r="Q12" i="3" s="1"/>
  <c r="R8" i="3"/>
  <c r="R5" i="3"/>
  <c r="Q9" i="3" a="1"/>
  <c r="Q9" i="3" s="1"/>
  <c r="R12" i="3"/>
  <c r="R9" i="3"/>
  <c r="Q5" i="3" a="1"/>
  <c r="Q5" i="3" s="1"/>
  <c r="R13" i="3"/>
  <c r="R7" i="3"/>
  <c r="Q6" i="3" a="1"/>
  <c r="Q6" i="3" s="1"/>
  <c r="Q7" i="3" a="1"/>
  <c r="Q7" i="3" s="1"/>
  <c r="R6" i="3"/>
  <c r="G23" i="14"/>
  <c r="G25" i="14"/>
  <c r="K18" i="14"/>
  <c r="B85" i="21"/>
  <c r="B81" i="21"/>
  <c r="B77" i="21"/>
  <c r="B73" i="21"/>
  <c r="B69" i="21"/>
  <c r="B65" i="21"/>
  <c r="B61" i="21"/>
  <c r="B57" i="21"/>
  <c r="B53" i="21"/>
  <c r="B49" i="21"/>
  <c r="B45" i="21"/>
  <c r="B88" i="21"/>
  <c r="B84" i="21"/>
  <c r="B80" i="21"/>
  <c r="B76" i="21"/>
  <c r="B72" i="21"/>
  <c r="B68" i="21"/>
  <c r="B64" i="21"/>
  <c r="B60" i="21"/>
  <c r="B56" i="21"/>
  <c r="B52" i="21"/>
  <c r="B48" i="21"/>
  <c r="B83" i="21"/>
  <c r="B75" i="21"/>
  <c r="B67" i="21"/>
  <c r="B59" i="21"/>
  <c r="B51" i="21"/>
  <c r="B86" i="21"/>
  <c r="B74" i="21"/>
  <c r="B63" i="21"/>
  <c r="B54" i="21"/>
  <c r="B82" i="21"/>
  <c r="B71" i="21"/>
  <c r="B62" i="21"/>
  <c r="B50" i="21"/>
  <c r="B79" i="21"/>
  <c r="B58" i="21"/>
  <c r="B78" i="21"/>
  <c r="B55" i="21"/>
  <c r="B70" i="21"/>
  <c r="B47" i="21"/>
  <c r="B87" i="21"/>
  <c r="B66" i="21"/>
  <c r="B46" i="21"/>
  <c r="P4" i="18"/>
  <c r="X85" i="20" l="1"/>
  <c r="F85" i="20"/>
  <c r="X45" i="20"/>
  <c r="E45" i="20"/>
  <c r="M9" i="22"/>
  <c r="I9" i="22"/>
  <c r="Q9" i="22"/>
  <c r="J9" i="22"/>
  <c r="Y9" i="22"/>
  <c r="D9" i="22"/>
  <c r="K9" i="22"/>
  <c r="P9" i="22"/>
  <c r="X9" i="22"/>
  <c r="N9" i="22"/>
  <c r="O9" i="22"/>
  <c r="T9" i="22"/>
  <c r="Z9" i="22"/>
  <c r="G9" i="22"/>
  <c r="H9" i="22"/>
  <c r="W9" i="22"/>
  <c r="AA9" i="22"/>
  <c r="R9" i="22"/>
  <c r="F9" i="22"/>
  <c r="S9" i="22"/>
  <c r="L9" i="22"/>
  <c r="E9" i="22"/>
  <c r="Z13" i="22"/>
  <c r="AA13" i="22"/>
  <c r="W13" i="22"/>
  <c r="S13" i="22"/>
  <c r="H13" i="22"/>
  <c r="F13" i="22"/>
  <c r="O13" i="22"/>
  <c r="J13" i="22"/>
  <c r="L13" i="22"/>
  <c r="T13" i="22"/>
  <c r="K13" i="22"/>
  <c r="G13" i="22"/>
  <c r="R13" i="22"/>
  <c r="Q13" i="22"/>
  <c r="N13" i="22"/>
  <c r="E13" i="22"/>
  <c r="P13" i="22"/>
  <c r="Y13" i="22"/>
  <c r="M13" i="22"/>
  <c r="X13" i="22"/>
  <c r="D13" i="22"/>
  <c r="I13" i="22"/>
  <c r="V7" i="22"/>
  <c r="U7" i="22"/>
  <c r="S16" i="22"/>
  <c r="W16" i="22"/>
  <c r="K16" i="22"/>
  <c r="M16" i="22"/>
  <c r="J16" i="22"/>
  <c r="D16" i="22"/>
  <c r="T16" i="22"/>
  <c r="F16" i="22"/>
  <c r="O16" i="22"/>
  <c r="Q16" i="22"/>
  <c r="AA16" i="22"/>
  <c r="Y16" i="22"/>
  <c r="E16" i="22"/>
  <c r="G16" i="22"/>
  <c r="N16" i="22"/>
  <c r="P16" i="22"/>
  <c r="X16" i="22"/>
  <c r="H16" i="22"/>
  <c r="R16" i="22"/>
  <c r="I16" i="22"/>
  <c r="Z16" i="22"/>
  <c r="L16" i="22"/>
  <c r="L12" i="22"/>
  <c r="H12" i="22"/>
  <c r="F12" i="22"/>
  <c r="Y12" i="22"/>
  <c r="W12" i="22"/>
  <c r="S12" i="22"/>
  <c r="N12" i="22"/>
  <c r="I12" i="22"/>
  <c r="M12" i="22"/>
  <c r="T12" i="22"/>
  <c r="G12" i="22"/>
  <c r="E12" i="22"/>
  <c r="K12" i="22"/>
  <c r="J12" i="22"/>
  <c r="Z12" i="22"/>
  <c r="Q12" i="22"/>
  <c r="X12" i="22"/>
  <c r="P12" i="22"/>
  <c r="D12" i="22"/>
  <c r="O12" i="22"/>
  <c r="R12" i="22"/>
  <c r="AA12" i="22"/>
  <c r="R21" i="22"/>
  <c r="H21" i="22"/>
  <c r="O21" i="22"/>
  <c r="F21" i="22"/>
  <c r="S21" i="22"/>
  <c r="L21" i="22"/>
  <c r="AA21" i="22"/>
  <c r="E21" i="22"/>
  <c r="D21" i="22"/>
  <c r="G21" i="22"/>
  <c r="Z21" i="22"/>
  <c r="I21" i="22"/>
  <c r="J21" i="22"/>
  <c r="W21" i="22"/>
  <c r="Y21" i="22"/>
  <c r="M21" i="22"/>
  <c r="Q21" i="22"/>
  <c r="P21" i="22"/>
  <c r="N21" i="22"/>
  <c r="T21" i="22"/>
  <c r="K21" i="22"/>
  <c r="X21" i="22"/>
  <c r="D5" i="22"/>
  <c r="X5" i="22"/>
  <c r="W5" i="22"/>
  <c r="M5" i="22"/>
  <c r="AA5" i="22"/>
  <c r="L5" i="22"/>
  <c r="R5" i="22"/>
  <c r="O5" i="22"/>
  <c r="J5" i="22"/>
  <c r="H5" i="22"/>
  <c r="K5" i="22"/>
  <c r="P5" i="22"/>
  <c r="E5" i="22"/>
  <c r="Y5" i="22"/>
  <c r="G5" i="22"/>
  <c r="S5" i="22"/>
  <c r="T5" i="22"/>
  <c r="Q5" i="22"/>
  <c r="I5" i="22"/>
  <c r="N5" i="22"/>
  <c r="Z5" i="22"/>
  <c r="F5" i="22"/>
  <c r="D17" i="22"/>
  <c r="N17" i="22"/>
  <c r="K17" i="22"/>
  <c r="Q17" i="22"/>
  <c r="Y17" i="22"/>
  <c r="I17" i="22"/>
  <c r="P17" i="22"/>
  <c r="Z17" i="22"/>
  <c r="F17" i="22"/>
  <c r="W17" i="22"/>
  <c r="O17" i="22"/>
  <c r="M17" i="22"/>
  <c r="AA17" i="22"/>
  <c r="R17" i="22"/>
  <c r="J17" i="22"/>
  <c r="T17" i="22"/>
  <c r="L17" i="22"/>
  <c r="G17" i="22"/>
  <c r="X17" i="22"/>
  <c r="H17" i="22"/>
  <c r="S17" i="22"/>
  <c r="E17" i="22"/>
  <c r="Q15" i="22"/>
  <c r="P15" i="22"/>
  <c r="F15" i="22"/>
  <c r="G15" i="22"/>
  <c r="O15" i="22"/>
  <c r="T15" i="22"/>
  <c r="W15" i="22"/>
  <c r="I15" i="22"/>
  <c r="D15" i="22"/>
  <c r="E15" i="22"/>
  <c r="M15" i="22"/>
  <c r="K15" i="22"/>
  <c r="AA15" i="22"/>
  <c r="S15" i="22"/>
  <c r="R15" i="22"/>
  <c r="J15" i="22"/>
  <c r="Y15" i="22"/>
  <c r="N15" i="22"/>
  <c r="Z15" i="22"/>
  <c r="X15" i="22"/>
  <c r="L15" i="22"/>
  <c r="H15" i="22"/>
  <c r="J6" i="22"/>
  <c r="AA6" i="22"/>
  <c r="X6" i="22"/>
  <c r="T6" i="22"/>
  <c r="W6" i="22"/>
  <c r="P6" i="22"/>
  <c r="I6" i="22"/>
  <c r="K6" i="22"/>
  <c r="H6" i="22"/>
  <c r="S6" i="22"/>
  <c r="Q6" i="22"/>
  <c r="O6" i="22"/>
  <c r="R6" i="22"/>
  <c r="F6" i="22"/>
  <c r="E6" i="22"/>
  <c r="Z6" i="22"/>
  <c r="L6" i="22"/>
  <c r="D6" i="22"/>
  <c r="Y6" i="22"/>
  <c r="G6" i="22"/>
  <c r="N6" i="22"/>
  <c r="M6" i="22"/>
  <c r="E8" i="22"/>
  <c r="Q8" i="22"/>
  <c r="R8" i="22"/>
  <c r="H8" i="22"/>
  <c r="Y8" i="22"/>
  <c r="AA8" i="22"/>
  <c r="W8" i="22"/>
  <c r="L8" i="22"/>
  <c r="K8" i="22"/>
  <c r="O8" i="22"/>
  <c r="D8" i="22"/>
  <c r="Z8" i="22"/>
  <c r="T8" i="22"/>
  <c r="F8" i="22"/>
  <c r="I8" i="22"/>
  <c r="N8" i="22"/>
  <c r="X8" i="22"/>
  <c r="P8" i="22"/>
  <c r="S8" i="22"/>
  <c r="M8" i="22"/>
  <c r="G8" i="22"/>
  <c r="J8" i="22"/>
  <c r="Q19" i="22"/>
  <c r="G19" i="22"/>
  <c r="J19" i="22"/>
  <c r="W19" i="22"/>
  <c r="F19" i="22"/>
  <c r="M19" i="22"/>
  <c r="T19" i="22"/>
  <c r="N19" i="22"/>
  <c r="O19" i="22"/>
  <c r="D19" i="22"/>
  <c r="H19" i="22"/>
  <c r="Y19" i="22"/>
  <c r="R19" i="22"/>
  <c r="E19" i="22"/>
  <c r="AA19" i="22"/>
  <c r="L19" i="22"/>
  <c r="Z19" i="22"/>
  <c r="I19" i="22"/>
  <c r="S19" i="22"/>
  <c r="P19" i="22"/>
  <c r="K19" i="22"/>
  <c r="X19" i="22"/>
  <c r="E7" i="20"/>
  <c r="AA7" i="20"/>
  <c r="J7" i="20"/>
  <c r="S7" i="20"/>
  <c r="O7" i="20"/>
  <c r="Q7" i="20"/>
  <c r="Z7" i="20"/>
  <c r="N7" i="20"/>
  <c r="T7" i="20"/>
  <c r="W7" i="20"/>
  <c r="L7" i="20"/>
  <c r="G7" i="20"/>
  <c r="F7" i="20"/>
  <c r="M7" i="20"/>
  <c r="P7" i="20"/>
  <c r="I7" i="20"/>
  <c r="D7" i="20"/>
  <c r="K7" i="20"/>
  <c r="Y7" i="20"/>
  <c r="R7" i="20"/>
  <c r="X7" i="20"/>
  <c r="H7" i="20"/>
  <c r="V18" i="22"/>
  <c r="U18" i="22"/>
  <c r="H14" i="22"/>
  <c r="S14" i="22"/>
  <c r="M14" i="22"/>
  <c r="AA14" i="22"/>
  <c r="Z14" i="22"/>
  <c r="I14" i="22"/>
  <c r="E14" i="22"/>
  <c r="J14" i="22"/>
  <c r="W14" i="22"/>
  <c r="Y14" i="22"/>
  <c r="D14" i="22"/>
  <c r="F14" i="22"/>
  <c r="G14" i="22"/>
  <c r="Q14" i="22"/>
  <c r="R14" i="22"/>
  <c r="O14" i="22"/>
  <c r="T14" i="22"/>
  <c r="X14" i="22"/>
  <c r="L14" i="22"/>
  <c r="P14" i="22"/>
  <c r="N14" i="22"/>
  <c r="K14" i="22"/>
  <c r="L22" i="22"/>
  <c r="Y22" i="22"/>
  <c r="N22" i="22"/>
  <c r="S22" i="22"/>
  <c r="E22" i="22"/>
  <c r="I22" i="22"/>
  <c r="T22" i="22"/>
  <c r="G22" i="22"/>
  <c r="Z22" i="22"/>
  <c r="AA22" i="22"/>
  <c r="M22" i="22"/>
  <c r="R22" i="22"/>
  <c r="Q22" i="22"/>
  <c r="W22" i="22"/>
  <c r="K22" i="22"/>
  <c r="H22" i="22"/>
  <c r="O22" i="22"/>
  <c r="P22" i="22"/>
  <c r="D22" i="22"/>
  <c r="F22" i="22"/>
  <c r="J22" i="22"/>
  <c r="X22" i="22"/>
  <c r="L31" i="22"/>
  <c r="Q31" i="22"/>
  <c r="N31" i="22"/>
  <c r="AA31" i="22"/>
  <c r="I31" i="22"/>
  <c r="F31" i="22"/>
  <c r="S31" i="22"/>
  <c r="X31" i="22"/>
  <c r="M31" i="22"/>
  <c r="Z31" i="22"/>
  <c r="H31" i="22"/>
  <c r="P31" i="22"/>
  <c r="T31" i="22"/>
  <c r="W31" i="22"/>
  <c r="O31" i="22"/>
  <c r="J31" i="22"/>
  <c r="G31" i="22"/>
  <c r="K31" i="22"/>
  <c r="Y31" i="22"/>
  <c r="R31" i="22"/>
  <c r="S24" i="22"/>
  <c r="D24" i="22"/>
  <c r="X24" i="22"/>
  <c r="AA24" i="22"/>
  <c r="H24" i="22"/>
  <c r="Y24" i="22"/>
  <c r="T24" i="22"/>
  <c r="E24" i="22"/>
  <c r="Q24" i="22"/>
  <c r="K24" i="22"/>
  <c r="W24" i="22"/>
  <c r="O24" i="22"/>
  <c r="N24" i="22"/>
  <c r="Z24" i="22"/>
  <c r="L24" i="22"/>
  <c r="P24" i="22"/>
  <c r="R24" i="22"/>
  <c r="F24" i="22"/>
  <c r="G24" i="22"/>
  <c r="M24" i="22"/>
  <c r="I24" i="22"/>
  <c r="J24" i="22"/>
  <c r="O20" i="22"/>
  <c r="M20" i="22"/>
  <c r="G20" i="22"/>
  <c r="H20" i="22"/>
  <c r="AA20" i="22"/>
  <c r="S20" i="22"/>
  <c r="X20" i="22"/>
  <c r="R20" i="22"/>
  <c r="T20" i="22"/>
  <c r="I20" i="22"/>
  <c r="Q20" i="22"/>
  <c r="F20" i="22"/>
  <c r="D20" i="22"/>
  <c r="W20" i="22"/>
  <c r="Z20" i="22"/>
  <c r="Y20" i="22"/>
  <c r="L20" i="22"/>
  <c r="N20" i="22"/>
  <c r="E20" i="22"/>
  <c r="J20" i="22"/>
  <c r="K20" i="22"/>
  <c r="P20" i="22"/>
  <c r="AA32" i="22"/>
  <c r="N32" i="22"/>
  <c r="R32" i="22"/>
  <c r="T32" i="22"/>
  <c r="H32" i="22"/>
  <c r="Z32" i="22"/>
  <c r="P32" i="22"/>
  <c r="D32" i="22"/>
  <c r="X32" i="22"/>
  <c r="J32" i="22"/>
  <c r="F32" i="22"/>
  <c r="M32" i="22"/>
  <c r="Q32" i="22"/>
  <c r="I32" i="22"/>
  <c r="K32" i="22"/>
  <c r="S32" i="22"/>
  <c r="Y32" i="22"/>
  <c r="W32" i="22"/>
  <c r="E32" i="22"/>
  <c r="L32" i="22"/>
  <c r="O32" i="22"/>
  <c r="G32" i="22"/>
  <c r="J25" i="22"/>
  <c r="N25" i="22"/>
  <c r="Z25" i="22"/>
  <c r="L25" i="22"/>
  <c r="O25" i="22"/>
  <c r="AA25" i="22"/>
  <c r="X25" i="22"/>
  <c r="F25" i="22"/>
  <c r="P25" i="22"/>
  <c r="W25" i="22"/>
  <c r="Y25" i="22"/>
  <c r="R25" i="22"/>
  <c r="H25" i="22"/>
  <c r="M25" i="22"/>
  <c r="I25" i="22"/>
  <c r="Q25" i="22"/>
  <c r="K25" i="22"/>
  <c r="S25" i="22"/>
  <c r="D25" i="22"/>
  <c r="G25" i="22"/>
  <c r="E25" i="22"/>
  <c r="T25" i="22"/>
  <c r="X23" i="22"/>
  <c r="E23" i="22"/>
  <c r="L23" i="22"/>
  <c r="N23" i="22"/>
  <c r="P23" i="22"/>
  <c r="Y23" i="22"/>
  <c r="M23" i="22"/>
  <c r="G23" i="22"/>
  <c r="AA23" i="22"/>
  <c r="H23" i="22"/>
  <c r="T23" i="22"/>
  <c r="O23" i="22"/>
  <c r="D23" i="22"/>
  <c r="J23" i="22"/>
  <c r="Z23" i="22"/>
  <c r="W23" i="22"/>
  <c r="F23" i="22"/>
  <c r="R23" i="22"/>
  <c r="K23" i="22"/>
  <c r="Q23" i="22"/>
  <c r="I23" i="22"/>
  <c r="S23" i="22"/>
  <c r="O10" i="22"/>
  <c r="T10" i="22"/>
  <c r="E10" i="22"/>
  <c r="M10" i="22"/>
  <c r="K10" i="22"/>
  <c r="P10" i="22"/>
  <c r="W10" i="22"/>
  <c r="H10" i="22"/>
  <c r="AA10" i="22"/>
  <c r="D10" i="22"/>
  <c r="Y10" i="22"/>
  <c r="I10" i="22"/>
  <c r="L10" i="22"/>
  <c r="S10" i="22"/>
  <c r="Z10" i="22"/>
  <c r="F10" i="22"/>
  <c r="R10" i="22"/>
  <c r="Q10" i="22"/>
  <c r="J10" i="22"/>
  <c r="G10" i="22"/>
  <c r="X10" i="22"/>
  <c r="N10" i="22"/>
  <c r="P11" i="22"/>
  <c r="AA11" i="22"/>
  <c r="D11" i="22"/>
  <c r="H11" i="22"/>
  <c r="J11" i="22"/>
  <c r="N11" i="22"/>
  <c r="R11" i="22"/>
  <c r="S11" i="22"/>
  <c r="W11" i="22"/>
  <c r="Y11" i="22"/>
  <c r="F11" i="22"/>
  <c r="I11" i="22"/>
  <c r="M11" i="22"/>
  <c r="O11" i="22"/>
  <c r="E11" i="22"/>
  <c r="T11" i="22"/>
  <c r="K11" i="22"/>
  <c r="Q11" i="22"/>
  <c r="L11" i="22"/>
  <c r="Z11" i="22"/>
  <c r="G11" i="22"/>
  <c r="X11" i="22"/>
  <c r="P26" i="22"/>
  <c r="F26" i="22"/>
  <c r="T26" i="22"/>
  <c r="I26" i="22"/>
  <c r="K26" i="22"/>
  <c r="N26" i="22"/>
  <c r="Y26" i="22"/>
  <c r="Z26" i="22"/>
  <c r="E26" i="22"/>
  <c r="R26" i="22"/>
  <c r="M26" i="22"/>
  <c r="L26" i="22"/>
  <c r="G26" i="22"/>
  <c r="AA26" i="22"/>
  <c r="S26" i="22"/>
  <c r="O26" i="22"/>
  <c r="Q26" i="22"/>
  <c r="X26" i="22"/>
  <c r="D26" i="22"/>
  <c r="J26" i="22"/>
  <c r="H26" i="22"/>
  <c r="W26" i="22"/>
  <c r="P112" i="20"/>
  <c r="W113" i="20"/>
  <c r="Q109" i="20"/>
  <c r="AA109" i="20"/>
  <c r="R112" i="20"/>
  <c r="I110" i="20"/>
  <c r="M110" i="20"/>
  <c r="U110" i="20" s="1"/>
  <c r="Z107" i="20"/>
  <c r="X30" i="20"/>
  <c r="E30" i="20"/>
  <c r="T107" i="20"/>
  <c r="K107" i="20"/>
  <c r="G107" i="20"/>
  <c r="S109" i="20"/>
  <c r="F109" i="20"/>
  <c r="L109" i="20"/>
  <c r="J112" i="20"/>
  <c r="Z112" i="20"/>
  <c r="G112" i="20"/>
  <c r="O109" i="20"/>
  <c r="W109" i="20"/>
  <c r="H109" i="20"/>
  <c r="F112" i="20"/>
  <c r="T112" i="20"/>
  <c r="S113" i="20"/>
  <c r="Y109" i="20"/>
  <c r="M109" i="20"/>
  <c r="L112" i="20"/>
  <c r="I109" i="20"/>
  <c r="W112" i="20"/>
  <c r="H112" i="20"/>
  <c r="Z113" i="20"/>
  <c r="G109" i="20"/>
  <c r="R109" i="20"/>
  <c r="Z109" i="20"/>
  <c r="Q112" i="20"/>
  <c r="N109" i="20"/>
  <c r="T109" i="20"/>
  <c r="AA131" i="20"/>
  <c r="M112" i="20"/>
  <c r="O112" i="20"/>
  <c r="N112" i="20"/>
  <c r="Y112" i="20"/>
  <c r="J109" i="20"/>
  <c r="P109" i="20"/>
  <c r="I112" i="20"/>
  <c r="K112" i="20"/>
  <c r="AA116" i="20"/>
  <c r="Q107" i="20"/>
  <c r="S107" i="20"/>
  <c r="AA107" i="20"/>
  <c r="N107" i="20"/>
  <c r="M107" i="20"/>
  <c r="O107" i="20"/>
  <c r="P107" i="20"/>
  <c r="R107" i="20"/>
  <c r="L107" i="20"/>
  <c r="I107" i="20"/>
  <c r="H107" i="20"/>
  <c r="J107" i="20"/>
  <c r="W107" i="20"/>
  <c r="Y107" i="20"/>
  <c r="F107" i="20"/>
  <c r="AA105" i="20"/>
  <c r="J106" i="20"/>
  <c r="X106" i="20"/>
  <c r="F111" i="20"/>
  <c r="X111" i="20"/>
  <c r="R111" i="20"/>
  <c r="Q111" i="20"/>
  <c r="AA111" i="20"/>
  <c r="S112" i="20"/>
  <c r="AA112" i="20"/>
  <c r="L113" i="20"/>
  <c r="X113" i="20"/>
  <c r="L111" i="20"/>
  <c r="O18" i="20"/>
  <c r="X18" i="20"/>
  <c r="AA44" i="20"/>
  <c r="X44" i="20"/>
  <c r="M111" i="20"/>
  <c r="Z111" i="20"/>
  <c r="H111" i="20"/>
  <c r="K111" i="20"/>
  <c r="N111" i="20"/>
  <c r="AA30" i="20"/>
  <c r="AA83" i="20"/>
  <c r="X83" i="20"/>
  <c r="AA24" i="20"/>
  <c r="X24" i="20"/>
  <c r="I111" i="20"/>
  <c r="T111" i="20"/>
  <c r="Y111" i="20"/>
  <c r="G111" i="20"/>
  <c r="J111" i="20"/>
  <c r="N30" i="20"/>
  <c r="W111" i="20"/>
  <c r="P111" i="20"/>
  <c r="S111" i="20"/>
  <c r="I30" i="20"/>
  <c r="AA6" i="20"/>
  <c r="X6" i="20"/>
  <c r="AA144" i="20"/>
  <c r="X144" i="20"/>
  <c r="O106" i="20"/>
  <c r="W106" i="20"/>
  <c r="L106" i="20"/>
  <c r="K106" i="20"/>
  <c r="Z106" i="20"/>
  <c r="M106" i="20"/>
  <c r="H106" i="20"/>
  <c r="I106" i="20"/>
  <c r="T106" i="20"/>
  <c r="R106" i="20"/>
  <c r="AA106" i="20"/>
  <c r="G106" i="20"/>
  <c r="P106" i="20"/>
  <c r="N106" i="20"/>
  <c r="Q106" i="20"/>
  <c r="Y106" i="20"/>
  <c r="O113" i="20"/>
  <c r="N113" i="20"/>
  <c r="Q113" i="20"/>
  <c r="T113" i="20"/>
  <c r="AA113" i="20"/>
  <c r="H18" i="20"/>
  <c r="Y113" i="20"/>
  <c r="K113" i="20"/>
  <c r="J113" i="20"/>
  <c r="M113" i="20"/>
  <c r="P113" i="20"/>
  <c r="R18" i="20"/>
  <c r="K18" i="20"/>
  <c r="G113" i="20"/>
  <c r="F113" i="20"/>
  <c r="I113" i="20"/>
  <c r="W18" i="20"/>
  <c r="Y18" i="20"/>
  <c r="N18" i="20"/>
  <c r="M18" i="20"/>
  <c r="P18" i="20"/>
  <c r="S18" i="20"/>
  <c r="AA18" i="20"/>
  <c r="F18" i="20"/>
  <c r="Q18" i="20"/>
  <c r="T18" i="20"/>
  <c r="G18" i="20"/>
  <c r="J18" i="20"/>
  <c r="I18" i="20"/>
  <c r="L18" i="20"/>
  <c r="B39" i="21"/>
  <c r="J39" i="21" s="1"/>
  <c r="B22" i="21"/>
  <c r="I22" i="21" s="1"/>
  <c r="B6" i="21"/>
  <c r="L6" i="21" s="1"/>
  <c r="B30" i="21"/>
  <c r="H30" i="21" s="1"/>
  <c r="B13" i="21"/>
  <c r="J13" i="21" s="1"/>
  <c r="B37" i="21"/>
  <c r="M37" i="21" s="1"/>
  <c r="B20" i="21"/>
  <c r="H20" i="21" s="1"/>
  <c r="B4" i="21"/>
  <c r="F4" i="21" s="1"/>
  <c r="B32" i="21"/>
  <c r="J32" i="21" s="1"/>
  <c r="B11" i="21"/>
  <c r="H11" i="21" s="1"/>
  <c r="B35" i="21"/>
  <c r="K35" i="21" s="1"/>
  <c r="B18" i="21"/>
  <c r="K18" i="21" s="1"/>
  <c r="B42" i="21"/>
  <c r="L42" i="21" s="1"/>
  <c r="B25" i="21"/>
  <c r="J25" i="21" s="1"/>
  <c r="B9" i="21"/>
  <c r="F9" i="21" s="1"/>
  <c r="B33" i="21"/>
  <c r="I33" i="21" s="1"/>
  <c r="B16" i="21"/>
  <c r="L16" i="21" s="1"/>
  <c r="B36" i="21"/>
  <c r="H36" i="21" s="1"/>
  <c r="B15" i="21"/>
  <c r="M15" i="21" s="1"/>
  <c r="B40" i="21"/>
  <c r="L40" i="21" s="1"/>
  <c r="B31" i="21"/>
  <c r="I31" i="21" s="1"/>
  <c r="B14" i="21"/>
  <c r="H14" i="21" s="1"/>
  <c r="B38" i="21"/>
  <c r="L38" i="21" s="1"/>
  <c r="B21" i="21"/>
  <c r="L21" i="21" s="1"/>
  <c r="B5" i="21"/>
  <c r="M5" i="21" s="1"/>
  <c r="B29" i="21"/>
  <c r="H29" i="21" s="1"/>
  <c r="B12" i="21"/>
  <c r="H12" i="21" s="1"/>
  <c r="B19" i="21"/>
  <c r="M19" i="21" s="1"/>
  <c r="B44" i="21"/>
  <c r="K44" i="21" s="1"/>
  <c r="B23" i="21"/>
  <c r="I23" i="21" s="1"/>
  <c r="B43" i="21"/>
  <c r="J43" i="21" s="1"/>
  <c r="B26" i="21"/>
  <c r="G26" i="21" s="1"/>
  <c r="B10" i="21"/>
  <c r="L10" i="21" s="1"/>
  <c r="B34" i="21"/>
  <c r="G34" i="21" s="1"/>
  <c r="B17" i="21"/>
  <c r="H17" i="21" s="1"/>
  <c r="B41" i="21"/>
  <c r="M41" i="21" s="1"/>
  <c r="B24" i="21"/>
  <c r="H24" i="21" s="1"/>
  <c r="B8" i="21"/>
  <c r="H8" i="21" s="1"/>
  <c r="B3" i="21"/>
  <c r="M3" i="21" s="1"/>
  <c r="B28" i="21"/>
  <c r="L28" i="21" s="1"/>
  <c r="B7" i="21"/>
  <c r="J7" i="21" s="1"/>
  <c r="T30" i="20"/>
  <c r="G30" i="20"/>
  <c r="Z30" i="20"/>
  <c r="L30" i="20"/>
  <c r="F30" i="20"/>
  <c r="O30" i="20"/>
  <c r="Q30" i="20"/>
  <c r="W30" i="20"/>
  <c r="R30" i="20"/>
  <c r="Y30" i="20"/>
  <c r="H30" i="20"/>
  <c r="K30" i="20"/>
  <c r="J30" i="20"/>
  <c r="M30" i="20"/>
  <c r="P30" i="20"/>
  <c r="S30" i="20"/>
  <c r="AA9" i="20"/>
  <c r="I9" i="20"/>
  <c r="M9" i="20"/>
  <c r="Q9" i="20"/>
  <c r="Y9" i="20"/>
  <c r="F9" i="20"/>
  <c r="J9" i="20"/>
  <c r="N9" i="20"/>
  <c r="R9" i="20"/>
  <c r="Z9" i="20"/>
  <c r="G9" i="20"/>
  <c r="K9" i="20"/>
  <c r="O9" i="20"/>
  <c r="S9" i="20"/>
  <c r="W9" i="20"/>
  <c r="L9" i="20"/>
  <c r="P9" i="20"/>
  <c r="H9" i="20"/>
  <c r="T9" i="20"/>
  <c r="AA37" i="20"/>
  <c r="F37" i="20"/>
  <c r="J37" i="20"/>
  <c r="N37" i="20"/>
  <c r="R37" i="20"/>
  <c r="G37" i="20"/>
  <c r="K37" i="20"/>
  <c r="O37" i="20"/>
  <c r="S37" i="20"/>
  <c r="Y37" i="20"/>
  <c r="H37" i="20"/>
  <c r="L37" i="20"/>
  <c r="P37" i="20"/>
  <c r="T37" i="20"/>
  <c r="Z37" i="20"/>
  <c r="I37" i="20"/>
  <c r="M37" i="20"/>
  <c r="Q37" i="20"/>
  <c r="W37" i="20"/>
  <c r="AA22" i="20"/>
  <c r="G22" i="20"/>
  <c r="K22" i="20"/>
  <c r="O22" i="20"/>
  <c r="S22" i="20"/>
  <c r="Y22" i="20"/>
  <c r="H22" i="20"/>
  <c r="L22" i="20"/>
  <c r="P22" i="20"/>
  <c r="T22" i="20"/>
  <c r="Z22" i="20"/>
  <c r="I22" i="20"/>
  <c r="M22" i="20"/>
  <c r="Q22" i="20"/>
  <c r="W22" i="20"/>
  <c r="N22" i="20"/>
  <c r="R22" i="20"/>
  <c r="F22" i="20"/>
  <c r="J22" i="20"/>
  <c r="AA34" i="20"/>
  <c r="I34" i="20"/>
  <c r="M34" i="20"/>
  <c r="Q34" i="20"/>
  <c r="Z34" i="20"/>
  <c r="F34" i="20"/>
  <c r="J34" i="20"/>
  <c r="N34" i="20"/>
  <c r="R34" i="20"/>
  <c r="W34" i="20"/>
  <c r="G34" i="20"/>
  <c r="K34" i="20"/>
  <c r="O34" i="20"/>
  <c r="S34" i="20"/>
  <c r="T34" i="20"/>
  <c r="H34" i="20"/>
  <c r="Y34" i="20"/>
  <c r="L34" i="20"/>
  <c r="P34" i="20"/>
  <c r="AA122" i="20"/>
  <c r="F122" i="20"/>
  <c r="J122" i="20"/>
  <c r="N122" i="20"/>
  <c r="R122" i="20"/>
  <c r="G122" i="20"/>
  <c r="K122" i="20"/>
  <c r="O122" i="20"/>
  <c r="S122" i="20"/>
  <c r="Y122" i="20"/>
  <c r="H122" i="20"/>
  <c r="L122" i="20"/>
  <c r="P122" i="20"/>
  <c r="T122" i="20"/>
  <c r="Z122" i="20"/>
  <c r="I122" i="20"/>
  <c r="M122" i="20"/>
  <c r="Q122" i="20"/>
  <c r="W122" i="20"/>
  <c r="AA126" i="20"/>
  <c r="F126" i="20"/>
  <c r="J126" i="20"/>
  <c r="N126" i="20"/>
  <c r="R126" i="20"/>
  <c r="G126" i="20"/>
  <c r="K126" i="20"/>
  <c r="O126" i="20"/>
  <c r="S126" i="20"/>
  <c r="Y126" i="20"/>
  <c r="H126" i="20"/>
  <c r="L126" i="20"/>
  <c r="P126" i="20"/>
  <c r="T126" i="20"/>
  <c r="Z126" i="20"/>
  <c r="M126" i="20"/>
  <c r="Q126" i="20"/>
  <c r="W126" i="20"/>
  <c r="I126" i="20"/>
  <c r="AA128" i="20"/>
  <c r="H128" i="20"/>
  <c r="L128" i="20"/>
  <c r="P128" i="20"/>
  <c r="T128" i="20"/>
  <c r="Z128" i="20"/>
  <c r="I128" i="20"/>
  <c r="M128" i="20"/>
  <c r="Q128" i="20"/>
  <c r="W128" i="20"/>
  <c r="F128" i="20"/>
  <c r="J128" i="20"/>
  <c r="N128" i="20"/>
  <c r="R128" i="20"/>
  <c r="G128" i="20"/>
  <c r="Y128" i="20"/>
  <c r="K128" i="20"/>
  <c r="O128" i="20"/>
  <c r="S128" i="20"/>
  <c r="AA123" i="20"/>
  <c r="G123" i="20"/>
  <c r="K123" i="20"/>
  <c r="O123" i="20"/>
  <c r="S123" i="20"/>
  <c r="Y123" i="20"/>
  <c r="H123" i="20"/>
  <c r="L123" i="20"/>
  <c r="P123" i="20"/>
  <c r="T123" i="20"/>
  <c r="Z123" i="20"/>
  <c r="I123" i="20"/>
  <c r="M123" i="20"/>
  <c r="Q123" i="20"/>
  <c r="W123" i="20"/>
  <c r="F123" i="20"/>
  <c r="J123" i="20"/>
  <c r="N123" i="20"/>
  <c r="R123" i="20"/>
  <c r="AA62" i="20"/>
  <c r="I62" i="20"/>
  <c r="M62" i="20"/>
  <c r="Q62" i="20"/>
  <c r="W62" i="20"/>
  <c r="F62" i="20"/>
  <c r="J62" i="20"/>
  <c r="N62" i="20"/>
  <c r="R62" i="20"/>
  <c r="G62" i="20"/>
  <c r="K62" i="20"/>
  <c r="O62" i="20"/>
  <c r="S62" i="20"/>
  <c r="Y62" i="20"/>
  <c r="T62" i="20"/>
  <c r="H62" i="20"/>
  <c r="Z62" i="20"/>
  <c r="L62" i="20"/>
  <c r="P62" i="20"/>
  <c r="AA73" i="20"/>
  <c r="H73" i="20"/>
  <c r="L73" i="20"/>
  <c r="P73" i="20"/>
  <c r="T73" i="20"/>
  <c r="Z73" i="20"/>
  <c r="I73" i="20"/>
  <c r="M73" i="20"/>
  <c r="Q73" i="20"/>
  <c r="W73" i="20"/>
  <c r="F73" i="20"/>
  <c r="J73" i="20"/>
  <c r="N73" i="20"/>
  <c r="R73" i="20"/>
  <c r="S73" i="20"/>
  <c r="G73" i="20"/>
  <c r="Y73" i="20"/>
  <c r="K73" i="20"/>
  <c r="O73" i="20"/>
  <c r="AA57" i="20"/>
  <c r="I57" i="20"/>
  <c r="M57" i="20"/>
  <c r="Q57" i="20"/>
  <c r="W57" i="20"/>
  <c r="F57" i="20"/>
  <c r="J57" i="20"/>
  <c r="N57" i="20"/>
  <c r="R57" i="20"/>
  <c r="G57" i="20"/>
  <c r="O57" i="20"/>
  <c r="Y57" i="20"/>
  <c r="H57" i="20"/>
  <c r="P57" i="20"/>
  <c r="Z57" i="20"/>
  <c r="K57" i="20"/>
  <c r="S57" i="20"/>
  <c r="L57" i="20"/>
  <c r="T57" i="20"/>
  <c r="AA66" i="20"/>
  <c r="I66" i="20"/>
  <c r="M66" i="20"/>
  <c r="Q66" i="20"/>
  <c r="W66" i="20"/>
  <c r="F66" i="20"/>
  <c r="J66" i="20"/>
  <c r="N66" i="20"/>
  <c r="R66" i="20"/>
  <c r="G66" i="20"/>
  <c r="K66" i="20"/>
  <c r="O66" i="20"/>
  <c r="S66" i="20"/>
  <c r="Y66" i="20"/>
  <c r="H66" i="20"/>
  <c r="Z66" i="20"/>
  <c r="L66" i="20"/>
  <c r="P66" i="20"/>
  <c r="T66" i="20"/>
  <c r="AA76" i="20"/>
  <c r="G76" i="20"/>
  <c r="K76" i="20"/>
  <c r="O76" i="20"/>
  <c r="S76" i="20"/>
  <c r="Y76" i="20"/>
  <c r="H76" i="20"/>
  <c r="L76" i="20"/>
  <c r="P76" i="20"/>
  <c r="T76" i="20"/>
  <c r="Z76" i="20"/>
  <c r="I76" i="20"/>
  <c r="M76" i="20"/>
  <c r="Q76" i="20"/>
  <c r="W76" i="20"/>
  <c r="J76" i="20"/>
  <c r="N76" i="20"/>
  <c r="F76" i="20"/>
  <c r="R76" i="20"/>
  <c r="AA60" i="20"/>
  <c r="H60" i="20"/>
  <c r="L60" i="20"/>
  <c r="P60" i="20"/>
  <c r="T60" i="20"/>
  <c r="Z60" i="20"/>
  <c r="J60" i="20"/>
  <c r="O60" i="20"/>
  <c r="W60" i="20"/>
  <c r="F60" i="20"/>
  <c r="K60" i="20"/>
  <c r="Q60" i="20"/>
  <c r="G60" i="20"/>
  <c r="M60" i="20"/>
  <c r="R60" i="20"/>
  <c r="Y60" i="20"/>
  <c r="I60" i="20"/>
  <c r="N60" i="20"/>
  <c r="S60" i="20"/>
  <c r="AA75" i="20"/>
  <c r="F75" i="20"/>
  <c r="J75" i="20"/>
  <c r="N75" i="20"/>
  <c r="R75" i="20"/>
  <c r="G75" i="20"/>
  <c r="K75" i="20"/>
  <c r="O75" i="20"/>
  <c r="S75" i="20"/>
  <c r="Y75" i="20"/>
  <c r="H75" i="20"/>
  <c r="L75" i="20"/>
  <c r="P75" i="20"/>
  <c r="T75" i="20"/>
  <c r="Z75" i="20"/>
  <c r="M75" i="20"/>
  <c r="Q75" i="20"/>
  <c r="W75" i="20"/>
  <c r="I75" i="20"/>
  <c r="AA59" i="20"/>
  <c r="G59" i="20"/>
  <c r="K59" i="20"/>
  <c r="O59" i="20"/>
  <c r="S59" i="20"/>
  <c r="Y59" i="20"/>
  <c r="H59" i="20"/>
  <c r="M59" i="20"/>
  <c r="R59" i="20"/>
  <c r="Z59" i="20"/>
  <c r="I59" i="20"/>
  <c r="N59" i="20"/>
  <c r="T59" i="20"/>
  <c r="J59" i="20"/>
  <c r="P59" i="20"/>
  <c r="W59" i="20"/>
  <c r="F59" i="20"/>
  <c r="Q59" i="20"/>
  <c r="L59" i="20"/>
  <c r="AA46" i="20"/>
  <c r="G46" i="20"/>
  <c r="K46" i="20"/>
  <c r="O46" i="20"/>
  <c r="S46" i="20"/>
  <c r="Y46" i="20"/>
  <c r="H46" i="20"/>
  <c r="L46" i="20"/>
  <c r="P46" i="20"/>
  <c r="T46" i="20"/>
  <c r="Z46" i="20"/>
  <c r="I46" i="20"/>
  <c r="M46" i="20"/>
  <c r="Q46" i="20"/>
  <c r="W46" i="20"/>
  <c r="N46" i="20"/>
  <c r="R46" i="20"/>
  <c r="F46" i="20"/>
  <c r="J46" i="20"/>
  <c r="AA38" i="20"/>
  <c r="G38" i="20"/>
  <c r="K38" i="20"/>
  <c r="O38" i="20"/>
  <c r="S38" i="20"/>
  <c r="H38" i="20"/>
  <c r="L38" i="20"/>
  <c r="P38" i="20"/>
  <c r="T38" i="20"/>
  <c r="Y38" i="20"/>
  <c r="I38" i="20"/>
  <c r="M38" i="20"/>
  <c r="Q38" i="20"/>
  <c r="Z38" i="20"/>
  <c r="F38" i="20"/>
  <c r="W38" i="20"/>
  <c r="J38" i="20"/>
  <c r="R38" i="20"/>
  <c r="N38" i="20"/>
  <c r="AA137" i="20"/>
  <c r="F137" i="20"/>
  <c r="J137" i="20"/>
  <c r="N137" i="20"/>
  <c r="G137" i="20"/>
  <c r="K137" i="20"/>
  <c r="O137" i="20"/>
  <c r="S137" i="20"/>
  <c r="Y137" i="20"/>
  <c r="H137" i="20"/>
  <c r="L137" i="20"/>
  <c r="P137" i="20"/>
  <c r="T137" i="20"/>
  <c r="Z137" i="20"/>
  <c r="Q137" i="20"/>
  <c r="R137" i="20"/>
  <c r="I137" i="20"/>
  <c r="W137" i="20"/>
  <c r="M137" i="20"/>
  <c r="AA91" i="20"/>
  <c r="F91" i="20"/>
  <c r="J91" i="20"/>
  <c r="N91" i="20"/>
  <c r="R91" i="20"/>
  <c r="G91" i="20"/>
  <c r="K91" i="20"/>
  <c r="O91" i="20"/>
  <c r="S91" i="20"/>
  <c r="Y91" i="20"/>
  <c r="I91" i="20"/>
  <c r="Q91" i="20"/>
  <c r="L91" i="20"/>
  <c r="T91" i="20"/>
  <c r="M91" i="20"/>
  <c r="W91" i="20"/>
  <c r="P91" i="20"/>
  <c r="Z91" i="20"/>
  <c r="H91" i="20"/>
  <c r="AA102" i="20"/>
  <c r="F102" i="20"/>
  <c r="J102" i="20"/>
  <c r="N102" i="20"/>
  <c r="R102" i="20"/>
  <c r="G102" i="20"/>
  <c r="K102" i="20"/>
  <c r="O102" i="20"/>
  <c r="S102" i="20"/>
  <c r="Y102" i="20"/>
  <c r="H102" i="20"/>
  <c r="L102" i="20"/>
  <c r="P102" i="20"/>
  <c r="T102" i="20"/>
  <c r="Z102" i="20"/>
  <c r="I102" i="20"/>
  <c r="M102" i="20"/>
  <c r="Q102" i="20"/>
  <c r="W102" i="20"/>
  <c r="AA97" i="20"/>
  <c r="I97" i="20"/>
  <c r="M97" i="20"/>
  <c r="Q97" i="20"/>
  <c r="W97" i="20"/>
  <c r="F97" i="20"/>
  <c r="J97" i="20"/>
  <c r="N97" i="20"/>
  <c r="R97" i="20"/>
  <c r="G97" i="20"/>
  <c r="K97" i="20"/>
  <c r="O97" i="20"/>
  <c r="S97" i="20"/>
  <c r="Y97" i="20"/>
  <c r="H97" i="20"/>
  <c r="Z97" i="20"/>
  <c r="L97" i="20"/>
  <c r="P97" i="20"/>
  <c r="T97" i="20"/>
  <c r="AA100" i="20"/>
  <c r="H100" i="20"/>
  <c r="L100" i="20"/>
  <c r="P100" i="20"/>
  <c r="T100" i="20"/>
  <c r="Z100" i="20"/>
  <c r="I100" i="20"/>
  <c r="M100" i="20"/>
  <c r="Q100" i="20"/>
  <c r="W100" i="20"/>
  <c r="F100" i="20"/>
  <c r="J100" i="20"/>
  <c r="N100" i="20"/>
  <c r="R100" i="20"/>
  <c r="O100" i="20"/>
  <c r="S100" i="20"/>
  <c r="G100" i="20"/>
  <c r="Y100" i="20"/>
  <c r="K100" i="20"/>
  <c r="AA84" i="20"/>
  <c r="I84" i="20"/>
  <c r="M84" i="20"/>
  <c r="Q84" i="20"/>
  <c r="Z84" i="20"/>
  <c r="F84" i="20"/>
  <c r="J84" i="20"/>
  <c r="N84" i="20"/>
  <c r="R84" i="20"/>
  <c r="W84" i="20"/>
  <c r="G84" i="20"/>
  <c r="K84" i="20"/>
  <c r="O84" i="20"/>
  <c r="S84" i="20"/>
  <c r="T84" i="20"/>
  <c r="H84" i="20"/>
  <c r="Y84" i="20"/>
  <c r="L84" i="20"/>
  <c r="P84" i="20"/>
  <c r="AA20" i="20"/>
  <c r="I20" i="20"/>
  <c r="M20" i="20"/>
  <c r="Q20" i="20"/>
  <c r="W20" i="20"/>
  <c r="F20" i="20"/>
  <c r="J20" i="20"/>
  <c r="N20" i="20"/>
  <c r="R20" i="20"/>
  <c r="G20" i="20"/>
  <c r="K20" i="20"/>
  <c r="O20" i="20"/>
  <c r="S20" i="20"/>
  <c r="Y20" i="20"/>
  <c r="T20" i="20"/>
  <c r="H20" i="20"/>
  <c r="Z20" i="20"/>
  <c r="L20" i="20"/>
  <c r="P20" i="20"/>
  <c r="AA28" i="20"/>
  <c r="G28" i="20"/>
  <c r="K28" i="20"/>
  <c r="O28" i="20"/>
  <c r="S28" i="20"/>
  <c r="W28" i="20"/>
  <c r="H28" i="20"/>
  <c r="L28" i="20"/>
  <c r="P28" i="20"/>
  <c r="T28" i="20"/>
  <c r="I28" i="20"/>
  <c r="M28" i="20"/>
  <c r="Q28" i="20"/>
  <c r="Y28" i="20"/>
  <c r="N28" i="20"/>
  <c r="R28" i="20"/>
  <c r="Z28" i="20"/>
  <c r="F28" i="20"/>
  <c r="J28" i="20"/>
  <c r="I132" i="20"/>
  <c r="M132" i="20"/>
  <c r="Q132" i="20"/>
  <c r="Y132" i="20"/>
  <c r="AA132" i="20"/>
  <c r="F132" i="20"/>
  <c r="J132" i="20"/>
  <c r="N132" i="20"/>
  <c r="R132" i="20"/>
  <c r="Z132" i="20"/>
  <c r="G132" i="20"/>
  <c r="K132" i="20"/>
  <c r="O132" i="20"/>
  <c r="S132" i="20"/>
  <c r="W132" i="20"/>
  <c r="T132" i="20"/>
  <c r="H132" i="20"/>
  <c r="L132" i="20"/>
  <c r="P132" i="20"/>
  <c r="F146" i="20"/>
  <c r="J146" i="20"/>
  <c r="N146" i="20"/>
  <c r="R146" i="20"/>
  <c r="W146" i="20"/>
  <c r="G146" i="20"/>
  <c r="K146" i="20"/>
  <c r="O146" i="20"/>
  <c r="S146" i="20"/>
  <c r="H146" i="20"/>
  <c r="L146" i="20"/>
  <c r="P146" i="20"/>
  <c r="T146" i="20"/>
  <c r="Y146" i="20"/>
  <c r="M146" i="20"/>
  <c r="Q146" i="20"/>
  <c r="AA146" i="20"/>
  <c r="I146" i="20"/>
  <c r="Z146" i="20"/>
  <c r="I149" i="20"/>
  <c r="M149" i="20"/>
  <c r="Q149" i="20"/>
  <c r="F149" i="20"/>
  <c r="J149" i="20"/>
  <c r="N149" i="20"/>
  <c r="R149" i="20"/>
  <c r="AA149" i="20"/>
  <c r="G149" i="20"/>
  <c r="K149" i="20"/>
  <c r="O149" i="20"/>
  <c r="S149" i="20"/>
  <c r="P149" i="20"/>
  <c r="T149" i="20"/>
  <c r="Y149" i="20"/>
  <c r="H149" i="20"/>
  <c r="Z149" i="20"/>
  <c r="L149" i="20"/>
  <c r="W149" i="20"/>
  <c r="F148" i="20"/>
  <c r="J148" i="20"/>
  <c r="N148" i="20"/>
  <c r="R148" i="20"/>
  <c r="Z148" i="20"/>
  <c r="AA148" i="20"/>
  <c r="G148" i="20"/>
  <c r="K148" i="20"/>
  <c r="O148" i="20"/>
  <c r="S148" i="20"/>
  <c r="W148" i="20"/>
  <c r="H148" i="20"/>
  <c r="L148" i="20"/>
  <c r="P148" i="20"/>
  <c r="T148" i="20"/>
  <c r="I148" i="20"/>
  <c r="Y148" i="20"/>
  <c r="M148" i="20"/>
  <c r="Q148" i="20"/>
  <c r="AA27" i="20"/>
  <c r="F27" i="20"/>
  <c r="J27" i="20"/>
  <c r="N27" i="20"/>
  <c r="R27" i="20"/>
  <c r="G27" i="20"/>
  <c r="K27" i="20"/>
  <c r="O27" i="20"/>
  <c r="S27" i="20"/>
  <c r="Y27" i="20"/>
  <c r="H27" i="20"/>
  <c r="L27" i="20"/>
  <c r="P27" i="20"/>
  <c r="T27" i="20"/>
  <c r="Z27" i="20"/>
  <c r="Q27" i="20"/>
  <c r="W27" i="20"/>
  <c r="M27" i="20"/>
  <c r="I27" i="20"/>
  <c r="AA19" i="20"/>
  <c r="H19" i="20"/>
  <c r="L19" i="20"/>
  <c r="P19" i="20"/>
  <c r="T19" i="20"/>
  <c r="Z19" i="20"/>
  <c r="I19" i="20"/>
  <c r="M19" i="20"/>
  <c r="Q19" i="20"/>
  <c r="W19" i="20"/>
  <c r="F19" i="20"/>
  <c r="J19" i="20"/>
  <c r="N19" i="20"/>
  <c r="R19" i="20"/>
  <c r="G19" i="20"/>
  <c r="Y19" i="20"/>
  <c r="K19" i="20"/>
  <c r="S19" i="20"/>
  <c r="O19" i="20"/>
  <c r="AA31" i="20"/>
  <c r="F31" i="20"/>
  <c r="J31" i="20"/>
  <c r="N31" i="20"/>
  <c r="R31" i="20"/>
  <c r="W31" i="20"/>
  <c r="G31" i="20"/>
  <c r="K31" i="20"/>
  <c r="O31" i="20"/>
  <c r="S31" i="20"/>
  <c r="H31" i="20"/>
  <c r="L31" i="20"/>
  <c r="P31" i="20"/>
  <c r="T31" i="20"/>
  <c r="Y31" i="20"/>
  <c r="Q31" i="20"/>
  <c r="I31" i="20"/>
  <c r="Z31" i="20"/>
  <c r="M31" i="20"/>
  <c r="AA135" i="20"/>
  <c r="H135" i="20"/>
  <c r="L135" i="20"/>
  <c r="P135" i="20"/>
  <c r="T135" i="20"/>
  <c r="Z135" i="20"/>
  <c r="I135" i="20"/>
  <c r="M135" i="20"/>
  <c r="Q135" i="20"/>
  <c r="W135" i="20"/>
  <c r="F135" i="20"/>
  <c r="J135" i="20"/>
  <c r="N135" i="20"/>
  <c r="R135" i="20"/>
  <c r="G135" i="20"/>
  <c r="Y135" i="20"/>
  <c r="K135" i="20"/>
  <c r="O135" i="20"/>
  <c r="S135" i="20"/>
  <c r="AA118" i="20"/>
  <c r="G118" i="20"/>
  <c r="K118" i="20"/>
  <c r="O118" i="20"/>
  <c r="S118" i="20"/>
  <c r="H118" i="20"/>
  <c r="L118" i="20"/>
  <c r="P118" i="20"/>
  <c r="T118" i="20"/>
  <c r="Y118" i="20"/>
  <c r="I118" i="20"/>
  <c r="Q118" i="20"/>
  <c r="Z118" i="20"/>
  <c r="J118" i="20"/>
  <c r="R118" i="20"/>
  <c r="M118" i="20"/>
  <c r="N118" i="20"/>
  <c r="W118" i="20"/>
  <c r="F118" i="20"/>
  <c r="AA124" i="20"/>
  <c r="H124" i="20"/>
  <c r="L124" i="20"/>
  <c r="P124" i="20"/>
  <c r="T124" i="20"/>
  <c r="Z124" i="20"/>
  <c r="I124" i="20"/>
  <c r="M124" i="20"/>
  <c r="Q124" i="20"/>
  <c r="W124" i="20"/>
  <c r="F124" i="20"/>
  <c r="J124" i="20"/>
  <c r="N124" i="20"/>
  <c r="R124" i="20"/>
  <c r="S124" i="20"/>
  <c r="G124" i="20"/>
  <c r="Y124" i="20"/>
  <c r="K124" i="20"/>
  <c r="O124" i="20"/>
  <c r="AA119" i="20"/>
  <c r="G119" i="20"/>
  <c r="K119" i="20"/>
  <c r="O119" i="20"/>
  <c r="S119" i="20"/>
  <c r="Y119" i="20"/>
  <c r="H119" i="20"/>
  <c r="L119" i="20"/>
  <c r="P119" i="20"/>
  <c r="T119" i="20"/>
  <c r="Z119" i="20"/>
  <c r="M119" i="20"/>
  <c r="W119" i="20"/>
  <c r="F119" i="20"/>
  <c r="N119" i="20"/>
  <c r="I119" i="20"/>
  <c r="Q119" i="20"/>
  <c r="J119" i="20"/>
  <c r="R119" i="20"/>
  <c r="AA54" i="20"/>
  <c r="F54" i="20"/>
  <c r="J54" i="20"/>
  <c r="N54" i="20"/>
  <c r="R54" i="20"/>
  <c r="G54" i="20"/>
  <c r="K54" i="20"/>
  <c r="O54" i="20"/>
  <c r="S54" i="20"/>
  <c r="Y54" i="20"/>
  <c r="H54" i="20"/>
  <c r="P54" i="20"/>
  <c r="Z54" i="20"/>
  <c r="I54" i="20"/>
  <c r="Q54" i="20"/>
  <c r="L54" i="20"/>
  <c r="T54" i="20"/>
  <c r="M54" i="20"/>
  <c r="W54" i="20"/>
  <c r="AA69" i="20"/>
  <c r="H69" i="20"/>
  <c r="L69" i="20"/>
  <c r="P69" i="20"/>
  <c r="T69" i="20"/>
  <c r="Z69" i="20"/>
  <c r="I69" i="20"/>
  <c r="M69" i="20"/>
  <c r="Q69" i="20"/>
  <c r="W69" i="20"/>
  <c r="F69" i="20"/>
  <c r="J69" i="20"/>
  <c r="N69" i="20"/>
  <c r="R69" i="20"/>
  <c r="O69" i="20"/>
  <c r="S69" i="20"/>
  <c r="K69" i="20"/>
  <c r="G69" i="20"/>
  <c r="Y69" i="20"/>
  <c r="AA53" i="20"/>
  <c r="I53" i="20"/>
  <c r="M53" i="20"/>
  <c r="Q53" i="20"/>
  <c r="W53" i="20"/>
  <c r="F53" i="20"/>
  <c r="J53" i="20"/>
  <c r="N53" i="20"/>
  <c r="R53" i="20"/>
  <c r="K53" i="20"/>
  <c r="S53" i="20"/>
  <c r="L53" i="20"/>
  <c r="T53" i="20"/>
  <c r="G53" i="20"/>
  <c r="O53" i="20"/>
  <c r="Y53" i="20"/>
  <c r="P53" i="20"/>
  <c r="Z53" i="20"/>
  <c r="H53" i="20"/>
  <c r="AA58" i="20"/>
  <c r="F58" i="20"/>
  <c r="J58" i="20"/>
  <c r="N58" i="20"/>
  <c r="R58" i="20"/>
  <c r="G58" i="20"/>
  <c r="K58" i="20"/>
  <c r="O58" i="20"/>
  <c r="S58" i="20"/>
  <c r="Y58" i="20"/>
  <c r="L58" i="20"/>
  <c r="T58" i="20"/>
  <c r="M58" i="20"/>
  <c r="W58" i="20"/>
  <c r="H58" i="20"/>
  <c r="P58" i="20"/>
  <c r="Z58" i="20"/>
  <c r="Q58" i="20"/>
  <c r="I58" i="20"/>
  <c r="AA72" i="20"/>
  <c r="G72" i="20"/>
  <c r="K72" i="20"/>
  <c r="O72" i="20"/>
  <c r="S72" i="20"/>
  <c r="Y72" i="20"/>
  <c r="H72" i="20"/>
  <c r="L72" i="20"/>
  <c r="P72" i="20"/>
  <c r="T72" i="20"/>
  <c r="Z72" i="20"/>
  <c r="I72" i="20"/>
  <c r="M72" i="20"/>
  <c r="Q72" i="20"/>
  <c r="W72" i="20"/>
  <c r="F72" i="20"/>
  <c r="J72" i="20"/>
  <c r="R72" i="20"/>
  <c r="N72" i="20"/>
  <c r="AA56" i="20"/>
  <c r="H56" i="20"/>
  <c r="L56" i="20"/>
  <c r="P56" i="20"/>
  <c r="T56" i="20"/>
  <c r="Z56" i="20"/>
  <c r="I56" i="20"/>
  <c r="M56" i="20"/>
  <c r="Q56" i="20"/>
  <c r="W56" i="20"/>
  <c r="J56" i="20"/>
  <c r="R56" i="20"/>
  <c r="K56" i="20"/>
  <c r="S56" i="20"/>
  <c r="F56" i="20"/>
  <c r="N56" i="20"/>
  <c r="Y56" i="20"/>
  <c r="O56" i="20"/>
  <c r="G56" i="20"/>
  <c r="AA71" i="20"/>
  <c r="F71" i="20"/>
  <c r="J71" i="20"/>
  <c r="N71" i="20"/>
  <c r="R71" i="20"/>
  <c r="G71" i="20"/>
  <c r="K71" i="20"/>
  <c r="O71" i="20"/>
  <c r="S71" i="20"/>
  <c r="Y71" i="20"/>
  <c r="H71" i="20"/>
  <c r="L71" i="20"/>
  <c r="P71" i="20"/>
  <c r="T71" i="20"/>
  <c r="Z71" i="20"/>
  <c r="I71" i="20"/>
  <c r="M71" i="20"/>
  <c r="Q71" i="20"/>
  <c r="W71" i="20"/>
  <c r="AA55" i="20"/>
  <c r="G55" i="20"/>
  <c r="K55" i="20"/>
  <c r="O55" i="20"/>
  <c r="S55" i="20"/>
  <c r="Y55" i="20"/>
  <c r="H55" i="20"/>
  <c r="L55" i="20"/>
  <c r="P55" i="20"/>
  <c r="T55" i="20"/>
  <c r="Z55" i="20"/>
  <c r="M55" i="20"/>
  <c r="W55" i="20"/>
  <c r="F55" i="20"/>
  <c r="N55" i="20"/>
  <c r="I55" i="20"/>
  <c r="Q55" i="20"/>
  <c r="J55" i="20"/>
  <c r="R55" i="20"/>
  <c r="AA49" i="20"/>
  <c r="H49" i="20"/>
  <c r="L49" i="20"/>
  <c r="P49" i="20"/>
  <c r="T49" i="20"/>
  <c r="I49" i="20"/>
  <c r="M49" i="20"/>
  <c r="Q49" i="20"/>
  <c r="Y49" i="20"/>
  <c r="F49" i="20"/>
  <c r="J49" i="20"/>
  <c r="N49" i="20"/>
  <c r="R49" i="20"/>
  <c r="Z49" i="20"/>
  <c r="S49" i="20"/>
  <c r="G49" i="20"/>
  <c r="W49" i="20"/>
  <c r="K49" i="20"/>
  <c r="O49" i="20"/>
  <c r="U108" i="20"/>
  <c r="AA13" i="20"/>
  <c r="I13" i="20"/>
  <c r="M13" i="20"/>
  <c r="Q13" i="20"/>
  <c r="Y13" i="20"/>
  <c r="F13" i="20"/>
  <c r="J13" i="20"/>
  <c r="N13" i="20"/>
  <c r="R13" i="20"/>
  <c r="Z13" i="20"/>
  <c r="G13" i="20"/>
  <c r="K13" i="20"/>
  <c r="O13" i="20"/>
  <c r="S13" i="20"/>
  <c r="W13" i="20"/>
  <c r="L13" i="20"/>
  <c r="P13" i="20"/>
  <c r="H13" i="20"/>
  <c r="T13" i="20"/>
  <c r="AA35" i="20"/>
  <c r="I35" i="20"/>
  <c r="M35" i="20"/>
  <c r="Q35" i="20"/>
  <c r="W35" i="20"/>
  <c r="F35" i="20"/>
  <c r="J35" i="20"/>
  <c r="N35" i="20"/>
  <c r="R35" i="20"/>
  <c r="G35" i="20"/>
  <c r="K35" i="20"/>
  <c r="O35" i="20"/>
  <c r="S35" i="20"/>
  <c r="Y35" i="20"/>
  <c r="P35" i="20"/>
  <c r="T35" i="20"/>
  <c r="L35" i="20"/>
  <c r="H35" i="20"/>
  <c r="Z35" i="20"/>
  <c r="AA99" i="20"/>
  <c r="G99" i="20"/>
  <c r="K99" i="20"/>
  <c r="O99" i="20"/>
  <c r="S99" i="20"/>
  <c r="Y99" i="20"/>
  <c r="H99" i="20"/>
  <c r="L99" i="20"/>
  <c r="P99" i="20"/>
  <c r="T99" i="20"/>
  <c r="Z99" i="20"/>
  <c r="I99" i="20"/>
  <c r="M99" i="20"/>
  <c r="Q99" i="20"/>
  <c r="W99" i="20"/>
  <c r="R99" i="20"/>
  <c r="F99" i="20"/>
  <c r="J99" i="20"/>
  <c r="N99" i="20"/>
  <c r="AA103" i="20"/>
  <c r="G103" i="20"/>
  <c r="K103" i="20"/>
  <c r="O103" i="20"/>
  <c r="S103" i="20"/>
  <c r="Y103" i="20"/>
  <c r="H103" i="20"/>
  <c r="L103" i="20"/>
  <c r="P103" i="20"/>
  <c r="T103" i="20"/>
  <c r="Z103" i="20"/>
  <c r="I103" i="20"/>
  <c r="M103" i="20"/>
  <c r="Q103" i="20"/>
  <c r="W103" i="20"/>
  <c r="F103" i="20"/>
  <c r="J103" i="20"/>
  <c r="N103" i="20"/>
  <c r="R103" i="20"/>
  <c r="AA94" i="20"/>
  <c r="G94" i="20"/>
  <c r="K94" i="20"/>
  <c r="O94" i="20"/>
  <c r="S94" i="20"/>
  <c r="Y94" i="20"/>
  <c r="H94" i="20"/>
  <c r="L94" i="20"/>
  <c r="P94" i="20"/>
  <c r="T94" i="20"/>
  <c r="Z94" i="20"/>
  <c r="I94" i="20"/>
  <c r="M94" i="20"/>
  <c r="Q94" i="20"/>
  <c r="W94" i="20"/>
  <c r="R94" i="20"/>
  <c r="F94" i="20"/>
  <c r="J94" i="20"/>
  <c r="N94" i="20"/>
  <c r="AA93" i="20"/>
  <c r="F93" i="20"/>
  <c r="J93" i="20"/>
  <c r="N93" i="20"/>
  <c r="R93" i="20"/>
  <c r="G93" i="20"/>
  <c r="K93" i="20"/>
  <c r="O93" i="20"/>
  <c r="S93" i="20"/>
  <c r="Y93" i="20"/>
  <c r="H93" i="20"/>
  <c r="L93" i="20"/>
  <c r="P93" i="20"/>
  <c r="T93" i="20"/>
  <c r="Z93" i="20"/>
  <c r="W93" i="20"/>
  <c r="I93" i="20"/>
  <c r="M93" i="20"/>
  <c r="Q93" i="20"/>
  <c r="AA96" i="20"/>
  <c r="I96" i="20"/>
  <c r="M96" i="20"/>
  <c r="Q96" i="20"/>
  <c r="Z96" i="20"/>
  <c r="F96" i="20"/>
  <c r="J96" i="20"/>
  <c r="N96" i="20"/>
  <c r="R96" i="20"/>
  <c r="W96" i="20"/>
  <c r="G96" i="20"/>
  <c r="K96" i="20"/>
  <c r="O96" i="20"/>
  <c r="S96" i="20"/>
  <c r="L96" i="20"/>
  <c r="P96" i="20"/>
  <c r="T96" i="20"/>
  <c r="Y96" i="20"/>
  <c r="H96" i="20"/>
  <c r="AA14" i="20"/>
  <c r="H14" i="20"/>
  <c r="L14" i="20"/>
  <c r="P14" i="20"/>
  <c r="T14" i="20"/>
  <c r="Z14" i="20"/>
  <c r="I14" i="20"/>
  <c r="M14" i="20"/>
  <c r="Q14" i="20"/>
  <c r="W14" i="20"/>
  <c r="F14" i="20"/>
  <c r="J14" i="20"/>
  <c r="N14" i="20"/>
  <c r="R14" i="20"/>
  <c r="G14" i="20"/>
  <c r="Y14" i="20"/>
  <c r="K14" i="20"/>
  <c r="S14" i="20"/>
  <c r="O14" i="20"/>
  <c r="AA26" i="20"/>
  <c r="F26" i="20"/>
  <c r="J26" i="20"/>
  <c r="N26" i="20"/>
  <c r="R26" i="20"/>
  <c r="W26" i="20"/>
  <c r="G26" i="20"/>
  <c r="K26" i="20"/>
  <c r="O26" i="20"/>
  <c r="S26" i="20"/>
  <c r="H26" i="20"/>
  <c r="L26" i="20"/>
  <c r="P26" i="20"/>
  <c r="T26" i="20"/>
  <c r="Y26" i="20"/>
  <c r="I26" i="20"/>
  <c r="Z26" i="20"/>
  <c r="M26" i="20"/>
  <c r="Q26" i="20"/>
  <c r="AA29" i="20"/>
  <c r="F29" i="20"/>
  <c r="J29" i="20"/>
  <c r="N29" i="20"/>
  <c r="R29" i="20"/>
  <c r="G29" i="20"/>
  <c r="K29" i="20"/>
  <c r="O29" i="20"/>
  <c r="S29" i="20"/>
  <c r="Y29" i="20"/>
  <c r="H29" i="20"/>
  <c r="L29" i="20"/>
  <c r="P29" i="20"/>
  <c r="T29" i="20"/>
  <c r="Z29" i="20"/>
  <c r="I29" i="20"/>
  <c r="M29" i="20"/>
  <c r="Q29" i="20"/>
  <c r="W29" i="20"/>
  <c r="AA134" i="20"/>
  <c r="I134" i="20"/>
  <c r="M134" i="20"/>
  <c r="Q134" i="20"/>
  <c r="Y134" i="20"/>
  <c r="F134" i="20"/>
  <c r="J134" i="20"/>
  <c r="N134" i="20"/>
  <c r="R134" i="20"/>
  <c r="Z134" i="20"/>
  <c r="G134" i="20"/>
  <c r="K134" i="20"/>
  <c r="O134" i="20"/>
  <c r="S134" i="20"/>
  <c r="W134" i="20"/>
  <c r="L134" i="20"/>
  <c r="P134" i="20"/>
  <c r="T134" i="20"/>
  <c r="H134" i="20"/>
  <c r="AA151" i="20"/>
  <c r="F151" i="20"/>
  <c r="J151" i="20"/>
  <c r="N151" i="20"/>
  <c r="R151" i="20"/>
  <c r="W151" i="20"/>
  <c r="G151" i="20"/>
  <c r="K151" i="20"/>
  <c r="O151" i="20"/>
  <c r="S151" i="20"/>
  <c r="H151" i="20"/>
  <c r="L151" i="20"/>
  <c r="P151" i="20"/>
  <c r="T151" i="20"/>
  <c r="Y151" i="20"/>
  <c r="I151" i="20"/>
  <c r="Z151" i="20"/>
  <c r="M151" i="20"/>
  <c r="Q151" i="20"/>
  <c r="F145" i="20"/>
  <c r="J145" i="20"/>
  <c r="N145" i="20"/>
  <c r="R145" i="20"/>
  <c r="W145" i="20"/>
  <c r="G145" i="20"/>
  <c r="K145" i="20"/>
  <c r="O145" i="20"/>
  <c r="S145" i="20"/>
  <c r="AA145" i="20"/>
  <c r="H145" i="20"/>
  <c r="L145" i="20"/>
  <c r="P145" i="20"/>
  <c r="T145" i="20"/>
  <c r="Y145" i="20"/>
  <c r="Q145" i="20"/>
  <c r="I145" i="20"/>
  <c r="Z145" i="20"/>
  <c r="M145" i="20"/>
  <c r="AA147" i="20"/>
  <c r="F147" i="20"/>
  <c r="J147" i="20"/>
  <c r="N147" i="20"/>
  <c r="R147" i="20"/>
  <c r="W147" i="20"/>
  <c r="G147" i="20"/>
  <c r="K147" i="20"/>
  <c r="O147" i="20"/>
  <c r="S147" i="20"/>
  <c r="H147" i="20"/>
  <c r="L147" i="20"/>
  <c r="P147" i="20"/>
  <c r="T147" i="20"/>
  <c r="Y147" i="20"/>
  <c r="I147" i="20"/>
  <c r="Z147" i="20"/>
  <c r="M147" i="20"/>
  <c r="Q147" i="20"/>
  <c r="U114" i="20"/>
  <c r="AA15" i="20"/>
  <c r="I15" i="20"/>
  <c r="M15" i="20"/>
  <c r="Q15" i="20"/>
  <c r="Z15" i="20"/>
  <c r="F15" i="20"/>
  <c r="J15" i="20"/>
  <c r="N15" i="20"/>
  <c r="R15" i="20"/>
  <c r="W15" i="20"/>
  <c r="G15" i="20"/>
  <c r="K15" i="20"/>
  <c r="O15" i="20"/>
  <c r="S15" i="20"/>
  <c r="T15" i="20"/>
  <c r="H15" i="20"/>
  <c r="Y15" i="20"/>
  <c r="L15" i="20"/>
  <c r="P15" i="20"/>
  <c r="AA25" i="20"/>
  <c r="I25" i="20"/>
  <c r="M25" i="20"/>
  <c r="Q25" i="20"/>
  <c r="W25" i="20"/>
  <c r="F25" i="20"/>
  <c r="J25" i="20"/>
  <c r="N25" i="20"/>
  <c r="R25" i="20"/>
  <c r="G25" i="20"/>
  <c r="K25" i="20"/>
  <c r="O25" i="20"/>
  <c r="S25" i="20"/>
  <c r="Y25" i="20"/>
  <c r="H25" i="20"/>
  <c r="Z25" i="20"/>
  <c r="L25" i="20"/>
  <c r="T25" i="20"/>
  <c r="P25" i="20"/>
  <c r="I136" i="20"/>
  <c r="M136" i="20"/>
  <c r="Q136" i="20"/>
  <c r="W136" i="20"/>
  <c r="F136" i="20"/>
  <c r="J136" i="20"/>
  <c r="N136" i="20"/>
  <c r="R136" i="20"/>
  <c r="AA136" i="20"/>
  <c r="G136" i="20"/>
  <c r="K136" i="20"/>
  <c r="O136" i="20"/>
  <c r="S136" i="20"/>
  <c r="Y136" i="20"/>
  <c r="T136" i="20"/>
  <c r="H136" i="20"/>
  <c r="Z136" i="20"/>
  <c r="L136" i="20"/>
  <c r="P136" i="20"/>
  <c r="AA12" i="20"/>
  <c r="H12" i="20"/>
  <c r="L12" i="20"/>
  <c r="P12" i="20"/>
  <c r="T12" i="20"/>
  <c r="Z12" i="20"/>
  <c r="I12" i="20"/>
  <c r="M12" i="20"/>
  <c r="Q12" i="20"/>
  <c r="W12" i="20"/>
  <c r="F12" i="20"/>
  <c r="J12" i="20"/>
  <c r="N12" i="20"/>
  <c r="R12" i="20"/>
  <c r="O12" i="20"/>
  <c r="S12" i="20"/>
  <c r="G12" i="20"/>
  <c r="Y12" i="20"/>
  <c r="K12" i="20"/>
  <c r="AA33" i="20"/>
  <c r="I33" i="20"/>
  <c r="M33" i="20"/>
  <c r="Q33" i="20"/>
  <c r="Z33" i="20"/>
  <c r="F33" i="20"/>
  <c r="J33" i="20"/>
  <c r="N33" i="20"/>
  <c r="R33" i="20"/>
  <c r="W33" i="20"/>
  <c r="G33" i="20"/>
  <c r="K33" i="20"/>
  <c r="O33" i="20"/>
  <c r="S33" i="20"/>
  <c r="H33" i="20"/>
  <c r="Y33" i="20"/>
  <c r="L33" i="20"/>
  <c r="T33" i="20"/>
  <c r="P33" i="20"/>
  <c r="F140" i="20"/>
  <c r="J140" i="20"/>
  <c r="N140" i="20"/>
  <c r="R140" i="20"/>
  <c r="G140" i="20"/>
  <c r="K140" i="20"/>
  <c r="O140" i="20"/>
  <c r="S140" i="20"/>
  <c r="Y140" i="20"/>
  <c r="H140" i="20"/>
  <c r="P140" i="20"/>
  <c r="Z140" i="20"/>
  <c r="I140" i="20"/>
  <c r="Q140" i="20"/>
  <c r="L140" i="20"/>
  <c r="T140" i="20"/>
  <c r="W140" i="20"/>
  <c r="AA140" i="20"/>
  <c r="M140" i="20"/>
  <c r="AA129" i="20"/>
  <c r="I129" i="20"/>
  <c r="M129" i="20"/>
  <c r="Q129" i="20"/>
  <c r="Z129" i="20"/>
  <c r="F129" i="20"/>
  <c r="J129" i="20"/>
  <c r="N129" i="20"/>
  <c r="R129" i="20"/>
  <c r="W129" i="20"/>
  <c r="G129" i="20"/>
  <c r="K129" i="20"/>
  <c r="O129" i="20"/>
  <c r="S129" i="20"/>
  <c r="T129" i="20"/>
  <c r="H129" i="20"/>
  <c r="Y129" i="20"/>
  <c r="L129" i="20"/>
  <c r="P129" i="20"/>
  <c r="AA125" i="20"/>
  <c r="I125" i="20"/>
  <c r="M125" i="20"/>
  <c r="Q125" i="20"/>
  <c r="W125" i="20"/>
  <c r="F125" i="20"/>
  <c r="J125" i="20"/>
  <c r="N125" i="20"/>
  <c r="R125" i="20"/>
  <c r="G125" i="20"/>
  <c r="K125" i="20"/>
  <c r="O125" i="20"/>
  <c r="S125" i="20"/>
  <c r="Y125" i="20"/>
  <c r="P125" i="20"/>
  <c r="T125" i="20"/>
  <c r="H125" i="20"/>
  <c r="Z125" i="20"/>
  <c r="L125" i="20"/>
  <c r="AA78" i="20"/>
  <c r="I78" i="20"/>
  <c r="M78" i="20"/>
  <c r="Q78" i="20"/>
  <c r="W78" i="20"/>
  <c r="F78" i="20"/>
  <c r="J78" i="20"/>
  <c r="N78" i="20"/>
  <c r="R78" i="20"/>
  <c r="G78" i="20"/>
  <c r="K78" i="20"/>
  <c r="O78" i="20"/>
  <c r="S78" i="20"/>
  <c r="Y78" i="20"/>
  <c r="T78" i="20"/>
  <c r="H78" i="20"/>
  <c r="Z78" i="20"/>
  <c r="L78" i="20"/>
  <c r="P78" i="20"/>
  <c r="AA81" i="20"/>
  <c r="H81" i="20"/>
  <c r="L81" i="20"/>
  <c r="P81" i="20"/>
  <c r="T81" i="20"/>
  <c r="Z81" i="20"/>
  <c r="I81" i="20"/>
  <c r="M81" i="20"/>
  <c r="Q81" i="20"/>
  <c r="W81" i="20"/>
  <c r="F81" i="20"/>
  <c r="J81" i="20"/>
  <c r="N81" i="20"/>
  <c r="R81" i="20"/>
  <c r="K81" i="20"/>
  <c r="O81" i="20"/>
  <c r="G81" i="20"/>
  <c r="S81" i="20"/>
  <c r="Y81" i="20"/>
  <c r="AA65" i="20"/>
  <c r="H65" i="20"/>
  <c r="L65" i="20"/>
  <c r="P65" i="20"/>
  <c r="T65" i="20"/>
  <c r="Z65" i="20"/>
  <c r="I65" i="20"/>
  <c r="M65" i="20"/>
  <c r="Q65" i="20"/>
  <c r="W65" i="20"/>
  <c r="F65" i="20"/>
  <c r="J65" i="20"/>
  <c r="N65" i="20"/>
  <c r="R65" i="20"/>
  <c r="K65" i="20"/>
  <c r="O65" i="20"/>
  <c r="Y65" i="20"/>
  <c r="S65" i="20"/>
  <c r="G65" i="20"/>
  <c r="AA47" i="20"/>
  <c r="H47" i="20"/>
  <c r="L47" i="20"/>
  <c r="P47" i="20"/>
  <c r="T47" i="20"/>
  <c r="I47" i="20"/>
  <c r="M47" i="20"/>
  <c r="Q47" i="20"/>
  <c r="Y47" i="20"/>
  <c r="F47" i="20"/>
  <c r="J47" i="20"/>
  <c r="N47" i="20"/>
  <c r="R47" i="20"/>
  <c r="Z47" i="20"/>
  <c r="K47" i="20"/>
  <c r="O47" i="20"/>
  <c r="S47" i="20"/>
  <c r="W47" i="20"/>
  <c r="G47" i="20"/>
  <c r="AA48" i="20"/>
  <c r="G48" i="20"/>
  <c r="K48" i="20"/>
  <c r="O48" i="20"/>
  <c r="S48" i="20"/>
  <c r="Y48" i="20"/>
  <c r="H48" i="20"/>
  <c r="L48" i="20"/>
  <c r="P48" i="20"/>
  <c r="T48" i="20"/>
  <c r="Z48" i="20"/>
  <c r="I48" i="20"/>
  <c r="M48" i="20"/>
  <c r="Q48" i="20"/>
  <c r="W48" i="20"/>
  <c r="F48" i="20"/>
  <c r="J48" i="20"/>
  <c r="N48" i="20"/>
  <c r="R48" i="20"/>
  <c r="AA68" i="20"/>
  <c r="G68" i="20"/>
  <c r="K68" i="20"/>
  <c r="O68" i="20"/>
  <c r="S68" i="20"/>
  <c r="Y68" i="20"/>
  <c r="H68" i="20"/>
  <c r="L68" i="20"/>
  <c r="P68" i="20"/>
  <c r="T68" i="20"/>
  <c r="Z68" i="20"/>
  <c r="I68" i="20"/>
  <c r="M68" i="20"/>
  <c r="Q68" i="20"/>
  <c r="W68" i="20"/>
  <c r="R68" i="20"/>
  <c r="F68" i="20"/>
  <c r="J68" i="20"/>
  <c r="N68" i="20"/>
  <c r="AA52" i="20"/>
  <c r="G52" i="20"/>
  <c r="K52" i="20"/>
  <c r="O52" i="20"/>
  <c r="S52" i="20"/>
  <c r="H52" i="20"/>
  <c r="L52" i="20"/>
  <c r="P52" i="20"/>
  <c r="T52" i="20"/>
  <c r="Z52" i="20"/>
  <c r="I52" i="20"/>
  <c r="M52" i="20"/>
  <c r="Q52" i="20"/>
  <c r="W52" i="20"/>
  <c r="F52" i="20"/>
  <c r="J52" i="20"/>
  <c r="Y52" i="20"/>
  <c r="N52" i="20"/>
  <c r="R52" i="20"/>
  <c r="AA67" i="20"/>
  <c r="F67" i="20"/>
  <c r="J67" i="20"/>
  <c r="N67" i="20"/>
  <c r="R67" i="20"/>
  <c r="G67" i="20"/>
  <c r="K67" i="20"/>
  <c r="O67" i="20"/>
  <c r="S67" i="20"/>
  <c r="Y67" i="20"/>
  <c r="H67" i="20"/>
  <c r="L67" i="20"/>
  <c r="P67" i="20"/>
  <c r="T67" i="20"/>
  <c r="Z67" i="20"/>
  <c r="W67" i="20"/>
  <c r="I67" i="20"/>
  <c r="Q67" i="20"/>
  <c r="M67" i="20"/>
  <c r="AA51" i="20"/>
  <c r="H51" i="20"/>
  <c r="L51" i="20"/>
  <c r="P51" i="20"/>
  <c r="T51" i="20"/>
  <c r="I51" i="20"/>
  <c r="M51" i="20"/>
  <c r="Q51" i="20"/>
  <c r="Y51" i="20"/>
  <c r="F51" i="20"/>
  <c r="J51" i="20"/>
  <c r="N51" i="20"/>
  <c r="R51" i="20"/>
  <c r="Z51" i="20"/>
  <c r="K51" i="20"/>
  <c r="O51" i="20"/>
  <c r="S51" i="20"/>
  <c r="G51" i="20"/>
  <c r="W51" i="20"/>
  <c r="AA45" i="20"/>
  <c r="H45" i="20"/>
  <c r="L45" i="20"/>
  <c r="P45" i="20"/>
  <c r="T45" i="20"/>
  <c r="I45" i="20"/>
  <c r="M45" i="20"/>
  <c r="Q45" i="20"/>
  <c r="Y45" i="20"/>
  <c r="F45" i="20"/>
  <c r="J45" i="20"/>
  <c r="N45" i="20"/>
  <c r="R45" i="20"/>
  <c r="Z45" i="20"/>
  <c r="S45" i="20"/>
  <c r="G45" i="20"/>
  <c r="W45" i="20"/>
  <c r="K45" i="20"/>
  <c r="O45" i="20"/>
  <c r="V108" i="20"/>
  <c r="AA16" i="20"/>
  <c r="I16" i="20"/>
  <c r="M16" i="20"/>
  <c r="Q16" i="20"/>
  <c r="W16" i="20"/>
  <c r="F16" i="20"/>
  <c r="J16" i="20"/>
  <c r="N16" i="20"/>
  <c r="R16" i="20"/>
  <c r="G16" i="20"/>
  <c r="K16" i="20"/>
  <c r="O16" i="20"/>
  <c r="S16" i="20"/>
  <c r="Y16" i="20"/>
  <c r="P16" i="20"/>
  <c r="T16" i="20"/>
  <c r="L16" i="20"/>
  <c r="H16" i="20"/>
  <c r="Z16" i="20"/>
  <c r="AA41" i="20"/>
  <c r="H41" i="20"/>
  <c r="L41" i="20"/>
  <c r="P41" i="20"/>
  <c r="T41" i="20"/>
  <c r="Z41" i="20"/>
  <c r="I41" i="20"/>
  <c r="M41" i="20"/>
  <c r="Q41" i="20"/>
  <c r="W41" i="20"/>
  <c r="F41" i="20"/>
  <c r="J41" i="20"/>
  <c r="N41" i="20"/>
  <c r="R41" i="20"/>
  <c r="K41" i="20"/>
  <c r="O41" i="20"/>
  <c r="Y41" i="20"/>
  <c r="S41" i="20"/>
  <c r="G41" i="20"/>
  <c r="AA139" i="20"/>
  <c r="I139" i="20"/>
  <c r="M139" i="20"/>
  <c r="Q139" i="20"/>
  <c r="W139" i="20"/>
  <c r="F139" i="20"/>
  <c r="J139" i="20"/>
  <c r="N139" i="20"/>
  <c r="R139" i="20"/>
  <c r="K139" i="20"/>
  <c r="S139" i="20"/>
  <c r="L139" i="20"/>
  <c r="T139" i="20"/>
  <c r="G139" i="20"/>
  <c r="O139" i="20"/>
  <c r="Y139" i="20"/>
  <c r="H139" i="20"/>
  <c r="P139" i="20"/>
  <c r="Z139" i="20"/>
  <c r="AA98" i="20"/>
  <c r="F98" i="20"/>
  <c r="J98" i="20"/>
  <c r="N98" i="20"/>
  <c r="R98" i="20"/>
  <c r="G98" i="20"/>
  <c r="K98" i="20"/>
  <c r="O98" i="20"/>
  <c r="S98" i="20"/>
  <c r="Y98" i="20"/>
  <c r="H98" i="20"/>
  <c r="L98" i="20"/>
  <c r="P98" i="20"/>
  <c r="T98" i="20"/>
  <c r="Z98" i="20"/>
  <c r="W98" i="20"/>
  <c r="I98" i="20"/>
  <c r="M98" i="20"/>
  <c r="Q98" i="20"/>
  <c r="AA95" i="20"/>
  <c r="H95" i="20"/>
  <c r="L95" i="20"/>
  <c r="P95" i="20"/>
  <c r="T95" i="20"/>
  <c r="Z95" i="20"/>
  <c r="I95" i="20"/>
  <c r="M95" i="20"/>
  <c r="Q95" i="20"/>
  <c r="W95" i="20"/>
  <c r="F95" i="20"/>
  <c r="J95" i="20"/>
  <c r="N95" i="20"/>
  <c r="R95" i="20"/>
  <c r="O95" i="20"/>
  <c r="S95" i="20"/>
  <c r="G95" i="20"/>
  <c r="Y95" i="20"/>
  <c r="K95" i="20"/>
  <c r="AA86" i="20"/>
  <c r="H86" i="20"/>
  <c r="L86" i="20"/>
  <c r="P86" i="20"/>
  <c r="T86" i="20"/>
  <c r="Y86" i="20"/>
  <c r="I86" i="20"/>
  <c r="M86" i="20"/>
  <c r="Q86" i="20"/>
  <c r="Z86" i="20"/>
  <c r="F86" i="20"/>
  <c r="J86" i="20"/>
  <c r="N86" i="20"/>
  <c r="R86" i="20"/>
  <c r="W86" i="20"/>
  <c r="K86" i="20"/>
  <c r="O86" i="20"/>
  <c r="S86" i="20"/>
  <c r="G86" i="20"/>
  <c r="AA89" i="20"/>
  <c r="G89" i="20"/>
  <c r="K89" i="20"/>
  <c r="O89" i="20"/>
  <c r="S89" i="20"/>
  <c r="W89" i="20"/>
  <c r="H89" i="20"/>
  <c r="L89" i="20"/>
  <c r="P89" i="20"/>
  <c r="T89" i="20"/>
  <c r="J89" i="20"/>
  <c r="R89" i="20"/>
  <c r="Z89" i="20"/>
  <c r="M89" i="20"/>
  <c r="F89" i="20"/>
  <c r="N89" i="20"/>
  <c r="Y89" i="20"/>
  <c r="I89" i="20"/>
  <c r="Q89" i="20"/>
  <c r="AA92" i="20"/>
  <c r="G92" i="20"/>
  <c r="K92" i="20"/>
  <c r="O92" i="20"/>
  <c r="S92" i="20"/>
  <c r="H92" i="20"/>
  <c r="L92" i="20"/>
  <c r="P92" i="20"/>
  <c r="T92" i="20"/>
  <c r="F92" i="20"/>
  <c r="N92" i="20"/>
  <c r="W92" i="20"/>
  <c r="I92" i="20"/>
  <c r="Q92" i="20"/>
  <c r="J92" i="20"/>
  <c r="R92" i="20"/>
  <c r="Y92" i="20"/>
  <c r="Z92" i="20"/>
  <c r="M92" i="20"/>
  <c r="AA11" i="20"/>
  <c r="I11" i="20"/>
  <c r="M11" i="20"/>
  <c r="Q11" i="20"/>
  <c r="Y11" i="20"/>
  <c r="F11" i="20"/>
  <c r="J11" i="20"/>
  <c r="N11" i="20"/>
  <c r="R11" i="20"/>
  <c r="Z11" i="20"/>
  <c r="G11" i="20"/>
  <c r="K11" i="20"/>
  <c r="O11" i="20"/>
  <c r="S11" i="20"/>
  <c r="W11" i="20"/>
  <c r="T11" i="20"/>
  <c r="H11" i="20"/>
  <c r="P11" i="20"/>
  <c r="L11" i="20"/>
  <c r="AA42" i="20"/>
  <c r="I42" i="20"/>
  <c r="M42" i="20"/>
  <c r="Q42" i="20"/>
  <c r="Z42" i="20"/>
  <c r="F42" i="20"/>
  <c r="J42" i="20"/>
  <c r="N42" i="20"/>
  <c r="R42" i="20"/>
  <c r="W42" i="20"/>
  <c r="G42" i="20"/>
  <c r="K42" i="20"/>
  <c r="O42" i="20"/>
  <c r="S42" i="20"/>
  <c r="H42" i="20"/>
  <c r="Y42" i="20"/>
  <c r="L42" i="20"/>
  <c r="P42" i="20"/>
  <c r="T42" i="20"/>
  <c r="AA155" i="20"/>
  <c r="G155" i="20"/>
  <c r="K155" i="20"/>
  <c r="O155" i="20"/>
  <c r="S155" i="20"/>
  <c r="Y155" i="20"/>
  <c r="H155" i="20"/>
  <c r="L155" i="20"/>
  <c r="P155" i="20"/>
  <c r="T155" i="20"/>
  <c r="Z155" i="20"/>
  <c r="I155" i="20"/>
  <c r="M155" i="20"/>
  <c r="Q155" i="20"/>
  <c r="W155" i="20"/>
  <c r="J155" i="20"/>
  <c r="N155" i="20"/>
  <c r="R155" i="20"/>
  <c r="F155" i="20"/>
  <c r="G150" i="20"/>
  <c r="K150" i="20"/>
  <c r="O150" i="20"/>
  <c r="S150" i="20"/>
  <c r="W150" i="20"/>
  <c r="H150" i="20"/>
  <c r="L150" i="20"/>
  <c r="P150" i="20"/>
  <c r="T150" i="20"/>
  <c r="I150" i="20"/>
  <c r="M150" i="20"/>
  <c r="Q150" i="20"/>
  <c r="Y150" i="20"/>
  <c r="N150" i="20"/>
  <c r="R150" i="20"/>
  <c r="AA150" i="20"/>
  <c r="F150" i="20"/>
  <c r="J150" i="20"/>
  <c r="Z150" i="20"/>
  <c r="AA156" i="20"/>
  <c r="H156" i="20"/>
  <c r="L156" i="20"/>
  <c r="P156" i="20"/>
  <c r="T156" i="20"/>
  <c r="Z156" i="20"/>
  <c r="I156" i="20"/>
  <c r="M156" i="20"/>
  <c r="Q156" i="20"/>
  <c r="W156" i="20"/>
  <c r="F156" i="20"/>
  <c r="J156" i="20"/>
  <c r="N156" i="20"/>
  <c r="R156" i="20"/>
  <c r="G156" i="20"/>
  <c r="Y156" i="20"/>
  <c r="K156" i="20"/>
  <c r="O156" i="20"/>
  <c r="S156" i="20"/>
  <c r="V114" i="20"/>
  <c r="AA8" i="20"/>
  <c r="H8" i="20"/>
  <c r="L8" i="20"/>
  <c r="P8" i="20"/>
  <c r="T8" i="20"/>
  <c r="Z8" i="20"/>
  <c r="I8" i="20"/>
  <c r="M8" i="20"/>
  <c r="Q8" i="20"/>
  <c r="W8" i="20"/>
  <c r="F8" i="20"/>
  <c r="J8" i="20"/>
  <c r="N8" i="20"/>
  <c r="R8" i="20"/>
  <c r="O8" i="20"/>
  <c r="S8" i="20"/>
  <c r="G8" i="20"/>
  <c r="Y8" i="20"/>
  <c r="K8" i="20"/>
  <c r="AA17" i="20"/>
  <c r="F17" i="20"/>
  <c r="J17" i="20"/>
  <c r="N17" i="20"/>
  <c r="R17" i="20"/>
  <c r="G17" i="20"/>
  <c r="K17" i="20"/>
  <c r="O17" i="20"/>
  <c r="S17" i="20"/>
  <c r="Y17" i="20"/>
  <c r="H17" i="20"/>
  <c r="L17" i="20"/>
  <c r="P17" i="20"/>
  <c r="T17" i="20"/>
  <c r="Z17" i="20"/>
  <c r="M17" i="20"/>
  <c r="Q17" i="20"/>
  <c r="W17" i="20"/>
  <c r="I17" i="20"/>
  <c r="AA36" i="20"/>
  <c r="F36" i="20"/>
  <c r="J36" i="20"/>
  <c r="N36" i="20"/>
  <c r="R36" i="20"/>
  <c r="W36" i="20"/>
  <c r="G36" i="20"/>
  <c r="K36" i="20"/>
  <c r="O36" i="20"/>
  <c r="S36" i="20"/>
  <c r="H36" i="20"/>
  <c r="L36" i="20"/>
  <c r="P36" i="20"/>
  <c r="T36" i="20"/>
  <c r="Y36" i="20"/>
  <c r="M36" i="20"/>
  <c r="Q36" i="20"/>
  <c r="Z36" i="20"/>
  <c r="I36" i="20"/>
  <c r="AA138" i="20"/>
  <c r="H138" i="20"/>
  <c r="L138" i="20"/>
  <c r="P138" i="20"/>
  <c r="T138" i="20"/>
  <c r="Z138" i="20"/>
  <c r="I138" i="20"/>
  <c r="M138" i="20"/>
  <c r="Q138" i="20"/>
  <c r="W138" i="20"/>
  <c r="F138" i="20"/>
  <c r="N138" i="20"/>
  <c r="G138" i="20"/>
  <c r="O138" i="20"/>
  <c r="Y138" i="20"/>
  <c r="J138" i="20"/>
  <c r="R138" i="20"/>
  <c r="K138" i="20"/>
  <c r="S138" i="20"/>
  <c r="AA121" i="20"/>
  <c r="I121" i="20"/>
  <c r="M121" i="20"/>
  <c r="Q121" i="20"/>
  <c r="W121" i="20"/>
  <c r="F121" i="20"/>
  <c r="J121" i="20"/>
  <c r="N121" i="20"/>
  <c r="R121" i="20"/>
  <c r="G121" i="20"/>
  <c r="K121" i="20"/>
  <c r="O121" i="20"/>
  <c r="S121" i="20"/>
  <c r="Y121" i="20"/>
  <c r="L121" i="20"/>
  <c r="P121" i="20"/>
  <c r="T121" i="20"/>
  <c r="H121" i="20"/>
  <c r="Z121" i="20"/>
  <c r="AA117" i="20"/>
  <c r="G117" i="20"/>
  <c r="K117" i="20"/>
  <c r="O117" i="20"/>
  <c r="S117" i="20"/>
  <c r="H117" i="20"/>
  <c r="L117" i="20"/>
  <c r="P117" i="20"/>
  <c r="T117" i="20"/>
  <c r="Y117" i="20"/>
  <c r="M117" i="20"/>
  <c r="F117" i="20"/>
  <c r="N117" i="20"/>
  <c r="W117" i="20"/>
  <c r="I117" i="20"/>
  <c r="Q117" i="20"/>
  <c r="Z117" i="20"/>
  <c r="J117" i="20"/>
  <c r="R117" i="20"/>
  <c r="AA127" i="20"/>
  <c r="G127" i="20"/>
  <c r="K127" i="20"/>
  <c r="O127" i="20"/>
  <c r="S127" i="20"/>
  <c r="Y127" i="20"/>
  <c r="H127" i="20"/>
  <c r="L127" i="20"/>
  <c r="P127" i="20"/>
  <c r="T127" i="20"/>
  <c r="Z127" i="20"/>
  <c r="I127" i="20"/>
  <c r="M127" i="20"/>
  <c r="Q127" i="20"/>
  <c r="W127" i="20"/>
  <c r="J127" i="20"/>
  <c r="N127" i="20"/>
  <c r="R127" i="20"/>
  <c r="F127" i="20"/>
  <c r="AA70" i="20"/>
  <c r="I70" i="20"/>
  <c r="M70" i="20"/>
  <c r="Q70" i="20"/>
  <c r="W70" i="20"/>
  <c r="F70" i="20"/>
  <c r="J70" i="20"/>
  <c r="N70" i="20"/>
  <c r="R70" i="20"/>
  <c r="G70" i="20"/>
  <c r="K70" i="20"/>
  <c r="O70" i="20"/>
  <c r="S70" i="20"/>
  <c r="Y70" i="20"/>
  <c r="L70" i="20"/>
  <c r="P70" i="20"/>
  <c r="Z70" i="20"/>
  <c r="T70" i="20"/>
  <c r="H70" i="20"/>
  <c r="AA77" i="20"/>
  <c r="H77" i="20"/>
  <c r="L77" i="20"/>
  <c r="P77" i="20"/>
  <c r="T77" i="20"/>
  <c r="Z77" i="20"/>
  <c r="I77" i="20"/>
  <c r="M77" i="20"/>
  <c r="Q77" i="20"/>
  <c r="W77" i="20"/>
  <c r="F77" i="20"/>
  <c r="J77" i="20"/>
  <c r="N77" i="20"/>
  <c r="R77" i="20"/>
  <c r="G77" i="20"/>
  <c r="Y77" i="20"/>
  <c r="K77" i="20"/>
  <c r="S77" i="20"/>
  <c r="O77" i="20"/>
  <c r="AA61" i="20"/>
  <c r="I61" i="20"/>
  <c r="G61" i="20"/>
  <c r="L61" i="20"/>
  <c r="P61" i="20"/>
  <c r="T61" i="20"/>
  <c r="Z61" i="20"/>
  <c r="H61" i="20"/>
  <c r="M61" i="20"/>
  <c r="Q61" i="20"/>
  <c r="W61" i="20"/>
  <c r="J61" i="20"/>
  <c r="N61" i="20"/>
  <c r="R61" i="20"/>
  <c r="F61" i="20"/>
  <c r="Y61" i="20"/>
  <c r="K61" i="20"/>
  <c r="S61" i="20"/>
  <c r="O61" i="20"/>
  <c r="AA74" i="20"/>
  <c r="I74" i="20"/>
  <c r="M74" i="20"/>
  <c r="Q74" i="20"/>
  <c r="W74" i="20"/>
  <c r="F74" i="20"/>
  <c r="J74" i="20"/>
  <c r="N74" i="20"/>
  <c r="R74" i="20"/>
  <c r="G74" i="20"/>
  <c r="K74" i="20"/>
  <c r="O74" i="20"/>
  <c r="S74" i="20"/>
  <c r="Y74" i="20"/>
  <c r="P74" i="20"/>
  <c r="T74" i="20"/>
  <c r="L74" i="20"/>
  <c r="H74" i="20"/>
  <c r="Z74" i="20"/>
  <c r="AA80" i="20"/>
  <c r="G80" i="20"/>
  <c r="K80" i="20"/>
  <c r="O80" i="20"/>
  <c r="S80" i="20"/>
  <c r="Y80" i="20"/>
  <c r="H80" i="20"/>
  <c r="L80" i="20"/>
  <c r="P80" i="20"/>
  <c r="T80" i="20"/>
  <c r="Z80" i="20"/>
  <c r="I80" i="20"/>
  <c r="M80" i="20"/>
  <c r="Q80" i="20"/>
  <c r="W80" i="20"/>
  <c r="N80" i="20"/>
  <c r="R80" i="20"/>
  <c r="F80" i="20"/>
  <c r="J80" i="20"/>
  <c r="AA64" i="20"/>
  <c r="G64" i="20"/>
  <c r="K64" i="20"/>
  <c r="O64" i="20"/>
  <c r="S64" i="20"/>
  <c r="Y64" i="20"/>
  <c r="H64" i="20"/>
  <c r="L64" i="20"/>
  <c r="P64" i="20"/>
  <c r="T64" i="20"/>
  <c r="Z64" i="20"/>
  <c r="I64" i="20"/>
  <c r="M64" i="20"/>
  <c r="Q64" i="20"/>
  <c r="W64" i="20"/>
  <c r="N64" i="20"/>
  <c r="R64" i="20"/>
  <c r="F64" i="20"/>
  <c r="J64" i="20"/>
  <c r="AA79" i="20"/>
  <c r="F79" i="20"/>
  <c r="J79" i="20"/>
  <c r="N79" i="20"/>
  <c r="R79" i="20"/>
  <c r="G79" i="20"/>
  <c r="K79" i="20"/>
  <c r="O79" i="20"/>
  <c r="S79" i="20"/>
  <c r="Y79" i="20"/>
  <c r="H79" i="20"/>
  <c r="L79" i="20"/>
  <c r="P79" i="20"/>
  <c r="T79" i="20"/>
  <c r="Z79" i="20"/>
  <c r="Q79" i="20"/>
  <c r="W79" i="20"/>
  <c r="M79" i="20"/>
  <c r="I79" i="20"/>
  <c r="AA63" i="20"/>
  <c r="F63" i="20"/>
  <c r="J63" i="20"/>
  <c r="N63" i="20"/>
  <c r="R63" i="20"/>
  <c r="G63" i="20"/>
  <c r="K63" i="20"/>
  <c r="O63" i="20"/>
  <c r="S63" i="20"/>
  <c r="Y63" i="20"/>
  <c r="H63" i="20"/>
  <c r="L63" i="20"/>
  <c r="P63" i="20"/>
  <c r="T63" i="20"/>
  <c r="Z63" i="20"/>
  <c r="Q63" i="20"/>
  <c r="W63" i="20"/>
  <c r="M63" i="20"/>
  <c r="I63" i="20"/>
  <c r="AA50" i="20"/>
  <c r="G50" i="20"/>
  <c r="K50" i="20"/>
  <c r="O50" i="20"/>
  <c r="S50" i="20"/>
  <c r="Y50" i="20"/>
  <c r="H50" i="20"/>
  <c r="L50" i="20"/>
  <c r="P50" i="20"/>
  <c r="T50" i="20"/>
  <c r="Z50" i="20"/>
  <c r="I50" i="20"/>
  <c r="M50" i="20"/>
  <c r="Q50" i="20"/>
  <c r="W50" i="20"/>
  <c r="N50" i="20"/>
  <c r="R50" i="20"/>
  <c r="F50" i="20"/>
  <c r="J50" i="20"/>
  <c r="AA10" i="20"/>
  <c r="H10" i="20"/>
  <c r="L10" i="20"/>
  <c r="P10" i="20"/>
  <c r="T10" i="20"/>
  <c r="Z10" i="20"/>
  <c r="I10" i="20"/>
  <c r="M10" i="20"/>
  <c r="Q10" i="20"/>
  <c r="W10" i="20"/>
  <c r="F10" i="20"/>
  <c r="J10" i="20"/>
  <c r="N10" i="20"/>
  <c r="R10" i="20"/>
  <c r="G10" i="20"/>
  <c r="Y10" i="20"/>
  <c r="K10" i="20"/>
  <c r="O10" i="20"/>
  <c r="S10" i="20"/>
  <c r="AA40" i="20"/>
  <c r="H40" i="20"/>
  <c r="L40" i="20"/>
  <c r="P40" i="20"/>
  <c r="T40" i="20"/>
  <c r="Y40" i="20"/>
  <c r="I40" i="20"/>
  <c r="M40" i="20"/>
  <c r="Q40" i="20"/>
  <c r="Z40" i="20"/>
  <c r="F40" i="20"/>
  <c r="J40" i="20"/>
  <c r="N40" i="20"/>
  <c r="R40" i="20"/>
  <c r="W40" i="20"/>
  <c r="O40" i="20"/>
  <c r="S40" i="20"/>
  <c r="K40" i="20"/>
  <c r="G40" i="20"/>
  <c r="AA133" i="20"/>
  <c r="H133" i="20"/>
  <c r="L133" i="20"/>
  <c r="P133" i="20"/>
  <c r="T133" i="20"/>
  <c r="Z133" i="20"/>
  <c r="I133" i="20"/>
  <c r="M133" i="20"/>
  <c r="Q133" i="20"/>
  <c r="W133" i="20"/>
  <c r="F133" i="20"/>
  <c r="J133" i="20"/>
  <c r="N133" i="20"/>
  <c r="R133" i="20"/>
  <c r="O133" i="20"/>
  <c r="S133" i="20"/>
  <c r="G133" i="20"/>
  <c r="Y133" i="20"/>
  <c r="K133" i="20"/>
  <c r="F90" i="20"/>
  <c r="J90" i="20"/>
  <c r="N90" i="20"/>
  <c r="R90" i="20"/>
  <c r="W90" i="20"/>
  <c r="AA90" i="20"/>
  <c r="G90" i="20"/>
  <c r="K90" i="20"/>
  <c r="O90" i="20"/>
  <c r="S90" i="20"/>
  <c r="M90" i="20"/>
  <c r="H90" i="20"/>
  <c r="P90" i="20"/>
  <c r="Y90" i="20"/>
  <c r="I90" i="20"/>
  <c r="Q90" i="20"/>
  <c r="Z90" i="20"/>
  <c r="L90" i="20"/>
  <c r="T90" i="20"/>
  <c r="AA87" i="20"/>
  <c r="H87" i="20"/>
  <c r="L87" i="20"/>
  <c r="P87" i="20"/>
  <c r="T87" i="20"/>
  <c r="I87" i="20"/>
  <c r="M87" i="20"/>
  <c r="Q87" i="20"/>
  <c r="Y87" i="20"/>
  <c r="F87" i="20"/>
  <c r="J87" i="20"/>
  <c r="N87" i="20"/>
  <c r="R87" i="20"/>
  <c r="Z87" i="20"/>
  <c r="G87" i="20"/>
  <c r="W87" i="20"/>
  <c r="K87" i="20"/>
  <c r="O87" i="20"/>
  <c r="S87" i="20"/>
  <c r="AA101" i="20"/>
  <c r="I101" i="20"/>
  <c r="M101" i="20"/>
  <c r="Q101" i="20"/>
  <c r="W101" i="20"/>
  <c r="F101" i="20"/>
  <c r="J101" i="20"/>
  <c r="N101" i="20"/>
  <c r="R101" i="20"/>
  <c r="G101" i="20"/>
  <c r="K101" i="20"/>
  <c r="O101" i="20"/>
  <c r="S101" i="20"/>
  <c r="Y101" i="20"/>
  <c r="L101" i="20"/>
  <c r="P101" i="20"/>
  <c r="T101" i="20"/>
  <c r="H101" i="20"/>
  <c r="Z101" i="20"/>
  <c r="AA85" i="20"/>
  <c r="I85" i="20"/>
  <c r="M85" i="20"/>
  <c r="Q85" i="20"/>
  <c r="Y85" i="20"/>
  <c r="J85" i="20"/>
  <c r="N85" i="20"/>
  <c r="R85" i="20"/>
  <c r="Z85" i="20"/>
  <c r="G85" i="20"/>
  <c r="K85" i="20"/>
  <c r="O85" i="20"/>
  <c r="S85" i="20"/>
  <c r="W85" i="20"/>
  <c r="P85" i="20"/>
  <c r="T85" i="20"/>
  <c r="H85" i="20"/>
  <c r="L85" i="20"/>
  <c r="AA88" i="20"/>
  <c r="G88" i="20"/>
  <c r="K88" i="20"/>
  <c r="O88" i="20"/>
  <c r="S88" i="20"/>
  <c r="H88" i="20"/>
  <c r="L88" i="20"/>
  <c r="P88" i="20"/>
  <c r="T88" i="20"/>
  <c r="Y88" i="20"/>
  <c r="I88" i="20"/>
  <c r="N88" i="20"/>
  <c r="W88" i="20"/>
  <c r="F88" i="20"/>
  <c r="Q88" i="20"/>
  <c r="Z88" i="20"/>
  <c r="J88" i="20"/>
  <c r="R88" i="20"/>
  <c r="M88" i="20"/>
  <c r="AA21" i="20"/>
  <c r="F21" i="20"/>
  <c r="J21" i="20"/>
  <c r="N21" i="20"/>
  <c r="R21" i="20"/>
  <c r="G21" i="20"/>
  <c r="K21" i="20"/>
  <c r="O21" i="20"/>
  <c r="S21" i="20"/>
  <c r="Y21" i="20"/>
  <c r="H21" i="20"/>
  <c r="L21" i="20"/>
  <c r="P21" i="20"/>
  <c r="T21" i="20"/>
  <c r="Z21" i="20"/>
  <c r="Q21" i="20"/>
  <c r="W21" i="20"/>
  <c r="M21" i="20"/>
  <c r="I21" i="20"/>
  <c r="AA39" i="20"/>
  <c r="G39" i="20"/>
  <c r="K39" i="20"/>
  <c r="O39" i="20"/>
  <c r="S39" i="20"/>
  <c r="Y39" i="20"/>
  <c r="H39" i="20"/>
  <c r="L39" i="20"/>
  <c r="P39" i="20"/>
  <c r="T39" i="20"/>
  <c r="Z39" i="20"/>
  <c r="I39" i="20"/>
  <c r="M39" i="20"/>
  <c r="Q39" i="20"/>
  <c r="W39" i="20"/>
  <c r="R39" i="20"/>
  <c r="F39" i="20"/>
  <c r="J39" i="20"/>
  <c r="N39" i="20"/>
  <c r="AA143" i="20"/>
  <c r="F143" i="20"/>
  <c r="J143" i="20"/>
  <c r="N143" i="20"/>
  <c r="R143" i="20"/>
  <c r="G143" i="20"/>
  <c r="K143" i="20"/>
  <c r="O143" i="20"/>
  <c r="S143" i="20"/>
  <c r="Y143" i="20"/>
  <c r="H143" i="20"/>
  <c r="L143" i="20"/>
  <c r="P143" i="20"/>
  <c r="T143" i="20"/>
  <c r="Z143" i="20"/>
  <c r="M143" i="20"/>
  <c r="Q143" i="20"/>
  <c r="W143" i="20"/>
  <c r="I143" i="20"/>
  <c r="AA142" i="20"/>
  <c r="I142" i="20"/>
  <c r="M142" i="20"/>
  <c r="Q142" i="20"/>
  <c r="W142" i="20"/>
  <c r="F142" i="20"/>
  <c r="J142" i="20"/>
  <c r="N142" i="20"/>
  <c r="R142" i="20"/>
  <c r="G142" i="20"/>
  <c r="K142" i="20"/>
  <c r="O142" i="20"/>
  <c r="S142" i="20"/>
  <c r="Y142" i="20"/>
  <c r="P142" i="20"/>
  <c r="T142" i="20"/>
  <c r="H142" i="20"/>
  <c r="Z142" i="20"/>
  <c r="L142" i="20"/>
  <c r="AA152" i="20"/>
  <c r="F152" i="20"/>
  <c r="J152" i="20"/>
  <c r="N152" i="20"/>
  <c r="R152" i="20"/>
  <c r="Z152" i="20"/>
  <c r="G152" i="20"/>
  <c r="K152" i="20"/>
  <c r="O152" i="20"/>
  <c r="S152" i="20"/>
  <c r="W152" i="20"/>
  <c r="H152" i="20"/>
  <c r="L152" i="20"/>
  <c r="P152" i="20"/>
  <c r="T152" i="20"/>
  <c r="I152" i="20"/>
  <c r="Y152" i="20"/>
  <c r="M152" i="20"/>
  <c r="Q152" i="20"/>
  <c r="D11" i="18"/>
  <c r="F11" i="18"/>
  <c r="G11" i="18"/>
  <c r="I11" i="18"/>
  <c r="E11" i="14" s="1"/>
  <c r="J11" i="18"/>
  <c r="M11" i="18"/>
  <c r="N11" i="18"/>
  <c r="E11" i="18"/>
  <c r="K11" i="18"/>
  <c r="D11" i="14" s="1"/>
  <c r="L11" i="18"/>
  <c r="H11" i="18"/>
  <c r="K23" i="18"/>
  <c r="F23" i="18"/>
  <c r="N23" i="18"/>
  <c r="I23" i="18"/>
  <c r="M23" i="18"/>
  <c r="D23" i="18"/>
  <c r="G23" i="18"/>
  <c r="H23" i="18"/>
  <c r="L23" i="18"/>
  <c r="J23" i="18"/>
  <c r="E23" i="18"/>
  <c r="D5" i="18"/>
  <c r="N5" i="18"/>
  <c r="E5" i="18"/>
  <c r="F5" i="18"/>
  <c r="G5" i="18"/>
  <c r="I5" i="18"/>
  <c r="E5" i="14" s="1"/>
  <c r="J5" i="18"/>
  <c r="K5" i="18"/>
  <c r="D5" i="14" s="1"/>
  <c r="M5" i="18"/>
  <c r="L5" i="18"/>
  <c r="H5" i="18"/>
  <c r="G96" i="18"/>
  <c r="E96" i="18"/>
  <c r="I96" i="18"/>
  <c r="E36" i="14" s="1"/>
  <c r="N96" i="18"/>
  <c r="J96" i="18"/>
  <c r="M96" i="18"/>
  <c r="F96" i="18"/>
  <c r="D96" i="18"/>
  <c r="H96" i="18"/>
  <c r="K96" i="18"/>
  <c r="D36" i="14" s="1"/>
  <c r="L96" i="18"/>
  <c r="G93" i="18"/>
  <c r="K93" i="18"/>
  <c r="D33" i="14" s="1"/>
  <c r="N93" i="18"/>
  <c r="F93" i="18"/>
  <c r="J93" i="18"/>
  <c r="L93" i="18"/>
  <c r="E93" i="18"/>
  <c r="I93" i="18"/>
  <c r="E33" i="14" s="1"/>
  <c r="M93" i="18"/>
  <c r="D93" i="18"/>
  <c r="H93" i="18"/>
  <c r="F91" i="18"/>
  <c r="I91" i="18"/>
  <c r="E31" i="14" s="1"/>
  <c r="G91" i="18"/>
  <c r="M91" i="18"/>
  <c r="J91" i="18"/>
  <c r="K91" i="18"/>
  <c r="D31" i="14" s="1"/>
  <c r="N91" i="18"/>
  <c r="D91" i="18"/>
  <c r="H91" i="18"/>
  <c r="L91" i="18"/>
  <c r="E91" i="18"/>
  <c r="D147" i="18"/>
  <c r="F147" i="18"/>
  <c r="G147" i="18"/>
  <c r="I147" i="18"/>
  <c r="J147" i="18"/>
  <c r="K147" i="18"/>
  <c r="M147" i="18"/>
  <c r="N147" i="18"/>
  <c r="E147" i="18"/>
  <c r="L147" i="18"/>
  <c r="H147" i="18"/>
  <c r="D149" i="18"/>
  <c r="N149" i="18"/>
  <c r="E149" i="18"/>
  <c r="F149" i="18"/>
  <c r="G149" i="18"/>
  <c r="I149" i="18"/>
  <c r="J149" i="18"/>
  <c r="K149" i="18"/>
  <c r="M149" i="18"/>
  <c r="L149" i="18"/>
  <c r="H149" i="18"/>
  <c r="D167" i="18"/>
  <c r="I167" i="18"/>
  <c r="N167" i="18"/>
  <c r="J167" i="18"/>
  <c r="E167" i="18"/>
  <c r="L167" i="18"/>
  <c r="M167" i="18"/>
  <c r="K167" i="18"/>
  <c r="H167" i="18"/>
  <c r="G167" i="18"/>
  <c r="F167" i="18"/>
  <c r="D136" i="18"/>
  <c r="F136" i="18"/>
  <c r="G136" i="18"/>
  <c r="I136" i="18"/>
  <c r="M26" i="14" s="1"/>
  <c r="J136" i="18"/>
  <c r="M136" i="18"/>
  <c r="N136" i="18"/>
  <c r="E136" i="18"/>
  <c r="K136" i="18"/>
  <c r="L26" i="14" s="1"/>
  <c r="H136" i="18"/>
  <c r="L136" i="18"/>
  <c r="D63" i="18"/>
  <c r="N63" i="18"/>
  <c r="G63" i="18"/>
  <c r="I63" i="18"/>
  <c r="M13" i="14" s="1"/>
  <c r="M63" i="18"/>
  <c r="K63" i="18"/>
  <c r="L13" i="14" s="1"/>
  <c r="F63" i="18"/>
  <c r="J63" i="18"/>
  <c r="E63" i="18"/>
  <c r="L63" i="18"/>
  <c r="H63" i="18"/>
  <c r="D77" i="18"/>
  <c r="F77" i="18"/>
  <c r="G77" i="18"/>
  <c r="I77" i="18"/>
  <c r="J77" i="18"/>
  <c r="M77" i="18"/>
  <c r="N77" i="18"/>
  <c r="E77" i="18"/>
  <c r="K77" i="18"/>
  <c r="L77" i="18"/>
  <c r="H77" i="18"/>
  <c r="D72" i="18"/>
  <c r="F72" i="18"/>
  <c r="G72" i="18"/>
  <c r="K72" i="18"/>
  <c r="M72" i="18"/>
  <c r="N72" i="18"/>
  <c r="I72" i="18"/>
  <c r="J72" i="18"/>
  <c r="E72" i="18"/>
  <c r="L72" i="18"/>
  <c r="H72" i="18"/>
  <c r="D69" i="18"/>
  <c r="N69" i="18"/>
  <c r="E69" i="18"/>
  <c r="F69" i="18"/>
  <c r="G69" i="18"/>
  <c r="J69" i="18"/>
  <c r="K69" i="18"/>
  <c r="M69" i="18"/>
  <c r="I69" i="18"/>
  <c r="L69" i="18"/>
  <c r="H69" i="18"/>
  <c r="D112" i="18"/>
  <c r="I112" i="18"/>
  <c r="I24" i="14" s="1"/>
  <c r="M112" i="18"/>
  <c r="N112" i="18"/>
  <c r="G112" i="18"/>
  <c r="J112" i="18"/>
  <c r="E112" i="18"/>
  <c r="L112" i="18"/>
  <c r="H112" i="18"/>
  <c r="K112" i="18"/>
  <c r="H24" i="14" s="1"/>
  <c r="F112" i="18"/>
  <c r="D115" i="18"/>
  <c r="N115" i="18"/>
  <c r="I115" i="18"/>
  <c r="I27" i="14" s="1"/>
  <c r="K115" i="18"/>
  <c r="H27" i="14" s="1"/>
  <c r="F115" i="18"/>
  <c r="M115" i="18"/>
  <c r="G115" i="18"/>
  <c r="J115" i="18"/>
  <c r="E115" i="18"/>
  <c r="L115" i="18"/>
  <c r="H115" i="18"/>
  <c r="D33" i="18"/>
  <c r="K33" i="18"/>
  <c r="H8" i="14" s="1"/>
  <c r="N33" i="18"/>
  <c r="F33" i="18"/>
  <c r="G33" i="18"/>
  <c r="J33" i="18"/>
  <c r="M33" i="18"/>
  <c r="I33" i="18"/>
  <c r="I8" i="14" s="1"/>
  <c r="E33" i="18"/>
  <c r="L33" i="18"/>
  <c r="H33" i="18"/>
  <c r="D32" i="18"/>
  <c r="G32" i="18"/>
  <c r="J32" i="18"/>
  <c r="K32" i="18"/>
  <c r="H7" i="14" s="1"/>
  <c r="N32" i="18"/>
  <c r="F32" i="18"/>
  <c r="M32" i="18"/>
  <c r="I32" i="18"/>
  <c r="I7" i="14" s="1"/>
  <c r="E32" i="18"/>
  <c r="L32" i="18"/>
  <c r="H32" i="18"/>
  <c r="D34" i="18"/>
  <c r="F34" i="18"/>
  <c r="J34" i="18"/>
  <c r="K34" i="18"/>
  <c r="H9" i="14" s="1"/>
  <c r="N34" i="18"/>
  <c r="G34" i="18"/>
  <c r="L34" i="18"/>
  <c r="H34" i="18"/>
  <c r="M34" i="18"/>
  <c r="I34" i="18"/>
  <c r="I9" i="14" s="1"/>
  <c r="E34" i="18"/>
  <c r="K4" i="18"/>
  <c r="D4" i="14" s="1"/>
  <c r="L4" i="18"/>
  <c r="J4" i="18"/>
  <c r="N4" i="18"/>
  <c r="I4" i="18"/>
  <c r="E4" i="14" s="1"/>
  <c r="M4" i="18"/>
  <c r="D16" i="18"/>
  <c r="I16" i="18"/>
  <c r="E16" i="14" s="1"/>
  <c r="N16" i="18"/>
  <c r="H16" i="18"/>
  <c r="M16" i="18"/>
  <c r="G16" i="18"/>
  <c r="K16" i="18"/>
  <c r="D16" i="14" s="1"/>
  <c r="J16" i="18"/>
  <c r="F16" i="18"/>
  <c r="E16" i="18"/>
  <c r="L16" i="18"/>
  <c r="D18" i="18"/>
  <c r="F18" i="18"/>
  <c r="I18" i="18"/>
  <c r="E18" i="14" s="1"/>
  <c r="N18" i="18"/>
  <c r="K18" i="18"/>
  <c r="D18" i="14" s="1"/>
  <c r="J18" i="18"/>
  <c r="E18" i="18"/>
  <c r="M18" i="18"/>
  <c r="L18" i="18"/>
  <c r="G18" i="18"/>
  <c r="H18" i="18"/>
  <c r="G87" i="18"/>
  <c r="F87" i="18"/>
  <c r="J87" i="18"/>
  <c r="D87" i="18"/>
  <c r="N87" i="18"/>
  <c r="H87" i="18"/>
  <c r="K87" i="18"/>
  <c r="D27" i="14" s="1"/>
  <c r="L87" i="18"/>
  <c r="E87" i="18"/>
  <c r="I87" i="18"/>
  <c r="E27" i="14" s="1"/>
  <c r="M87" i="18"/>
  <c r="J89" i="18"/>
  <c r="G89" i="18"/>
  <c r="E89" i="18"/>
  <c r="I89" i="18"/>
  <c r="E29" i="14" s="1"/>
  <c r="N89" i="18"/>
  <c r="M89" i="18"/>
  <c r="F89" i="18"/>
  <c r="K89" i="18"/>
  <c r="D29" i="14" s="1"/>
  <c r="D89" i="18"/>
  <c r="H89" i="18"/>
  <c r="L89" i="18"/>
  <c r="D108" i="18"/>
  <c r="H108" i="18"/>
  <c r="L108" i="18"/>
  <c r="E108" i="18"/>
  <c r="N108" i="18"/>
  <c r="I108" i="18"/>
  <c r="K108" i="18"/>
  <c r="F108" i="18"/>
  <c r="M108" i="18"/>
  <c r="G108" i="18"/>
  <c r="J108" i="18"/>
  <c r="F95" i="18"/>
  <c r="G95" i="18"/>
  <c r="J95" i="18"/>
  <c r="N95" i="18"/>
  <c r="K95" i="18"/>
  <c r="D35" i="14" s="1"/>
  <c r="H95" i="18"/>
  <c r="L95" i="18"/>
  <c r="E95" i="18"/>
  <c r="I95" i="18"/>
  <c r="E35" i="14" s="1"/>
  <c r="M95" i="18"/>
  <c r="D95" i="18"/>
  <c r="D156" i="18"/>
  <c r="G156" i="18"/>
  <c r="I156" i="18"/>
  <c r="M156" i="18"/>
  <c r="N156" i="18"/>
  <c r="L156" i="18"/>
  <c r="K156" i="18"/>
  <c r="J156" i="18"/>
  <c r="H156" i="18"/>
  <c r="F156" i="18"/>
  <c r="E156" i="18"/>
  <c r="D166" i="18"/>
  <c r="E166" i="18"/>
  <c r="F166" i="18"/>
  <c r="G166" i="18"/>
  <c r="I166" i="18"/>
  <c r="J166" i="18"/>
  <c r="K166" i="18"/>
  <c r="M166" i="18"/>
  <c r="N166" i="18"/>
  <c r="L166" i="18"/>
  <c r="H166" i="18"/>
  <c r="D165" i="18"/>
  <c r="F165" i="18"/>
  <c r="G165" i="18"/>
  <c r="I165" i="18"/>
  <c r="K165" i="18"/>
  <c r="M165" i="18"/>
  <c r="N165" i="18"/>
  <c r="H165" i="18"/>
  <c r="J165" i="18"/>
  <c r="E165" i="18"/>
  <c r="L165" i="18"/>
  <c r="D143" i="18"/>
  <c r="G143" i="18"/>
  <c r="I143" i="18"/>
  <c r="M33" i="14" s="1"/>
  <c r="J143" i="18"/>
  <c r="N143" i="18"/>
  <c r="E143" i="18"/>
  <c r="K143" i="18"/>
  <c r="L33" i="14" s="1"/>
  <c r="M143" i="18"/>
  <c r="F143" i="18"/>
  <c r="L143" i="18"/>
  <c r="H143" i="18"/>
  <c r="D55" i="18"/>
  <c r="I55" i="18"/>
  <c r="M5" i="14" s="1"/>
  <c r="J55" i="18"/>
  <c r="K55" i="18"/>
  <c r="L5" i="14" s="1"/>
  <c r="M55" i="18"/>
  <c r="E55" i="18"/>
  <c r="F55" i="18"/>
  <c r="G55" i="18"/>
  <c r="N55" i="18"/>
  <c r="L55" i="18"/>
  <c r="H55" i="18"/>
  <c r="D57" i="18"/>
  <c r="F57" i="18"/>
  <c r="G57" i="18"/>
  <c r="I57" i="18"/>
  <c r="M7" i="14" s="1"/>
  <c r="J57" i="18"/>
  <c r="M57" i="18"/>
  <c r="N57" i="18"/>
  <c r="E57" i="18"/>
  <c r="K57" i="18"/>
  <c r="L7" i="14" s="1"/>
  <c r="L57" i="18"/>
  <c r="H57" i="18"/>
  <c r="D70" i="18"/>
  <c r="I70" i="18"/>
  <c r="N70" i="18"/>
  <c r="L70" i="18"/>
  <c r="H70" i="18"/>
  <c r="J70" i="18"/>
  <c r="E70" i="18"/>
  <c r="K70" i="18"/>
  <c r="M70" i="18"/>
  <c r="F70" i="18"/>
  <c r="G70" i="18"/>
  <c r="D65" i="18"/>
  <c r="N65" i="18"/>
  <c r="E65" i="18"/>
  <c r="F65" i="18"/>
  <c r="G65" i="18"/>
  <c r="J65" i="18"/>
  <c r="K65" i="18"/>
  <c r="L15" i="14" s="1"/>
  <c r="M65" i="18"/>
  <c r="I65" i="18"/>
  <c r="M15" i="14" s="1"/>
  <c r="L65" i="18"/>
  <c r="H65" i="18"/>
  <c r="D129" i="18"/>
  <c r="M129" i="18"/>
  <c r="N129" i="18"/>
  <c r="G129" i="18"/>
  <c r="I129" i="18"/>
  <c r="K129" i="18"/>
  <c r="F129" i="18"/>
  <c r="L129" i="18"/>
  <c r="H129" i="18"/>
  <c r="J129" i="18"/>
  <c r="E129" i="18"/>
  <c r="D113" i="18"/>
  <c r="M113" i="18"/>
  <c r="N113" i="18"/>
  <c r="G113" i="18"/>
  <c r="I113" i="18"/>
  <c r="I25" i="14" s="1"/>
  <c r="K113" i="18"/>
  <c r="H25" i="14" s="1"/>
  <c r="F113" i="18"/>
  <c r="L113" i="18"/>
  <c r="H113" i="18"/>
  <c r="J113" i="18"/>
  <c r="E113" i="18"/>
  <c r="N29" i="18"/>
  <c r="K29" i="18"/>
  <c r="H4" i="14" s="1"/>
  <c r="I29" i="18"/>
  <c r="I4" i="14" s="1"/>
  <c r="M29" i="18"/>
  <c r="L29" i="18"/>
  <c r="J29" i="18"/>
  <c r="G43" i="18"/>
  <c r="K43" i="18"/>
  <c r="H18" i="14" s="1"/>
  <c r="J43" i="18"/>
  <c r="E43" i="18"/>
  <c r="I43" i="18"/>
  <c r="I18" i="14" s="1"/>
  <c r="M43" i="18"/>
  <c r="F43" i="18"/>
  <c r="D43" i="18"/>
  <c r="N43" i="18"/>
  <c r="H43" i="18"/>
  <c r="L43" i="18"/>
  <c r="D30" i="18"/>
  <c r="F30" i="18"/>
  <c r="J30" i="18"/>
  <c r="K30" i="18"/>
  <c r="H5" i="14" s="1"/>
  <c r="N30" i="18"/>
  <c r="G30" i="18"/>
  <c r="M30" i="18"/>
  <c r="I30" i="18"/>
  <c r="I5" i="14" s="1"/>
  <c r="L30" i="18"/>
  <c r="E30" i="18"/>
  <c r="H30" i="18"/>
  <c r="F24" i="18"/>
  <c r="J24" i="18"/>
  <c r="D24" i="18"/>
  <c r="K24" i="18"/>
  <c r="H24" i="18"/>
  <c r="M24" i="18"/>
  <c r="L24" i="18"/>
  <c r="G24" i="18"/>
  <c r="E24" i="18"/>
  <c r="N24" i="18"/>
  <c r="I24" i="18"/>
  <c r="D10" i="18"/>
  <c r="G10" i="18"/>
  <c r="I10" i="18"/>
  <c r="E10" i="14" s="1"/>
  <c r="J10" i="18"/>
  <c r="K10" i="18"/>
  <c r="D10" i="14" s="1"/>
  <c r="N10" i="18"/>
  <c r="E10" i="18"/>
  <c r="F10" i="18"/>
  <c r="M10" i="18"/>
  <c r="L10" i="18"/>
  <c r="H10" i="18"/>
  <c r="D14" i="18"/>
  <c r="F14" i="18"/>
  <c r="I14" i="18"/>
  <c r="E14" i="14" s="1"/>
  <c r="N14" i="18"/>
  <c r="K14" i="18"/>
  <c r="D14" i="14" s="1"/>
  <c r="M14" i="18"/>
  <c r="G14" i="18"/>
  <c r="L14" i="18"/>
  <c r="H14" i="18"/>
  <c r="J14" i="18"/>
  <c r="E14" i="18"/>
  <c r="D83" i="18"/>
  <c r="K83" i="18"/>
  <c r="D23" i="14" s="1"/>
  <c r="N83" i="18"/>
  <c r="F83" i="18"/>
  <c r="G83" i="18"/>
  <c r="J83" i="18"/>
  <c r="M83" i="18"/>
  <c r="I83" i="18"/>
  <c r="E23" i="14" s="1"/>
  <c r="L83" i="18"/>
  <c r="E83" i="18"/>
  <c r="H83" i="18"/>
  <c r="D86" i="18"/>
  <c r="G86" i="18"/>
  <c r="J86" i="18"/>
  <c r="K86" i="18"/>
  <c r="D26" i="14" s="1"/>
  <c r="N86" i="18"/>
  <c r="F86" i="18"/>
  <c r="H86" i="18"/>
  <c r="M86" i="18"/>
  <c r="I86" i="18"/>
  <c r="E26" i="14" s="1"/>
  <c r="E86" i="18"/>
  <c r="L86" i="18"/>
  <c r="F105" i="18"/>
  <c r="K105" i="18"/>
  <c r="N105" i="18"/>
  <c r="G105" i="18"/>
  <c r="L105" i="18"/>
  <c r="J105" i="18"/>
  <c r="E105" i="18"/>
  <c r="I105" i="18"/>
  <c r="M105" i="18"/>
  <c r="D105" i="18"/>
  <c r="H105" i="18"/>
  <c r="F90" i="18"/>
  <c r="D90" i="18"/>
  <c r="K90" i="18"/>
  <c r="D30" i="14" s="1"/>
  <c r="H90" i="18"/>
  <c r="G90" i="18"/>
  <c r="L90" i="18"/>
  <c r="E90" i="18"/>
  <c r="J90" i="18"/>
  <c r="I90" i="18"/>
  <c r="E30" i="14" s="1"/>
  <c r="M90" i="18"/>
  <c r="N90" i="18"/>
  <c r="D152" i="18"/>
  <c r="G152" i="18"/>
  <c r="I152" i="18"/>
  <c r="M152" i="18"/>
  <c r="N152" i="18"/>
  <c r="J152" i="18"/>
  <c r="E152" i="18"/>
  <c r="K152" i="18"/>
  <c r="F152" i="18"/>
  <c r="L152" i="18"/>
  <c r="H152" i="18"/>
  <c r="N160" i="18"/>
  <c r="K160" i="18"/>
  <c r="J160" i="18"/>
  <c r="I160" i="18"/>
  <c r="M160" i="18"/>
  <c r="L160" i="18"/>
  <c r="D161" i="18"/>
  <c r="N161" i="18"/>
  <c r="E161" i="18"/>
  <c r="F161" i="18"/>
  <c r="G161" i="18"/>
  <c r="I161" i="18"/>
  <c r="J161" i="18"/>
  <c r="K161" i="18"/>
  <c r="M161" i="18"/>
  <c r="H161" i="18"/>
  <c r="L161" i="18"/>
  <c r="D135" i="18"/>
  <c r="G135" i="18"/>
  <c r="I135" i="18"/>
  <c r="M25" i="14" s="1"/>
  <c r="J135" i="18"/>
  <c r="K135" i="18"/>
  <c r="L25" i="14" s="1"/>
  <c r="N135" i="18"/>
  <c r="E135" i="18"/>
  <c r="F135" i="18"/>
  <c r="M135" i="18"/>
  <c r="L135" i="18"/>
  <c r="H135" i="18"/>
  <c r="D71" i="18"/>
  <c r="N71" i="18"/>
  <c r="G71" i="18"/>
  <c r="I71" i="18"/>
  <c r="M71" i="18"/>
  <c r="J71" i="18"/>
  <c r="K71" i="18"/>
  <c r="E71" i="18"/>
  <c r="F71" i="18"/>
  <c r="L71" i="18"/>
  <c r="H71" i="18"/>
  <c r="D80" i="18"/>
  <c r="I80" i="18"/>
  <c r="K80" i="18"/>
  <c r="M80" i="18"/>
  <c r="N80" i="18"/>
  <c r="F80" i="18"/>
  <c r="G80" i="18"/>
  <c r="L80" i="18"/>
  <c r="H80" i="18"/>
  <c r="J80" i="18"/>
  <c r="E80" i="18"/>
  <c r="D68" i="18"/>
  <c r="F68" i="18"/>
  <c r="G68" i="18"/>
  <c r="K68" i="18"/>
  <c r="L18" i="14" s="1"/>
  <c r="M68" i="18"/>
  <c r="N68" i="18"/>
  <c r="I68" i="18"/>
  <c r="M18" i="14" s="1"/>
  <c r="J68" i="18"/>
  <c r="E68" i="18"/>
  <c r="L68" i="18"/>
  <c r="H68" i="18"/>
  <c r="D59" i="18"/>
  <c r="N59" i="18"/>
  <c r="E59" i="18"/>
  <c r="F59" i="18"/>
  <c r="G59" i="18"/>
  <c r="J59" i="18"/>
  <c r="K59" i="18"/>
  <c r="L9" i="14" s="1"/>
  <c r="M59" i="18"/>
  <c r="I59" i="18"/>
  <c r="M9" i="14" s="1"/>
  <c r="L59" i="18"/>
  <c r="H59" i="18"/>
  <c r="D127" i="18"/>
  <c r="N127" i="18"/>
  <c r="I127" i="18"/>
  <c r="M127" i="18"/>
  <c r="G127" i="18"/>
  <c r="K127" i="18"/>
  <c r="F127" i="18"/>
  <c r="L127" i="18"/>
  <c r="J127" i="18"/>
  <c r="H127" i="18"/>
  <c r="E127" i="18"/>
  <c r="D111" i="18"/>
  <c r="N111" i="18"/>
  <c r="I111" i="18"/>
  <c r="I23" i="14" s="1"/>
  <c r="M111" i="18"/>
  <c r="G111" i="18"/>
  <c r="K111" i="18"/>
  <c r="H23" i="14" s="1"/>
  <c r="F111" i="18"/>
  <c r="L111" i="18"/>
  <c r="J111" i="18"/>
  <c r="H111" i="18"/>
  <c r="E111" i="18"/>
  <c r="F50" i="18"/>
  <c r="K50" i="18"/>
  <c r="J50" i="18"/>
  <c r="D50" i="18"/>
  <c r="H50" i="18"/>
  <c r="N50" i="18"/>
  <c r="L50" i="18"/>
  <c r="E50" i="18"/>
  <c r="I50" i="18"/>
  <c r="M50" i="18"/>
  <c r="G50" i="18"/>
  <c r="F49" i="18"/>
  <c r="H49" i="18"/>
  <c r="K49" i="18"/>
  <c r="N49" i="18"/>
  <c r="L49" i="18"/>
  <c r="J49" i="18"/>
  <c r="E49" i="18"/>
  <c r="I49" i="18"/>
  <c r="M49" i="18"/>
  <c r="G49" i="18"/>
  <c r="D49" i="18"/>
  <c r="F52" i="18"/>
  <c r="J52" i="18"/>
  <c r="K52" i="18"/>
  <c r="D52" i="18"/>
  <c r="H52" i="18"/>
  <c r="L52" i="18"/>
  <c r="E52" i="18"/>
  <c r="N52" i="18"/>
  <c r="I52" i="18"/>
  <c r="M52" i="18"/>
  <c r="G52" i="18"/>
  <c r="G22" i="18"/>
  <c r="N22" i="18"/>
  <c r="F22" i="18"/>
  <c r="J22" i="18"/>
  <c r="K22" i="18"/>
  <c r="E22" i="18"/>
  <c r="I22" i="18"/>
  <c r="M22" i="18"/>
  <c r="D22" i="18"/>
  <c r="H22" i="18"/>
  <c r="L22" i="18"/>
  <c r="D9" i="18"/>
  <c r="I9" i="18"/>
  <c r="E9" i="14" s="1"/>
  <c r="J9" i="18"/>
  <c r="K9" i="18"/>
  <c r="D9" i="14" s="1"/>
  <c r="M9" i="18"/>
  <c r="E9" i="18"/>
  <c r="F9" i="18"/>
  <c r="G9" i="18"/>
  <c r="N9" i="18"/>
  <c r="L9" i="18"/>
  <c r="H9" i="18"/>
  <c r="D6" i="18"/>
  <c r="M6" i="18"/>
  <c r="N6" i="18"/>
  <c r="E6" i="18"/>
  <c r="F6" i="18"/>
  <c r="G6" i="18"/>
  <c r="I6" i="18"/>
  <c r="E6" i="14" s="1"/>
  <c r="J6" i="18"/>
  <c r="K6" i="18"/>
  <c r="D6" i="14" s="1"/>
  <c r="L6" i="18"/>
  <c r="H6" i="18"/>
  <c r="N82" i="18"/>
  <c r="K82" i="18"/>
  <c r="D22" i="14" s="1"/>
  <c r="J82" i="18"/>
  <c r="L82" i="18"/>
  <c r="I82" i="18"/>
  <c r="E22" i="14" s="1"/>
  <c r="M82" i="18"/>
  <c r="J106" i="18"/>
  <c r="E106" i="18"/>
  <c r="I106" i="18"/>
  <c r="M106" i="18"/>
  <c r="D106" i="18"/>
  <c r="G106" i="18"/>
  <c r="K106" i="18"/>
  <c r="H106" i="18"/>
  <c r="N106" i="18"/>
  <c r="L106" i="18"/>
  <c r="F106" i="18"/>
  <c r="J102" i="18"/>
  <c r="M102" i="18"/>
  <c r="G102" i="18"/>
  <c r="D102" i="18"/>
  <c r="K102" i="18"/>
  <c r="N102" i="18"/>
  <c r="H102" i="18"/>
  <c r="F102" i="18"/>
  <c r="L102" i="18"/>
  <c r="E102" i="18"/>
  <c r="I102" i="18"/>
  <c r="D85" i="18"/>
  <c r="F85" i="18"/>
  <c r="G85" i="18"/>
  <c r="J85" i="18"/>
  <c r="N85" i="18"/>
  <c r="K85" i="18"/>
  <c r="D25" i="14" s="1"/>
  <c r="E85" i="18"/>
  <c r="L85" i="18"/>
  <c r="H85" i="18"/>
  <c r="M85" i="18"/>
  <c r="I85" i="18"/>
  <c r="E25" i="14" s="1"/>
  <c r="D151" i="18"/>
  <c r="K151" i="18"/>
  <c r="M151" i="18"/>
  <c r="N151" i="18"/>
  <c r="E151" i="18"/>
  <c r="F151" i="18"/>
  <c r="G151" i="18"/>
  <c r="I151" i="18"/>
  <c r="J151" i="18"/>
  <c r="L151" i="18"/>
  <c r="H151" i="18"/>
  <c r="D168" i="18"/>
  <c r="G168" i="18"/>
  <c r="I168" i="18"/>
  <c r="M168" i="18"/>
  <c r="N168" i="18"/>
  <c r="L168" i="18"/>
  <c r="K168" i="18"/>
  <c r="J168" i="18"/>
  <c r="H168" i="18"/>
  <c r="F168" i="18"/>
  <c r="E168" i="18"/>
  <c r="N132" i="18"/>
  <c r="K132" i="18"/>
  <c r="L22" i="14" s="1"/>
  <c r="I132" i="18"/>
  <c r="M22" i="14" s="1"/>
  <c r="J132" i="18"/>
  <c r="M132" i="18"/>
  <c r="L132" i="18"/>
  <c r="D141" i="18"/>
  <c r="J141" i="18"/>
  <c r="K141" i="18"/>
  <c r="L31" i="14" s="1"/>
  <c r="M141" i="18"/>
  <c r="N141" i="18"/>
  <c r="F141" i="18"/>
  <c r="G141" i="18"/>
  <c r="E141" i="18"/>
  <c r="I141" i="18"/>
  <c r="M31" i="14" s="1"/>
  <c r="L141" i="18"/>
  <c r="H141" i="18"/>
  <c r="L54" i="18"/>
  <c r="N54" i="18"/>
  <c r="I54" i="18"/>
  <c r="M4" i="14" s="1"/>
  <c r="M54" i="18"/>
  <c r="K54" i="18"/>
  <c r="L4" i="14" s="1"/>
  <c r="J54" i="18"/>
  <c r="D56" i="18"/>
  <c r="G56" i="18"/>
  <c r="I56" i="18"/>
  <c r="M6" i="14" s="1"/>
  <c r="J56" i="18"/>
  <c r="K56" i="18"/>
  <c r="L6" i="14" s="1"/>
  <c r="N56" i="18"/>
  <c r="E56" i="18"/>
  <c r="F56" i="18"/>
  <c r="M56" i="18"/>
  <c r="L56" i="18"/>
  <c r="H56" i="18"/>
  <c r="D66" i="18"/>
  <c r="I66" i="18"/>
  <c r="M16" i="14" s="1"/>
  <c r="N66" i="18"/>
  <c r="L66" i="18"/>
  <c r="K66" i="18"/>
  <c r="L16" i="14" s="1"/>
  <c r="H66" i="18"/>
  <c r="F66" i="18"/>
  <c r="M66" i="18"/>
  <c r="G66" i="18"/>
  <c r="J66" i="18"/>
  <c r="E66" i="18"/>
  <c r="L110" i="18"/>
  <c r="M110" i="18"/>
  <c r="I110" i="18"/>
  <c r="I22" i="14" s="1"/>
  <c r="K110" i="18"/>
  <c r="H22" i="14" s="1"/>
  <c r="J110" i="18"/>
  <c r="N110" i="18"/>
  <c r="D125" i="18"/>
  <c r="M125" i="18"/>
  <c r="N125" i="18"/>
  <c r="G125" i="18"/>
  <c r="I125" i="18"/>
  <c r="K125" i="18"/>
  <c r="F125" i="18"/>
  <c r="L125" i="18"/>
  <c r="J125" i="18"/>
  <c r="H125" i="18"/>
  <c r="E125" i="18"/>
  <c r="D130" i="18"/>
  <c r="K130" i="18"/>
  <c r="M130" i="18"/>
  <c r="N130" i="18"/>
  <c r="E130" i="18"/>
  <c r="G130" i="18"/>
  <c r="I130" i="18"/>
  <c r="J130" i="18"/>
  <c r="F130" i="18"/>
  <c r="H130" i="18"/>
  <c r="L130" i="18"/>
  <c r="G42" i="18"/>
  <c r="F42" i="18"/>
  <c r="N42" i="18"/>
  <c r="K42" i="18"/>
  <c r="H17" i="14" s="1"/>
  <c r="E42" i="18"/>
  <c r="I42" i="18"/>
  <c r="I17" i="14" s="1"/>
  <c r="M42" i="18"/>
  <c r="D42" i="18"/>
  <c r="J42" i="18"/>
  <c r="H42" i="18"/>
  <c r="L42" i="18"/>
  <c r="N47" i="18"/>
  <c r="K47" i="18"/>
  <c r="F47" i="18"/>
  <c r="D47" i="18"/>
  <c r="H47" i="18"/>
  <c r="J47" i="18"/>
  <c r="L47" i="18"/>
  <c r="E47" i="18"/>
  <c r="I47" i="18"/>
  <c r="G47" i="18"/>
  <c r="M47" i="18"/>
  <c r="H45" i="18"/>
  <c r="L45" i="18"/>
  <c r="J45" i="18"/>
  <c r="E45" i="18"/>
  <c r="I45" i="18"/>
  <c r="K45" i="18"/>
  <c r="M45" i="18"/>
  <c r="F45" i="18"/>
  <c r="D45" i="18"/>
  <c r="N45" i="18"/>
  <c r="G45" i="18"/>
  <c r="D12" i="18"/>
  <c r="E12" i="18"/>
  <c r="F12" i="18"/>
  <c r="G12" i="18"/>
  <c r="I12" i="18"/>
  <c r="E12" i="14" s="1"/>
  <c r="K12" i="18"/>
  <c r="D12" i="14" s="1"/>
  <c r="M12" i="18"/>
  <c r="N12" i="18"/>
  <c r="J12" i="18"/>
  <c r="H12" i="18"/>
  <c r="L12" i="18"/>
  <c r="F21" i="18"/>
  <c r="L21" i="18"/>
  <c r="E21" i="18"/>
  <c r="I21" i="18"/>
  <c r="K21" i="18"/>
  <c r="M21" i="18"/>
  <c r="G21" i="18"/>
  <c r="N21" i="18"/>
  <c r="D21" i="18"/>
  <c r="H21" i="18"/>
  <c r="J21" i="18"/>
  <c r="E27" i="18"/>
  <c r="N27" i="18"/>
  <c r="M27" i="18"/>
  <c r="K27" i="18"/>
  <c r="G27" i="18"/>
  <c r="F27" i="18"/>
  <c r="J27" i="18"/>
  <c r="D27" i="18"/>
  <c r="H27" i="18"/>
  <c r="L27" i="18"/>
  <c r="I27" i="18"/>
  <c r="F97" i="18"/>
  <c r="J97" i="18"/>
  <c r="K97" i="18"/>
  <c r="D97" i="18"/>
  <c r="G97" i="18"/>
  <c r="H97" i="18"/>
  <c r="L97" i="18"/>
  <c r="E97" i="18"/>
  <c r="I97" i="18"/>
  <c r="M97" i="18"/>
  <c r="N97" i="18"/>
  <c r="D100" i="18"/>
  <c r="H100" i="18"/>
  <c r="J100" i="18"/>
  <c r="G100" i="18"/>
  <c r="L100" i="18"/>
  <c r="E100" i="18"/>
  <c r="I100" i="18"/>
  <c r="K100" i="18"/>
  <c r="M100" i="18"/>
  <c r="N100" i="18"/>
  <c r="F100" i="18"/>
  <c r="J98" i="18"/>
  <c r="G98" i="18"/>
  <c r="F98" i="18"/>
  <c r="D98" i="18"/>
  <c r="H98" i="18"/>
  <c r="L98" i="18"/>
  <c r="E98" i="18"/>
  <c r="I98" i="18"/>
  <c r="K98" i="18"/>
  <c r="M98" i="18"/>
  <c r="N98" i="18"/>
  <c r="D158" i="18"/>
  <c r="E158" i="18"/>
  <c r="F158" i="18"/>
  <c r="G158" i="18"/>
  <c r="I158" i="18"/>
  <c r="J158" i="18"/>
  <c r="K158" i="18"/>
  <c r="M158" i="18"/>
  <c r="N158" i="18"/>
  <c r="H158" i="18"/>
  <c r="L158" i="18"/>
  <c r="D150" i="18"/>
  <c r="M150" i="18"/>
  <c r="N150" i="18"/>
  <c r="E150" i="18"/>
  <c r="F150" i="18"/>
  <c r="G150" i="18"/>
  <c r="I150" i="18"/>
  <c r="J150" i="18"/>
  <c r="K150" i="18"/>
  <c r="H150" i="18"/>
  <c r="L150" i="18"/>
  <c r="D164" i="18"/>
  <c r="G164" i="18"/>
  <c r="I164" i="18"/>
  <c r="M164" i="18"/>
  <c r="N164" i="18"/>
  <c r="K164" i="18"/>
  <c r="F164" i="18"/>
  <c r="L164" i="18"/>
  <c r="H164" i="18"/>
  <c r="J164" i="18"/>
  <c r="E164" i="18"/>
  <c r="D142" i="18"/>
  <c r="I142" i="18"/>
  <c r="M32" i="14" s="1"/>
  <c r="J142" i="18"/>
  <c r="K142" i="18"/>
  <c r="L32" i="14" s="1"/>
  <c r="E142" i="18"/>
  <c r="F142" i="18"/>
  <c r="G142" i="18"/>
  <c r="M142" i="18"/>
  <c r="N142" i="18"/>
  <c r="L142" i="18"/>
  <c r="H142" i="18"/>
  <c r="D133" i="18"/>
  <c r="J133" i="18"/>
  <c r="K133" i="18"/>
  <c r="L23" i="14" s="1"/>
  <c r="M133" i="18"/>
  <c r="N133" i="18"/>
  <c r="F133" i="18"/>
  <c r="G133" i="18"/>
  <c r="I133" i="18"/>
  <c r="M23" i="14" s="1"/>
  <c r="E133" i="18"/>
  <c r="L133" i="18"/>
  <c r="H133" i="18"/>
  <c r="D67" i="18"/>
  <c r="N67" i="18"/>
  <c r="G67" i="18"/>
  <c r="I67" i="18"/>
  <c r="M17" i="14" s="1"/>
  <c r="M67" i="18"/>
  <c r="E67" i="18"/>
  <c r="K67" i="18"/>
  <c r="L17" i="14" s="1"/>
  <c r="F67" i="18"/>
  <c r="L67" i="18"/>
  <c r="J67" i="18"/>
  <c r="H67" i="18"/>
  <c r="D62" i="18"/>
  <c r="J62" i="18"/>
  <c r="K62" i="18"/>
  <c r="L12" i="14" s="1"/>
  <c r="M62" i="18"/>
  <c r="N62" i="18"/>
  <c r="F62" i="18"/>
  <c r="G62" i="18"/>
  <c r="I62" i="18"/>
  <c r="M12" i="14" s="1"/>
  <c r="E62" i="18"/>
  <c r="L62" i="18"/>
  <c r="H62" i="18"/>
  <c r="D64" i="18"/>
  <c r="F64" i="18"/>
  <c r="G64" i="18"/>
  <c r="K64" i="18"/>
  <c r="L14" i="14" s="1"/>
  <c r="M64" i="18"/>
  <c r="N64" i="18"/>
  <c r="I64" i="18"/>
  <c r="M14" i="14" s="1"/>
  <c r="L64" i="18"/>
  <c r="H64" i="18"/>
  <c r="J64" i="18"/>
  <c r="E64" i="18"/>
  <c r="D128" i="18"/>
  <c r="I128" i="18"/>
  <c r="M128" i="18"/>
  <c r="N128" i="18"/>
  <c r="G128" i="18"/>
  <c r="J128" i="18"/>
  <c r="E128" i="18"/>
  <c r="L128" i="18"/>
  <c r="H128" i="18"/>
  <c r="K128" i="18"/>
  <c r="F128" i="18"/>
  <c r="D123" i="18"/>
  <c r="N123" i="18"/>
  <c r="I123" i="18"/>
  <c r="I35" i="14" s="1"/>
  <c r="K123" i="18"/>
  <c r="H35" i="14" s="1"/>
  <c r="J123" i="18"/>
  <c r="F123" i="18"/>
  <c r="E123" i="18"/>
  <c r="L123" i="18"/>
  <c r="M123" i="18"/>
  <c r="H123" i="18"/>
  <c r="G123" i="18"/>
  <c r="D126" i="18"/>
  <c r="K126" i="18"/>
  <c r="M126" i="18"/>
  <c r="N126" i="18"/>
  <c r="E126" i="18"/>
  <c r="G126" i="18"/>
  <c r="I126" i="18"/>
  <c r="J126" i="18"/>
  <c r="F126" i="18"/>
  <c r="H126" i="18"/>
  <c r="L126" i="18"/>
  <c r="G38" i="18"/>
  <c r="H38" i="18"/>
  <c r="L38" i="18"/>
  <c r="J38" i="18"/>
  <c r="E38" i="18"/>
  <c r="I38" i="18"/>
  <c r="I13" i="14" s="1"/>
  <c r="K38" i="18"/>
  <c r="H13" i="14" s="1"/>
  <c r="M38" i="18"/>
  <c r="F38" i="18"/>
  <c r="D38" i="18"/>
  <c r="N38" i="18"/>
  <c r="L41" i="18"/>
  <c r="J41" i="18"/>
  <c r="E41" i="18"/>
  <c r="G41" i="18"/>
  <c r="I41" i="18"/>
  <c r="I16" i="14" s="1"/>
  <c r="M41" i="18"/>
  <c r="F41" i="18"/>
  <c r="D41" i="18"/>
  <c r="N41" i="18"/>
  <c r="K41" i="18"/>
  <c r="H16" i="14" s="1"/>
  <c r="H41" i="18"/>
  <c r="G39" i="18"/>
  <c r="H39" i="18"/>
  <c r="L39" i="18"/>
  <c r="F39" i="18"/>
  <c r="K39" i="18"/>
  <c r="H14" i="14" s="1"/>
  <c r="N39" i="18"/>
  <c r="E39" i="18"/>
  <c r="I39" i="18"/>
  <c r="I14" i="14" s="1"/>
  <c r="M39" i="18"/>
  <c r="D39" i="18"/>
  <c r="J39" i="18"/>
  <c r="E25" i="18"/>
  <c r="N25" i="18"/>
  <c r="I25" i="18"/>
  <c r="K25" i="18"/>
  <c r="J25" i="18"/>
  <c r="F25" i="18"/>
  <c r="M25" i="18"/>
  <c r="G25" i="18"/>
  <c r="D25" i="18"/>
  <c r="H25" i="18"/>
  <c r="L25" i="18"/>
  <c r="D8" i="18"/>
  <c r="J8" i="18"/>
  <c r="K8" i="18"/>
  <c r="D8" i="14" s="1"/>
  <c r="M8" i="18"/>
  <c r="N8" i="18"/>
  <c r="E8" i="18"/>
  <c r="F8" i="18"/>
  <c r="G8" i="18"/>
  <c r="I8" i="18"/>
  <c r="E8" i="14" s="1"/>
  <c r="H8" i="18"/>
  <c r="L8" i="18"/>
  <c r="J20" i="18"/>
  <c r="G20" i="18"/>
  <c r="K20" i="18"/>
  <c r="N20" i="18"/>
  <c r="I20" i="18"/>
  <c r="F20" i="18"/>
  <c r="M20" i="18"/>
  <c r="D20" i="18"/>
  <c r="H20" i="18"/>
  <c r="L20" i="18"/>
  <c r="E20" i="18"/>
  <c r="J94" i="18"/>
  <c r="K94" i="18"/>
  <c r="D34" i="14" s="1"/>
  <c r="H94" i="18"/>
  <c r="L94" i="18"/>
  <c r="E94" i="18"/>
  <c r="I94" i="18"/>
  <c r="E34" i="14" s="1"/>
  <c r="N94" i="18"/>
  <c r="M94" i="18"/>
  <c r="F94" i="18"/>
  <c r="G94" i="18"/>
  <c r="D94" i="18"/>
  <c r="K88" i="18"/>
  <c r="D28" i="14" s="1"/>
  <c r="F88" i="18"/>
  <c r="J88" i="18"/>
  <c r="G88" i="18"/>
  <c r="D88" i="18"/>
  <c r="N88" i="18"/>
  <c r="H88" i="18"/>
  <c r="L88" i="18"/>
  <c r="E88" i="18"/>
  <c r="I88" i="18"/>
  <c r="E28" i="14" s="1"/>
  <c r="M88" i="18"/>
  <c r="G92" i="18"/>
  <c r="M92" i="18"/>
  <c r="J92" i="18"/>
  <c r="D92" i="18"/>
  <c r="H92" i="18"/>
  <c r="K92" i="18"/>
  <c r="D32" i="14" s="1"/>
  <c r="L92" i="18"/>
  <c r="N92" i="18"/>
  <c r="E92" i="18"/>
  <c r="F92" i="18"/>
  <c r="I92" i="18"/>
  <c r="E32" i="14" s="1"/>
  <c r="D148" i="18"/>
  <c r="E148" i="18"/>
  <c r="F148" i="18"/>
  <c r="G148" i="18"/>
  <c r="I148" i="18"/>
  <c r="J148" i="18"/>
  <c r="K148" i="18"/>
  <c r="M148" i="18"/>
  <c r="N148" i="18"/>
  <c r="L148" i="18"/>
  <c r="H148" i="18"/>
  <c r="D157" i="18"/>
  <c r="F157" i="18"/>
  <c r="G157" i="18"/>
  <c r="I157" i="18"/>
  <c r="K157" i="18"/>
  <c r="M157" i="18"/>
  <c r="N157" i="18"/>
  <c r="L157" i="18"/>
  <c r="J157" i="18"/>
  <c r="H157" i="18"/>
  <c r="E157" i="18"/>
  <c r="D163" i="18"/>
  <c r="K163" i="18"/>
  <c r="M163" i="18"/>
  <c r="N163" i="18"/>
  <c r="E163" i="18"/>
  <c r="F163" i="18"/>
  <c r="G163" i="18"/>
  <c r="I163" i="18"/>
  <c r="J163" i="18"/>
  <c r="L163" i="18"/>
  <c r="H163" i="18"/>
  <c r="D134" i="18"/>
  <c r="I134" i="18"/>
  <c r="M24" i="14" s="1"/>
  <c r="J134" i="18"/>
  <c r="K134" i="18"/>
  <c r="L24" i="14" s="1"/>
  <c r="M134" i="18"/>
  <c r="E134" i="18"/>
  <c r="F134" i="18"/>
  <c r="G134" i="18"/>
  <c r="N134" i="18"/>
  <c r="L134" i="18"/>
  <c r="H134" i="18"/>
  <c r="D140" i="18"/>
  <c r="K140" i="18"/>
  <c r="L30" i="14" s="1"/>
  <c r="M140" i="18"/>
  <c r="N140" i="18"/>
  <c r="E140" i="18"/>
  <c r="G140" i="18"/>
  <c r="I140" i="18"/>
  <c r="M30" i="14" s="1"/>
  <c r="J140" i="18"/>
  <c r="F140" i="18"/>
  <c r="H140" i="18"/>
  <c r="L140" i="18"/>
  <c r="D78" i="18"/>
  <c r="E78" i="18"/>
  <c r="L78" i="18"/>
  <c r="H78" i="18"/>
  <c r="M78" i="18"/>
  <c r="I78" i="18"/>
  <c r="G78" i="18"/>
  <c r="N78" i="18"/>
  <c r="K78" i="18"/>
  <c r="F78" i="18"/>
  <c r="J78" i="18"/>
  <c r="D75" i="18"/>
  <c r="G75" i="18"/>
  <c r="M75" i="18"/>
  <c r="N75" i="18"/>
  <c r="I75" i="18"/>
  <c r="E75" i="18"/>
  <c r="K75" i="18"/>
  <c r="L75" i="18"/>
  <c r="F75" i="18"/>
  <c r="J75" i="18"/>
  <c r="H75" i="18"/>
  <c r="D60" i="18"/>
  <c r="M60" i="18"/>
  <c r="N60" i="18"/>
  <c r="E60" i="18"/>
  <c r="F60" i="18"/>
  <c r="I60" i="18"/>
  <c r="M10" i="14" s="1"/>
  <c r="J60" i="18"/>
  <c r="K60" i="18"/>
  <c r="L10" i="14" s="1"/>
  <c r="G60" i="18"/>
  <c r="L60" i="18"/>
  <c r="H60" i="18"/>
  <c r="D124" i="18"/>
  <c r="I124" i="18"/>
  <c r="I36" i="14" s="1"/>
  <c r="M124" i="18"/>
  <c r="N124" i="18"/>
  <c r="G124" i="18"/>
  <c r="L124" i="18"/>
  <c r="K124" i="18"/>
  <c r="H36" i="14" s="1"/>
  <c r="H124" i="18"/>
  <c r="F124" i="18"/>
  <c r="J124" i="18"/>
  <c r="E124" i="18"/>
  <c r="D121" i="18"/>
  <c r="M121" i="18"/>
  <c r="N121" i="18"/>
  <c r="G121" i="18"/>
  <c r="I121" i="18"/>
  <c r="I33" i="14" s="1"/>
  <c r="K121" i="18"/>
  <c r="H33" i="14" s="1"/>
  <c r="F121" i="18"/>
  <c r="J121" i="18"/>
  <c r="E121" i="18"/>
  <c r="L121" i="18"/>
  <c r="H121" i="18"/>
  <c r="D122" i="18"/>
  <c r="K122" i="18"/>
  <c r="H34" i="14" s="1"/>
  <c r="M122" i="18"/>
  <c r="N122" i="18"/>
  <c r="E122" i="18"/>
  <c r="G122" i="18"/>
  <c r="I122" i="18"/>
  <c r="I34" i="14" s="1"/>
  <c r="J122" i="18"/>
  <c r="F122" i="18"/>
  <c r="H122" i="18"/>
  <c r="L122" i="18"/>
  <c r="N51" i="18"/>
  <c r="F51" i="18"/>
  <c r="J51" i="18"/>
  <c r="D51" i="18"/>
  <c r="H51" i="18"/>
  <c r="L51" i="18"/>
  <c r="E51" i="18"/>
  <c r="I51" i="18"/>
  <c r="M51" i="18"/>
  <c r="K51" i="18"/>
  <c r="G51" i="18"/>
  <c r="D36" i="18"/>
  <c r="K36" i="18"/>
  <c r="H11" i="14" s="1"/>
  <c r="G36" i="18"/>
  <c r="I36" i="18"/>
  <c r="I11" i="14" s="1"/>
  <c r="E36" i="18"/>
  <c r="N36" i="18"/>
  <c r="F36" i="18"/>
  <c r="J36" i="18"/>
  <c r="L36" i="18"/>
  <c r="M36" i="18"/>
  <c r="H36" i="18"/>
  <c r="G44" i="18"/>
  <c r="D44" i="18"/>
  <c r="J44" i="18"/>
  <c r="H44" i="18"/>
  <c r="K44" i="18"/>
  <c r="L44" i="18"/>
  <c r="F44" i="18"/>
  <c r="N44" i="18"/>
  <c r="E44" i="18"/>
  <c r="I44" i="18"/>
  <c r="M44" i="18"/>
  <c r="K19" i="18"/>
  <c r="F19" i="18"/>
  <c r="M19" i="18"/>
  <c r="J19" i="18"/>
  <c r="N19" i="18"/>
  <c r="G19" i="18"/>
  <c r="D19" i="18"/>
  <c r="H19" i="18"/>
  <c r="L19" i="18"/>
  <c r="E19" i="18"/>
  <c r="I19" i="18"/>
  <c r="D7" i="18"/>
  <c r="K7" i="18"/>
  <c r="D7" i="14" s="1"/>
  <c r="M7" i="18"/>
  <c r="N7" i="18"/>
  <c r="E7" i="18"/>
  <c r="F7" i="18"/>
  <c r="G7" i="18"/>
  <c r="I7" i="18"/>
  <c r="E7" i="14" s="1"/>
  <c r="J7" i="18"/>
  <c r="L7" i="18"/>
  <c r="H7" i="18"/>
  <c r="D17" i="18"/>
  <c r="N17" i="18"/>
  <c r="E17" i="18"/>
  <c r="F17" i="18"/>
  <c r="G17" i="18"/>
  <c r="J17" i="18"/>
  <c r="K17" i="18"/>
  <c r="D17" i="14" s="1"/>
  <c r="M17" i="18"/>
  <c r="I17" i="18"/>
  <c r="E17" i="14" s="1"/>
  <c r="L17" i="18"/>
  <c r="H17" i="18"/>
  <c r="K107" i="18"/>
  <c r="G107" i="18"/>
  <c r="N107" i="18"/>
  <c r="F107" i="18"/>
  <c r="H107" i="18"/>
  <c r="L107" i="18"/>
  <c r="E107" i="18"/>
  <c r="I107" i="18"/>
  <c r="M107" i="18"/>
  <c r="J107" i="18"/>
  <c r="D107" i="18"/>
  <c r="N103" i="18"/>
  <c r="G103" i="18"/>
  <c r="J103" i="18"/>
  <c r="K103" i="18"/>
  <c r="F103" i="18"/>
  <c r="I103" i="18"/>
  <c r="M103" i="18"/>
  <c r="D103" i="18"/>
  <c r="H103" i="18"/>
  <c r="L103" i="18"/>
  <c r="E103" i="18"/>
  <c r="D84" i="18"/>
  <c r="F84" i="18"/>
  <c r="J84" i="18"/>
  <c r="K84" i="18"/>
  <c r="D24" i="14" s="1"/>
  <c r="N84" i="18"/>
  <c r="G84" i="18"/>
  <c r="M84" i="18"/>
  <c r="I84" i="18"/>
  <c r="E24" i="14" s="1"/>
  <c r="E84" i="18"/>
  <c r="L84" i="18"/>
  <c r="H84" i="18"/>
  <c r="D154" i="18"/>
  <c r="E154" i="18"/>
  <c r="F154" i="18"/>
  <c r="G154" i="18"/>
  <c r="I154" i="18"/>
  <c r="J154" i="18"/>
  <c r="K154" i="18"/>
  <c r="M154" i="18"/>
  <c r="N154" i="18"/>
  <c r="H154" i="18"/>
  <c r="L154" i="18"/>
  <c r="D155" i="18"/>
  <c r="I155" i="18"/>
  <c r="N155" i="18"/>
  <c r="J155" i="18"/>
  <c r="E155" i="18"/>
  <c r="L155" i="18"/>
  <c r="M155" i="18"/>
  <c r="K155" i="18"/>
  <c r="H155" i="18"/>
  <c r="G155" i="18"/>
  <c r="F155" i="18"/>
  <c r="D162" i="18"/>
  <c r="M162" i="18"/>
  <c r="N162" i="18"/>
  <c r="E162" i="18"/>
  <c r="F162" i="18"/>
  <c r="G162" i="18"/>
  <c r="I162" i="18"/>
  <c r="J162" i="18"/>
  <c r="K162" i="18"/>
  <c r="L162" i="18"/>
  <c r="H162" i="18"/>
  <c r="D137" i="18"/>
  <c r="E137" i="18"/>
  <c r="F137" i="18"/>
  <c r="G137" i="18"/>
  <c r="I137" i="18"/>
  <c r="M27" i="14" s="1"/>
  <c r="K137" i="18"/>
  <c r="L27" i="14" s="1"/>
  <c r="M137" i="18"/>
  <c r="J137" i="18"/>
  <c r="N137" i="18"/>
  <c r="L137" i="18"/>
  <c r="H137" i="18"/>
  <c r="D139" i="18"/>
  <c r="M139" i="18"/>
  <c r="N139" i="18"/>
  <c r="E139" i="18"/>
  <c r="F139" i="18"/>
  <c r="I139" i="18"/>
  <c r="M29" i="14" s="1"/>
  <c r="J139" i="18"/>
  <c r="G139" i="18"/>
  <c r="K139" i="18"/>
  <c r="L29" i="14" s="1"/>
  <c r="L139" i="18"/>
  <c r="H139" i="18"/>
  <c r="D76" i="18"/>
  <c r="F76" i="18"/>
  <c r="G76" i="18"/>
  <c r="I76" i="18"/>
  <c r="K76" i="18"/>
  <c r="N76" i="18"/>
  <c r="M76" i="18"/>
  <c r="J76" i="18"/>
  <c r="L76" i="18"/>
  <c r="E76" i="18"/>
  <c r="H76" i="18"/>
  <c r="D61" i="18"/>
  <c r="K61" i="18"/>
  <c r="L11" i="14" s="1"/>
  <c r="M61" i="18"/>
  <c r="N61" i="18"/>
  <c r="E61" i="18"/>
  <c r="G61" i="18"/>
  <c r="I61" i="18"/>
  <c r="M11" i="14" s="1"/>
  <c r="J61" i="18"/>
  <c r="F61" i="18"/>
  <c r="L61" i="18"/>
  <c r="H61" i="18"/>
  <c r="D79" i="18"/>
  <c r="G79" i="18"/>
  <c r="I79" i="18"/>
  <c r="M79" i="18"/>
  <c r="N79" i="18"/>
  <c r="K79" i="18"/>
  <c r="F79" i="18"/>
  <c r="J79" i="18"/>
  <c r="E79" i="18"/>
  <c r="L79" i="18"/>
  <c r="H79" i="18"/>
  <c r="D120" i="18"/>
  <c r="I120" i="18"/>
  <c r="I32" i="14" s="1"/>
  <c r="M120" i="18"/>
  <c r="N120" i="18"/>
  <c r="G120" i="18"/>
  <c r="K120" i="18"/>
  <c r="H32" i="14" s="1"/>
  <c r="J120" i="18"/>
  <c r="F120" i="18"/>
  <c r="E120" i="18"/>
  <c r="L120" i="18"/>
  <c r="H120" i="18"/>
  <c r="D119" i="18"/>
  <c r="N119" i="18"/>
  <c r="I119" i="18"/>
  <c r="I31" i="14" s="1"/>
  <c r="J119" i="18"/>
  <c r="E119" i="18"/>
  <c r="M119" i="18"/>
  <c r="K119" i="18"/>
  <c r="H31" i="14" s="1"/>
  <c r="G119" i="18"/>
  <c r="F119" i="18"/>
  <c r="L119" i="18"/>
  <c r="H119" i="18"/>
  <c r="D118" i="18"/>
  <c r="K118" i="18"/>
  <c r="H30" i="14" s="1"/>
  <c r="M118" i="18"/>
  <c r="N118" i="18"/>
  <c r="E118" i="18"/>
  <c r="G118" i="18"/>
  <c r="I118" i="18"/>
  <c r="I30" i="14" s="1"/>
  <c r="J118" i="18"/>
  <c r="F118" i="18"/>
  <c r="H118" i="18"/>
  <c r="L118" i="18"/>
  <c r="J48" i="18"/>
  <c r="G48" i="18"/>
  <c r="K48" i="18"/>
  <c r="N48" i="18"/>
  <c r="F48" i="18"/>
  <c r="H48" i="18"/>
  <c r="L48" i="18"/>
  <c r="E48" i="18"/>
  <c r="I48" i="18"/>
  <c r="M48" i="18"/>
  <c r="D48" i="18"/>
  <c r="G46" i="18"/>
  <c r="H46" i="18"/>
  <c r="L46" i="18"/>
  <c r="F46" i="18"/>
  <c r="E46" i="18"/>
  <c r="N46" i="18"/>
  <c r="I46" i="18"/>
  <c r="M46" i="18"/>
  <c r="J46" i="18"/>
  <c r="K46" i="18"/>
  <c r="D46" i="18"/>
  <c r="D35" i="18"/>
  <c r="J35" i="18"/>
  <c r="K35" i="18"/>
  <c r="H10" i="14" s="1"/>
  <c r="N35" i="18"/>
  <c r="L35" i="18"/>
  <c r="F35" i="18"/>
  <c r="H35" i="18"/>
  <c r="M35" i="18"/>
  <c r="I35" i="18"/>
  <c r="I10" i="14" s="1"/>
  <c r="G35" i="18"/>
  <c r="E35" i="18"/>
  <c r="D15" i="18"/>
  <c r="G15" i="18"/>
  <c r="I15" i="18"/>
  <c r="E15" i="14" s="1"/>
  <c r="J15" i="18"/>
  <c r="M15" i="18"/>
  <c r="E15" i="18"/>
  <c r="N15" i="18"/>
  <c r="F15" i="18"/>
  <c r="L15" i="18"/>
  <c r="H15" i="18"/>
  <c r="K15" i="18"/>
  <c r="D15" i="14" s="1"/>
  <c r="E26" i="18"/>
  <c r="F26" i="18"/>
  <c r="J26" i="18"/>
  <c r="K26" i="18"/>
  <c r="N26" i="18"/>
  <c r="I26" i="18"/>
  <c r="D26" i="18"/>
  <c r="M26" i="18"/>
  <c r="H26" i="18"/>
  <c r="G26" i="18"/>
  <c r="L26" i="18"/>
  <c r="D13" i="18"/>
  <c r="N13" i="18"/>
  <c r="E13" i="18"/>
  <c r="F13" i="18"/>
  <c r="G13" i="18"/>
  <c r="J13" i="18"/>
  <c r="K13" i="18"/>
  <c r="D13" i="14" s="1"/>
  <c r="M13" i="18"/>
  <c r="I13" i="18"/>
  <c r="E13" i="14" s="1"/>
  <c r="L13" i="18"/>
  <c r="H13" i="18"/>
  <c r="G101" i="18"/>
  <c r="K101" i="18"/>
  <c r="N101" i="18"/>
  <c r="F101" i="18"/>
  <c r="M101" i="18"/>
  <c r="D101" i="18"/>
  <c r="H101" i="18"/>
  <c r="J101" i="18"/>
  <c r="L101" i="18"/>
  <c r="E101" i="18"/>
  <c r="I101" i="18"/>
  <c r="F99" i="18"/>
  <c r="K99" i="18"/>
  <c r="J99" i="18"/>
  <c r="D99" i="18"/>
  <c r="N99" i="18"/>
  <c r="H99" i="18"/>
  <c r="L99" i="18"/>
  <c r="E99" i="18"/>
  <c r="G99" i="18"/>
  <c r="I99" i="18"/>
  <c r="M99" i="18"/>
  <c r="G104" i="18"/>
  <c r="J104" i="18"/>
  <c r="E104" i="18"/>
  <c r="I104" i="18"/>
  <c r="N104" i="18"/>
  <c r="M104" i="18"/>
  <c r="F104" i="18"/>
  <c r="D104" i="18"/>
  <c r="H104" i="18"/>
  <c r="K104" i="18"/>
  <c r="L104" i="18"/>
  <c r="L146" i="18"/>
  <c r="I146" i="18"/>
  <c r="K146" i="18"/>
  <c r="J146" i="18"/>
  <c r="N146" i="18"/>
  <c r="M146" i="18"/>
  <c r="D153" i="18"/>
  <c r="F153" i="18"/>
  <c r="G153" i="18"/>
  <c r="I153" i="18"/>
  <c r="K153" i="18"/>
  <c r="M153" i="18"/>
  <c r="N153" i="18"/>
  <c r="J153" i="18"/>
  <c r="E153" i="18"/>
  <c r="L153" i="18"/>
  <c r="H153" i="18"/>
  <c r="D169" i="18"/>
  <c r="F169" i="18"/>
  <c r="G169" i="18"/>
  <c r="I169" i="18"/>
  <c r="K169" i="18"/>
  <c r="M169" i="18"/>
  <c r="N169" i="18"/>
  <c r="J169" i="18"/>
  <c r="H169" i="18"/>
  <c r="E169" i="18"/>
  <c r="L169" i="18"/>
  <c r="D144" i="18"/>
  <c r="F144" i="18"/>
  <c r="G144" i="18"/>
  <c r="I144" i="18"/>
  <c r="M144" i="18"/>
  <c r="E144" i="18"/>
  <c r="J144" i="18"/>
  <c r="K144" i="18"/>
  <c r="N144" i="18"/>
  <c r="H144" i="18"/>
  <c r="L144" i="18"/>
  <c r="D138" i="18"/>
  <c r="N138" i="18"/>
  <c r="E138" i="18"/>
  <c r="F138" i="18"/>
  <c r="G138" i="18"/>
  <c r="J138" i="18"/>
  <c r="K138" i="18"/>
  <c r="L28" i="14" s="1"/>
  <c r="I138" i="18"/>
  <c r="M28" i="14" s="1"/>
  <c r="M138" i="18"/>
  <c r="L138" i="18"/>
  <c r="H138" i="18"/>
  <c r="D58" i="18"/>
  <c r="E58" i="18"/>
  <c r="F58" i="18"/>
  <c r="G58" i="18"/>
  <c r="I58" i="18"/>
  <c r="M8" i="14" s="1"/>
  <c r="K58" i="18"/>
  <c r="L8" i="14" s="1"/>
  <c r="M58" i="18"/>
  <c r="N58" i="18"/>
  <c r="J58" i="18"/>
  <c r="L58" i="18"/>
  <c r="H58" i="18"/>
  <c r="D74" i="18"/>
  <c r="M74" i="18"/>
  <c r="L74" i="18"/>
  <c r="G74" i="18"/>
  <c r="K74" i="18"/>
  <c r="J74" i="18"/>
  <c r="H74" i="18"/>
  <c r="F74" i="18"/>
  <c r="E74" i="18"/>
  <c r="N74" i="18"/>
  <c r="I74" i="18"/>
  <c r="D73" i="18"/>
  <c r="N73" i="18"/>
  <c r="E73" i="18"/>
  <c r="F73" i="18"/>
  <c r="G73" i="18"/>
  <c r="J73" i="18"/>
  <c r="K73" i="18"/>
  <c r="M73" i="18"/>
  <c r="I73" i="18"/>
  <c r="L73" i="18"/>
  <c r="H73" i="18"/>
  <c r="D116" i="18"/>
  <c r="I116" i="18"/>
  <c r="I28" i="14" s="1"/>
  <c r="M116" i="18"/>
  <c r="N116" i="18"/>
  <c r="G116" i="18"/>
  <c r="K116" i="18"/>
  <c r="H28" i="14" s="1"/>
  <c r="F116" i="18"/>
  <c r="L116" i="18"/>
  <c r="H116" i="18"/>
  <c r="J116" i="18"/>
  <c r="E116" i="18"/>
  <c r="D117" i="18"/>
  <c r="M117" i="18"/>
  <c r="N117" i="18"/>
  <c r="G117" i="18"/>
  <c r="I117" i="18"/>
  <c r="I29" i="14" s="1"/>
  <c r="K117" i="18"/>
  <c r="H29" i="14" s="1"/>
  <c r="F117" i="18"/>
  <c r="L117" i="18"/>
  <c r="H117" i="18"/>
  <c r="J117" i="18"/>
  <c r="E117" i="18"/>
  <c r="D114" i="18"/>
  <c r="K114" i="18"/>
  <c r="H26" i="14" s="1"/>
  <c r="M114" i="18"/>
  <c r="N114" i="18"/>
  <c r="E114" i="18"/>
  <c r="G114" i="18"/>
  <c r="I114" i="18"/>
  <c r="I26" i="14" s="1"/>
  <c r="J114" i="18"/>
  <c r="F114" i="18"/>
  <c r="H114" i="18"/>
  <c r="L114" i="18"/>
  <c r="D37" i="18"/>
  <c r="F37" i="18"/>
  <c r="K37" i="18"/>
  <c r="H12" i="14" s="1"/>
  <c r="H37" i="18"/>
  <c r="L37" i="18"/>
  <c r="J37" i="18"/>
  <c r="N37" i="18"/>
  <c r="E37" i="18"/>
  <c r="G37" i="18"/>
  <c r="I37" i="18"/>
  <c r="I12" i="14" s="1"/>
  <c r="M37" i="18"/>
  <c r="G40" i="18"/>
  <c r="I40" i="18"/>
  <c r="I15" i="14" s="1"/>
  <c r="M40" i="18"/>
  <c r="F40" i="18"/>
  <c r="D40" i="18"/>
  <c r="N40" i="18"/>
  <c r="H40" i="18"/>
  <c r="L40" i="18"/>
  <c r="J40" i="18"/>
  <c r="K40" i="18"/>
  <c r="H15" i="14" s="1"/>
  <c r="E40" i="18"/>
  <c r="D31" i="18"/>
  <c r="F31" i="18"/>
  <c r="G31" i="18"/>
  <c r="J31" i="18"/>
  <c r="N31" i="18"/>
  <c r="K31" i="18"/>
  <c r="H6" i="14" s="1"/>
  <c r="E31" i="18"/>
  <c r="L31" i="18"/>
  <c r="H31" i="18"/>
  <c r="M31" i="18"/>
  <c r="I31" i="18"/>
  <c r="I6" i="14" s="1"/>
  <c r="D85" i="20"/>
  <c r="E85" i="20"/>
  <c r="D89" i="20"/>
  <c r="E89" i="20"/>
  <c r="E91" i="20"/>
  <c r="D91" i="20"/>
  <c r="D90" i="20"/>
  <c r="E90" i="20"/>
  <c r="D101" i="20"/>
  <c r="E101" i="20"/>
  <c r="D124" i="20"/>
  <c r="E124" i="20"/>
  <c r="E128" i="20"/>
  <c r="D128" i="20"/>
  <c r="D118" i="20"/>
  <c r="E118" i="20"/>
  <c r="Y44" i="20"/>
  <c r="M44" i="20"/>
  <c r="I44" i="20"/>
  <c r="F44" i="20"/>
  <c r="Q44" i="20"/>
  <c r="J44" i="20"/>
  <c r="O44" i="20"/>
  <c r="L44" i="20"/>
  <c r="N44" i="20"/>
  <c r="S44" i="20"/>
  <c r="P44" i="20"/>
  <c r="R44" i="20"/>
  <c r="G44" i="20"/>
  <c r="T44" i="20"/>
  <c r="W44" i="20"/>
  <c r="K44" i="20"/>
  <c r="H44" i="20"/>
  <c r="E79" i="20"/>
  <c r="D79" i="20"/>
  <c r="E73" i="20"/>
  <c r="D73" i="20"/>
  <c r="E58" i="20"/>
  <c r="D58" i="20"/>
  <c r="E63" i="20"/>
  <c r="D63" i="20"/>
  <c r="D67" i="20"/>
  <c r="E67" i="20"/>
  <c r="E52" i="20"/>
  <c r="D52" i="20"/>
  <c r="D53" i="20"/>
  <c r="E53" i="20"/>
  <c r="E57" i="20"/>
  <c r="D57" i="20"/>
  <c r="Q105" i="20"/>
  <c r="J105" i="20"/>
  <c r="N105" i="20"/>
  <c r="W105" i="20"/>
  <c r="F105" i="20"/>
  <c r="R105" i="20"/>
  <c r="S105" i="20"/>
  <c r="H105" i="20"/>
  <c r="Y105" i="20"/>
  <c r="M105" i="20"/>
  <c r="G105" i="20"/>
  <c r="L105" i="20"/>
  <c r="K105" i="20"/>
  <c r="P105" i="20"/>
  <c r="T105" i="20"/>
  <c r="O105" i="20"/>
  <c r="I105" i="20"/>
  <c r="E113" i="20"/>
  <c r="D113" i="20"/>
  <c r="D110" i="20"/>
  <c r="E110" i="20"/>
  <c r="D133" i="20"/>
  <c r="E133" i="20"/>
  <c r="D139" i="20"/>
  <c r="E139" i="20"/>
  <c r="D135" i="20"/>
  <c r="E135" i="20"/>
  <c r="E152" i="20"/>
  <c r="D152" i="20"/>
  <c r="D149" i="20"/>
  <c r="E149" i="20"/>
  <c r="W24" i="20"/>
  <c r="P24" i="20"/>
  <c r="L24" i="20"/>
  <c r="T24" i="20"/>
  <c r="H24" i="20"/>
  <c r="M24" i="20"/>
  <c r="N24" i="20"/>
  <c r="K24" i="20"/>
  <c r="Q24" i="20"/>
  <c r="R24" i="20"/>
  <c r="O24" i="20"/>
  <c r="F24" i="20"/>
  <c r="S24" i="20"/>
  <c r="Y24" i="20"/>
  <c r="J24" i="20"/>
  <c r="I24" i="20"/>
  <c r="G24" i="20"/>
  <c r="D37" i="20"/>
  <c r="E37" i="20"/>
  <c r="D41" i="20"/>
  <c r="E41" i="20"/>
  <c r="D26" i="20"/>
  <c r="E26" i="20"/>
  <c r="D29" i="20"/>
  <c r="E29" i="20"/>
  <c r="D18" i="20"/>
  <c r="E18" i="20"/>
  <c r="D8" i="20"/>
  <c r="E8" i="20"/>
  <c r="D22" i="20"/>
  <c r="E22" i="20"/>
  <c r="D10" i="20"/>
  <c r="E10" i="20"/>
  <c r="D92" i="20"/>
  <c r="E92" i="20"/>
  <c r="E102" i="20"/>
  <c r="D102" i="20"/>
  <c r="E87" i="20"/>
  <c r="D87" i="20"/>
  <c r="D88" i="20"/>
  <c r="E88" i="20"/>
  <c r="E100" i="20"/>
  <c r="D100" i="20"/>
  <c r="W116" i="20"/>
  <c r="G116" i="20"/>
  <c r="S116" i="20"/>
  <c r="K116" i="20"/>
  <c r="O116" i="20"/>
  <c r="P116" i="20"/>
  <c r="R116" i="20"/>
  <c r="T116" i="20"/>
  <c r="I116" i="20"/>
  <c r="F116" i="20"/>
  <c r="H116" i="20"/>
  <c r="Y116" i="20"/>
  <c r="M116" i="20"/>
  <c r="J116" i="20"/>
  <c r="Q116" i="20"/>
  <c r="N116" i="20"/>
  <c r="L116" i="20"/>
  <c r="D126" i="20"/>
  <c r="E126" i="20"/>
  <c r="D127" i="20"/>
  <c r="E127" i="20"/>
  <c r="D117" i="20"/>
  <c r="E117" i="20"/>
  <c r="D74" i="20"/>
  <c r="E74" i="20"/>
  <c r="D80" i="20"/>
  <c r="E80" i="20"/>
  <c r="D69" i="20"/>
  <c r="E69" i="20"/>
  <c r="D78" i="20"/>
  <c r="E78" i="20"/>
  <c r="D62" i="20"/>
  <c r="E62" i="20"/>
  <c r="E64" i="20"/>
  <c r="D64" i="20"/>
  <c r="D50" i="20"/>
  <c r="E50" i="20"/>
  <c r="D51" i="20"/>
  <c r="E51" i="20"/>
  <c r="D49" i="20"/>
  <c r="E49" i="20"/>
  <c r="D107" i="20"/>
  <c r="E107" i="20"/>
  <c r="E112" i="20"/>
  <c r="D112" i="20"/>
  <c r="E108" i="20"/>
  <c r="D108" i="20"/>
  <c r="W131" i="20"/>
  <c r="T131" i="20"/>
  <c r="P131" i="20"/>
  <c r="L131" i="20"/>
  <c r="H131" i="20"/>
  <c r="M131" i="20"/>
  <c r="F131" i="20"/>
  <c r="S131" i="20"/>
  <c r="Q131" i="20"/>
  <c r="J131" i="20"/>
  <c r="G131" i="20"/>
  <c r="N131" i="20"/>
  <c r="K131" i="20"/>
  <c r="I131" i="20"/>
  <c r="O131" i="20"/>
  <c r="Y131" i="20"/>
  <c r="R131" i="20"/>
  <c r="D137" i="20"/>
  <c r="E137" i="20"/>
  <c r="E134" i="20"/>
  <c r="D134" i="20"/>
  <c r="E151" i="20"/>
  <c r="D151" i="20"/>
  <c r="Y144" i="20"/>
  <c r="I144" i="20"/>
  <c r="F144" i="20"/>
  <c r="S144" i="20"/>
  <c r="H144" i="20"/>
  <c r="M144" i="20"/>
  <c r="L144" i="20"/>
  <c r="J144" i="20"/>
  <c r="G144" i="20"/>
  <c r="T144" i="20"/>
  <c r="Q144" i="20"/>
  <c r="N144" i="20"/>
  <c r="P144" i="20"/>
  <c r="K144" i="20"/>
  <c r="O144" i="20"/>
  <c r="W144" i="20"/>
  <c r="R144" i="20"/>
  <c r="D40" i="20"/>
  <c r="E40" i="20"/>
  <c r="E36" i="20"/>
  <c r="D36" i="20"/>
  <c r="D38" i="20"/>
  <c r="E38" i="20"/>
  <c r="D27" i="20"/>
  <c r="E27" i="20"/>
  <c r="D14" i="20"/>
  <c r="E14" i="20"/>
  <c r="D20" i="20"/>
  <c r="E20" i="20"/>
  <c r="E21" i="20"/>
  <c r="D21" i="20"/>
  <c r="E103" i="20"/>
  <c r="D103" i="20"/>
  <c r="D97" i="20"/>
  <c r="E97" i="20"/>
  <c r="E99" i="20"/>
  <c r="D99" i="20"/>
  <c r="D86" i="20"/>
  <c r="E86" i="20"/>
  <c r="D98" i="20"/>
  <c r="E98" i="20"/>
  <c r="D129" i="20"/>
  <c r="E129" i="20"/>
  <c r="E123" i="20"/>
  <c r="D123" i="20"/>
  <c r="D125" i="20"/>
  <c r="E125" i="20"/>
  <c r="D77" i="20"/>
  <c r="E77" i="20"/>
  <c r="D70" i="20"/>
  <c r="E70" i="20"/>
  <c r="D75" i="20"/>
  <c r="E75" i="20"/>
  <c r="E72" i="20"/>
  <c r="D72" i="20"/>
  <c r="E66" i="20"/>
  <c r="D66" i="20"/>
  <c r="E76" i="20"/>
  <c r="D76" i="20"/>
  <c r="E59" i="20"/>
  <c r="D59" i="20"/>
  <c r="D46" i="20"/>
  <c r="E46" i="20"/>
  <c r="D48" i="20"/>
  <c r="E48" i="20"/>
  <c r="D47" i="20"/>
  <c r="E47" i="20"/>
  <c r="D109" i="20"/>
  <c r="E109" i="20"/>
  <c r="E106" i="20"/>
  <c r="D106" i="20"/>
  <c r="E140" i="20"/>
  <c r="D140" i="20"/>
  <c r="D132" i="20"/>
  <c r="E132" i="20"/>
  <c r="D146" i="20"/>
  <c r="E146" i="20"/>
  <c r="D148" i="20"/>
  <c r="E148" i="20"/>
  <c r="D150" i="20"/>
  <c r="E150" i="20"/>
  <c r="D42" i="20"/>
  <c r="E42" i="20"/>
  <c r="D35" i="20"/>
  <c r="E35" i="20"/>
  <c r="D33" i="20"/>
  <c r="E33" i="20"/>
  <c r="E28" i="20"/>
  <c r="D28" i="20"/>
  <c r="D25" i="20"/>
  <c r="E25" i="20"/>
  <c r="E13" i="20"/>
  <c r="D13" i="20"/>
  <c r="E17" i="20"/>
  <c r="D17" i="20"/>
  <c r="D19" i="20"/>
  <c r="E19" i="20"/>
  <c r="D16" i="20"/>
  <c r="E16" i="20"/>
  <c r="D94" i="20"/>
  <c r="E94" i="20"/>
  <c r="Y83" i="20"/>
  <c r="Q83" i="20"/>
  <c r="F83" i="20"/>
  <c r="W83" i="20"/>
  <c r="I83" i="20"/>
  <c r="K83" i="20"/>
  <c r="L83" i="20"/>
  <c r="J83" i="20"/>
  <c r="O83" i="20"/>
  <c r="M83" i="20"/>
  <c r="P83" i="20"/>
  <c r="N83" i="20"/>
  <c r="S83" i="20"/>
  <c r="T83" i="20"/>
  <c r="R83" i="20"/>
  <c r="G83" i="20"/>
  <c r="H83" i="20"/>
  <c r="E96" i="20"/>
  <c r="D96" i="20"/>
  <c r="D93" i="20"/>
  <c r="E93" i="20"/>
  <c r="D84" i="20"/>
  <c r="E84" i="20"/>
  <c r="D95" i="20"/>
  <c r="E95" i="20"/>
  <c r="D119" i="20"/>
  <c r="E119" i="20"/>
  <c r="D121" i="20"/>
  <c r="E121" i="20"/>
  <c r="D122" i="20"/>
  <c r="E122" i="20"/>
  <c r="E61" i="20"/>
  <c r="D61" i="20"/>
  <c r="D54" i="20"/>
  <c r="E54" i="20"/>
  <c r="D81" i="20"/>
  <c r="E81" i="20"/>
  <c r="D68" i="20"/>
  <c r="E68" i="20"/>
  <c r="E65" i="20"/>
  <c r="D65" i="20"/>
  <c r="D71" i="20"/>
  <c r="E71" i="20"/>
  <c r="E56" i="20"/>
  <c r="D56" i="20"/>
  <c r="D55" i="20"/>
  <c r="E55" i="20"/>
  <c r="D60" i="20"/>
  <c r="E60" i="20"/>
  <c r="D45" i="20"/>
  <c r="D114" i="20"/>
  <c r="E114" i="20"/>
  <c r="D111" i="20"/>
  <c r="E111" i="20"/>
  <c r="D136" i="20"/>
  <c r="E136" i="20"/>
  <c r="D30" i="20"/>
  <c r="D138" i="20"/>
  <c r="E138" i="20"/>
  <c r="E156" i="20"/>
  <c r="D156" i="20"/>
  <c r="E147" i="20"/>
  <c r="D147" i="20"/>
  <c r="D145" i="20"/>
  <c r="E145" i="20"/>
  <c r="E39" i="20"/>
  <c r="D39" i="20"/>
  <c r="D34" i="20"/>
  <c r="E34" i="20"/>
  <c r="D31" i="20"/>
  <c r="E31" i="20"/>
  <c r="W6" i="20"/>
  <c r="Q6" i="20"/>
  <c r="M6" i="20"/>
  <c r="I6" i="20"/>
  <c r="Y6" i="20"/>
  <c r="J6" i="20"/>
  <c r="T6" i="20"/>
  <c r="P6" i="20"/>
  <c r="L6" i="20"/>
  <c r="H6" i="20"/>
  <c r="N6" i="20"/>
  <c r="S6" i="20"/>
  <c r="O6" i="20"/>
  <c r="K6" i="20"/>
  <c r="G6" i="20"/>
  <c r="R6" i="20"/>
  <c r="F6" i="20"/>
  <c r="D11" i="20"/>
  <c r="E11" i="20"/>
  <c r="D12" i="20"/>
  <c r="E12" i="20"/>
  <c r="D15" i="20"/>
  <c r="E15" i="20"/>
  <c r="D9" i="20"/>
  <c r="E9" i="20"/>
  <c r="L62" i="21"/>
  <c r="H62" i="21"/>
  <c r="K62" i="21"/>
  <c r="J62" i="21"/>
  <c r="M62" i="21"/>
  <c r="I62" i="21"/>
  <c r="J83" i="21"/>
  <c r="M83" i="21"/>
  <c r="I83" i="21"/>
  <c r="L83" i="21"/>
  <c r="H83" i="21"/>
  <c r="K83" i="21"/>
  <c r="L48" i="21"/>
  <c r="H48" i="21"/>
  <c r="K48" i="21"/>
  <c r="J48" i="21"/>
  <c r="I48" i="21"/>
  <c r="M48" i="21"/>
  <c r="J73" i="21"/>
  <c r="M73" i="21"/>
  <c r="I73" i="21"/>
  <c r="L73" i="21"/>
  <c r="H73" i="21"/>
  <c r="K73" i="21"/>
  <c r="M16" i="19"/>
  <c r="I16" i="19"/>
  <c r="E16" i="19"/>
  <c r="L16" i="19"/>
  <c r="H16" i="19"/>
  <c r="D16" i="19"/>
  <c r="K16" i="19"/>
  <c r="G16" i="19"/>
  <c r="C16" i="19"/>
  <c r="J16" i="19"/>
  <c r="F16" i="19"/>
  <c r="L66" i="21"/>
  <c r="H66" i="21"/>
  <c r="K66" i="21"/>
  <c r="J66" i="21"/>
  <c r="M66" i="21"/>
  <c r="I66" i="21"/>
  <c r="J47" i="21"/>
  <c r="M47" i="21"/>
  <c r="I47" i="21"/>
  <c r="L47" i="21"/>
  <c r="H47" i="21"/>
  <c r="K47" i="21"/>
  <c r="J55" i="21"/>
  <c r="M55" i="21"/>
  <c r="I55" i="21"/>
  <c r="L55" i="21"/>
  <c r="H55" i="21"/>
  <c r="K55" i="21"/>
  <c r="L58" i="21"/>
  <c r="H58" i="21"/>
  <c r="K58" i="21"/>
  <c r="J58" i="21"/>
  <c r="M58" i="21"/>
  <c r="I58" i="21"/>
  <c r="J71" i="21"/>
  <c r="M71" i="21"/>
  <c r="I71" i="21"/>
  <c r="L71" i="21"/>
  <c r="H71" i="21"/>
  <c r="K71" i="21"/>
  <c r="L74" i="21"/>
  <c r="H74" i="21"/>
  <c r="K74" i="21"/>
  <c r="J74" i="21"/>
  <c r="M74" i="21"/>
  <c r="I74" i="21"/>
  <c r="J59" i="21"/>
  <c r="M59" i="21"/>
  <c r="I59" i="21"/>
  <c r="L59" i="21"/>
  <c r="H59" i="21"/>
  <c r="K59" i="21"/>
  <c r="L52" i="21"/>
  <c r="H52" i="21"/>
  <c r="K52" i="21"/>
  <c r="J52" i="21"/>
  <c r="M52" i="21"/>
  <c r="I52" i="21"/>
  <c r="L68" i="21"/>
  <c r="H68" i="21"/>
  <c r="K68" i="21"/>
  <c r="J68" i="21"/>
  <c r="M68" i="21"/>
  <c r="I68" i="21"/>
  <c r="L84" i="21"/>
  <c r="H84" i="21"/>
  <c r="K84" i="21"/>
  <c r="J84" i="21"/>
  <c r="M84" i="21"/>
  <c r="I84" i="21"/>
  <c r="J45" i="21"/>
  <c r="M45" i="21"/>
  <c r="I45" i="21"/>
  <c r="L45" i="21"/>
  <c r="H45" i="21"/>
  <c r="K45" i="21"/>
  <c r="J61" i="21"/>
  <c r="M61" i="21"/>
  <c r="I61" i="21"/>
  <c r="L61" i="21"/>
  <c r="H61" i="21"/>
  <c r="K61" i="21"/>
  <c r="J77" i="21"/>
  <c r="M77" i="21"/>
  <c r="I77" i="21"/>
  <c r="L77" i="21"/>
  <c r="H77" i="21"/>
  <c r="K77" i="21"/>
  <c r="L46" i="21"/>
  <c r="H46" i="21"/>
  <c r="K46" i="21"/>
  <c r="J46" i="21"/>
  <c r="M46" i="21"/>
  <c r="I46" i="21"/>
  <c r="J63" i="21"/>
  <c r="M63" i="21"/>
  <c r="I63" i="21"/>
  <c r="L63" i="21"/>
  <c r="H63" i="21"/>
  <c r="K63" i="21"/>
  <c r="L80" i="21"/>
  <c r="H80" i="21"/>
  <c r="K80" i="21"/>
  <c r="J80" i="21"/>
  <c r="I80" i="21"/>
  <c r="M80" i="21"/>
  <c r="J57" i="21"/>
  <c r="M57" i="21"/>
  <c r="I57" i="21"/>
  <c r="L57" i="21"/>
  <c r="H57" i="21"/>
  <c r="K57" i="21"/>
  <c r="J87" i="21"/>
  <c r="M87" i="21"/>
  <c r="I87" i="21"/>
  <c r="L87" i="21"/>
  <c r="H87" i="21"/>
  <c r="K87" i="21"/>
  <c r="L70" i="21"/>
  <c r="H70" i="21"/>
  <c r="K70" i="21"/>
  <c r="J70" i="21"/>
  <c r="M70" i="21"/>
  <c r="I70" i="21"/>
  <c r="L78" i="21"/>
  <c r="H78" i="21"/>
  <c r="K78" i="21"/>
  <c r="J78" i="21"/>
  <c r="I78" i="21"/>
  <c r="M78" i="21"/>
  <c r="J79" i="21"/>
  <c r="M79" i="21"/>
  <c r="I79" i="21"/>
  <c r="L79" i="21"/>
  <c r="H79" i="21"/>
  <c r="K79" i="21"/>
  <c r="L82" i="21"/>
  <c r="H82" i="21"/>
  <c r="K82" i="21"/>
  <c r="J82" i="21"/>
  <c r="M82" i="21"/>
  <c r="I82" i="21"/>
  <c r="L86" i="21"/>
  <c r="H86" i="21"/>
  <c r="K86" i="21"/>
  <c r="J86" i="21"/>
  <c r="M86" i="21"/>
  <c r="I86" i="21"/>
  <c r="J67" i="21"/>
  <c r="M67" i="21"/>
  <c r="I67" i="21"/>
  <c r="L67" i="21"/>
  <c r="H67" i="21"/>
  <c r="K67" i="21"/>
  <c r="K7" i="21"/>
  <c r="L56" i="21"/>
  <c r="H56" i="21"/>
  <c r="K56" i="21"/>
  <c r="J56" i="21"/>
  <c r="I56" i="21"/>
  <c r="M56" i="21"/>
  <c r="L72" i="21"/>
  <c r="H72" i="21"/>
  <c r="K72" i="21"/>
  <c r="J72" i="21"/>
  <c r="I72" i="21"/>
  <c r="M72" i="21"/>
  <c r="L88" i="21"/>
  <c r="H88" i="21"/>
  <c r="K88" i="21"/>
  <c r="J88" i="21"/>
  <c r="I88" i="21"/>
  <c r="M88" i="21"/>
  <c r="J49" i="21"/>
  <c r="M49" i="21"/>
  <c r="I49" i="21"/>
  <c r="L49" i="21"/>
  <c r="H49" i="21"/>
  <c r="K49" i="21"/>
  <c r="J65" i="21"/>
  <c r="M65" i="21"/>
  <c r="I65" i="21"/>
  <c r="L65" i="21"/>
  <c r="H65" i="21"/>
  <c r="K65" i="21"/>
  <c r="J81" i="21"/>
  <c r="M81" i="21"/>
  <c r="I81" i="21"/>
  <c r="L81" i="21"/>
  <c r="H81" i="21"/>
  <c r="K81" i="21"/>
  <c r="J51" i="21"/>
  <c r="M51" i="21"/>
  <c r="I51" i="21"/>
  <c r="L51" i="21"/>
  <c r="H51" i="21"/>
  <c r="K51" i="21"/>
  <c r="M32" i="21"/>
  <c r="L64" i="21"/>
  <c r="H64" i="21"/>
  <c r="K64" i="21"/>
  <c r="J64" i="21"/>
  <c r="I64" i="21"/>
  <c r="M64" i="21"/>
  <c r="L50" i="21"/>
  <c r="H50" i="21"/>
  <c r="K50" i="21"/>
  <c r="J50" i="21"/>
  <c r="M50" i="21"/>
  <c r="I50" i="21"/>
  <c r="L54" i="21"/>
  <c r="H54" i="21"/>
  <c r="K54" i="21"/>
  <c r="J54" i="21"/>
  <c r="M54" i="21"/>
  <c r="I54" i="21"/>
  <c r="J75" i="21"/>
  <c r="M75" i="21"/>
  <c r="I75" i="21"/>
  <c r="L75" i="21"/>
  <c r="H75" i="21"/>
  <c r="K75" i="21"/>
  <c r="L60" i="21"/>
  <c r="H60" i="21"/>
  <c r="K60" i="21"/>
  <c r="J60" i="21"/>
  <c r="M60" i="21"/>
  <c r="I60" i="21"/>
  <c r="L76" i="21"/>
  <c r="H76" i="21"/>
  <c r="K76" i="21"/>
  <c r="J76" i="21"/>
  <c r="M76" i="21"/>
  <c r="I76" i="21"/>
  <c r="J53" i="21"/>
  <c r="M53" i="21"/>
  <c r="I53" i="21"/>
  <c r="L53" i="21"/>
  <c r="H53" i="21"/>
  <c r="K53" i="21"/>
  <c r="J69" i="21"/>
  <c r="M69" i="21"/>
  <c r="I69" i="21"/>
  <c r="L69" i="21"/>
  <c r="H69" i="21"/>
  <c r="K69" i="21"/>
  <c r="J85" i="21"/>
  <c r="M85" i="21"/>
  <c r="I85" i="21"/>
  <c r="L85" i="21"/>
  <c r="H85" i="21"/>
  <c r="K85" i="21"/>
  <c r="F46" i="21"/>
  <c r="E46" i="21"/>
  <c r="G46" i="21"/>
  <c r="D46" i="21"/>
  <c r="C46" i="21"/>
  <c r="G66" i="21"/>
  <c r="F66" i="21"/>
  <c r="D66" i="21"/>
  <c r="E66" i="21"/>
  <c r="C66" i="21"/>
  <c r="E87" i="21"/>
  <c r="G87" i="21"/>
  <c r="F87" i="21"/>
  <c r="C87" i="21"/>
  <c r="D87" i="21"/>
  <c r="D5" i="21"/>
  <c r="E47" i="21"/>
  <c r="D47" i="21"/>
  <c r="F47" i="21"/>
  <c r="G47" i="21"/>
  <c r="C47" i="21"/>
  <c r="G70" i="21"/>
  <c r="F70" i="21"/>
  <c r="E70" i="21"/>
  <c r="D70" i="21"/>
  <c r="C70" i="21"/>
  <c r="D55" i="21"/>
  <c r="F55" i="21"/>
  <c r="E55" i="21"/>
  <c r="G55" i="21"/>
  <c r="C55" i="21"/>
  <c r="F78" i="21"/>
  <c r="G78" i="21"/>
  <c r="E78" i="21"/>
  <c r="C78" i="21"/>
  <c r="D78" i="21"/>
  <c r="E58" i="21"/>
  <c r="F58" i="21"/>
  <c r="D58" i="21"/>
  <c r="G58" i="21"/>
  <c r="C58" i="21"/>
  <c r="F79" i="21"/>
  <c r="C79" i="21"/>
  <c r="D79" i="21"/>
  <c r="G79" i="21"/>
  <c r="E79" i="21"/>
  <c r="F50" i="21"/>
  <c r="E50" i="21"/>
  <c r="G50" i="21"/>
  <c r="C50" i="21"/>
  <c r="D50" i="21"/>
  <c r="C62" i="21"/>
  <c r="G62" i="21"/>
  <c r="D62" i="21"/>
  <c r="F62" i="21"/>
  <c r="E62" i="21"/>
  <c r="C71" i="21"/>
  <c r="F71" i="21"/>
  <c r="E71" i="21"/>
  <c r="D71" i="21"/>
  <c r="G71" i="21"/>
  <c r="G82" i="21"/>
  <c r="F82" i="21"/>
  <c r="D82" i="21"/>
  <c r="E82" i="21"/>
  <c r="C82" i="21"/>
  <c r="E54" i="21"/>
  <c r="F54" i="21"/>
  <c r="D54" i="21"/>
  <c r="G54" i="21"/>
  <c r="C54" i="21"/>
  <c r="F63" i="21"/>
  <c r="C63" i="21"/>
  <c r="D63" i="21"/>
  <c r="G63" i="21"/>
  <c r="E63" i="21"/>
  <c r="G74" i="21"/>
  <c r="F74" i="21"/>
  <c r="D74" i="21"/>
  <c r="E74" i="21"/>
  <c r="C74" i="21"/>
  <c r="G86" i="21"/>
  <c r="F86" i="21"/>
  <c r="E86" i="21"/>
  <c r="D86" i="21"/>
  <c r="C86" i="21"/>
  <c r="F51" i="21"/>
  <c r="E51" i="21"/>
  <c r="D51" i="21"/>
  <c r="G51" i="21"/>
  <c r="C51" i="21"/>
  <c r="D59" i="21"/>
  <c r="E59" i="21"/>
  <c r="F59" i="21"/>
  <c r="C59" i="21"/>
  <c r="G59" i="21"/>
  <c r="F67" i="21"/>
  <c r="D67" i="21"/>
  <c r="C67" i="21"/>
  <c r="G67" i="21"/>
  <c r="E67" i="21"/>
  <c r="C75" i="21"/>
  <c r="F75" i="21"/>
  <c r="G75" i="21"/>
  <c r="E75" i="21"/>
  <c r="D75" i="21"/>
  <c r="C83" i="21"/>
  <c r="D83" i="21"/>
  <c r="G83" i="21"/>
  <c r="F83" i="21"/>
  <c r="E83" i="21"/>
  <c r="D7" i="21"/>
  <c r="D48" i="21"/>
  <c r="G48" i="21"/>
  <c r="C48" i="21"/>
  <c r="E48" i="21"/>
  <c r="F48" i="21"/>
  <c r="G52" i="21"/>
  <c r="C52" i="21"/>
  <c r="E52" i="21"/>
  <c r="F52" i="21"/>
  <c r="D52" i="21"/>
  <c r="G56" i="21"/>
  <c r="F56" i="21"/>
  <c r="C56" i="21"/>
  <c r="E56" i="21"/>
  <c r="D56" i="21"/>
  <c r="E60" i="21"/>
  <c r="D60" i="21"/>
  <c r="F60" i="21"/>
  <c r="G60" i="21"/>
  <c r="C60" i="21"/>
  <c r="C64" i="21"/>
  <c r="D64" i="21"/>
  <c r="E64" i="21"/>
  <c r="F64" i="21"/>
  <c r="G64" i="21"/>
  <c r="G68" i="21"/>
  <c r="F68" i="21"/>
  <c r="E68" i="21"/>
  <c r="C68" i="21"/>
  <c r="D68" i="21"/>
  <c r="G72" i="21"/>
  <c r="F72" i="21"/>
  <c r="D72" i="21"/>
  <c r="C72" i="21"/>
  <c r="E72" i="21"/>
  <c r="G76" i="21"/>
  <c r="F76" i="21"/>
  <c r="E76" i="21"/>
  <c r="C76" i="21"/>
  <c r="D76" i="21"/>
  <c r="G80" i="21"/>
  <c r="F80" i="21"/>
  <c r="D80" i="21"/>
  <c r="C80" i="21"/>
  <c r="E80" i="21"/>
  <c r="G84" i="21"/>
  <c r="F84" i="21"/>
  <c r="E84" i="21"/>
  <c r="C84" i="21"/>
  <c r="D84" i="21"/>
  <c r="G88" i="21"/>
  <c r="F88" i="21"/>
  <c r="D88" i="21"/>
  <c r="C88" i="21"/>
  <c r="E88" i="21"/>
  <c r="F45" i="21"/>
  <c r="D45" i="21"/>
  <c r="E45" i="21"/>
  <c r="G45" i="21"/>
  <c r="C45" i="21"/>
  <c r="E49" i="21"/>
  <c r="C49" i="21"/>
  <c r="F49" i="21"/>
  <c r="D49" i="21"/>
  <c r="G49" i="21"/>
  <c r="F53" i="21"/>
  <c r="C53" i="21"/>
  <c r="D53" i="21"/>
  <c r="E53" i="21"/>
  <c r="G53" i="21"/>
  <c r="F57" i="21"/>
  <c r="G57" i="21"/>
  <c r="D57" i="21"/>
  <c r="C57" i="21"/>
  <c r="E57" i="21"/>
  <c r="C61" i="21"/>
  <c r="F61" i="21"/>
  <c r="D61" i="21"/>
  <c r="E61" i="21"/>
  <c r="G61" i="21"/>
  <c r="C65" i="21"/>
  <c r="E65" i="21"/>
  <c r="D65" i="21"/>
  <c r="G65" i="21"/>
  <c r="F65" i="21"/>
  <c r="D69" i="21"/>
  <c r="G69" i="21"/>
  <c r="E69" i="21"/>
  <c r="F69" i="21"/>
  <c r="C69" i="21"/>
  <c r="F73" i="21"/>
  <c r="C73" i="21"/>
  <c r="D73" i="21"/>
  <c r="E73" i="21"/>
  <c r="G73" i="21"/>
  <c r="F77" i="21"/>
  <c r="C77" i="21"/>
  <c r="D77" i="21"/>
  <c r="E77" i="21"/>
  <c r="G77" i="21"/>
  <c r="F81" i="21"/>
  <c r="C81" i="21"/>
  <c r="G81" i="21"/>
  <c r="E81" i="21"/>
  <c r="D81" i="21"/>
  <c r="E85" i="21"/>
  <c r="G85" i="21"/>
  <c r="C85" i="21"/>
  <c r="F85" i="21"/>
  <c r="D85" i="21"/>
  <c r="Z44" i="20"/>
  <c r="Z83" i="20"/>
  <c r="Z116" i="20"/>
  <c r="Z105" i="20"/>
  <c r="Z6" i="20"/>
  <c r="Z144" i="20"/>
  <c r="Z24" i="20"/>
  <c r="D6" i="20"/>
  <c r="E6" i="20"/>
  <c r="E83" i="20"/>
  <c r="D83" i="20"/>
  <c r="E116" i="20"/>
  <c r="D116" i="20"/>
  <c r="E44" i="20"/>
  <c r="D44" i="20"/>
  <c r="Z131" i="20"/>
  <c r="E131" i="20"/>
  <c r="D131" i="20"/>
  <c r="E105" i="20"/>
  <c r="D105" i="20"/>
  <c r="E144" i="20"/>
  <c r="D144" i="20"/>
  <c r="D24" i="20"/>
  <c r="E24" i="20"/>
  <c r="E82" i="18"/>
  <c r="D82" i="18"/>
  <c r="H82" i="18"/>
  <c r="F82" i="18"/>
  <c r="G82" i="18"/>
  <c r="E54" i="18"/>
  <c r="F54" i="18"/>
  <c r="H54" i="18"/>
  <c r="G54" i="18"/>
  <c r="D54" i="18"/>
  <c r="E160" i="18"/>
  <c r="D160" i="18"/>
  <c r="G160" i="18"/>
  <c r="F160" i="18"/>
  <c r="H160" i="18"/>
  <c r="E146" i="18"/>
  <c r="F146" i="18"/>
  <c r="H146" i="18"/>
  <c r="D146" i="18"/>
  <c r="G146" i="18"/>
  <c r="F29" i="18"/>
  <c r="G29" i="18"/>
  <c r="E29" i="18"/>
  <c r="D29" i="18"/>
  <c r="H29" i="18"/>
  <c r="E132" i="18"/>
  <c r="F132" i="18"/>
  <c r="D132" i="18"/>
  <c r="H132" i="18"/>
  <c r="G132" i="18"/>
  <c r="F110" i="18"/>
  <c r="H110" i="18"/>
  <c r="E110" i="18"/>
  <c r="D110" i="18"/>
  <c r="G110" i="18"/>
  <c r="F4" i="18"/>
  <c r="D4" i="18"/>
  <c r="H4" i="18"/>
  <c r="G4" i="18"/>
  <c r="E4" i="18"/>
  <c r="V11" i="22" l="1"/>
  <c r="U11" i="22"/>
  <c r="V13" i="22"/>
  <c r="U13" i="22"/>
  <c r="V23" i="22"/>
  <c r="U23" i="22"/>
  <c r="V6" i="22"/>
  <c r="U6" i="22"/>
  <c r="U17" i="22"/>
  <c r="V17" i="22"/>
  <c r="V21" i="22"/>
  <c r="U21" i="22"/>
  <c r="U12" i="22"/>
  <c r="V12" i="22"/>
  <c r="V31" i="22"/>
  <c r="U31" i="22"/>
  <c r="U14" i="22"/>
  <c r="V14" i="22"/>
  <c r="U7" i="20"/>
  <c r="V7" i="20"/>
  <c r="V19" i="22"/>
  <c r="U19" i="22"/>
  <c r="V8" i="22"/>
  <c r="U8" i="22"/>
  <c r="U16" i="22"/>
  <c r="V16" i="22"/>
  <c r="V10" i="22"/>
  <c r="U10" i="22"/>
  <c r="V25" i="22"/>
  <c r="U25" i="22"/>
  <c r="U32" i="22"/>
  <c r="V32" i="22"/>
  <c r="V9" i="22"/>
  <c r="U9" i="22"/>
  <c r="V20" i="22"/>
  <c r="U20" i="22"/>
  <c r="V24" i="22"/>
  <c r="U24" i="22"/>
  <c r="V15" i="22"/>
  <c r="U15" i="22"/>
  <c r="V26" i="22"/>
  <c r="U26" i="22"/>
  <c r="V22" i="22"/>
  <c r="U22" i="22"/>
  <c r="V5" i="22"/>
  <c r="U5" i="22"/>
  <c r="V110" i="20"/>
  <c r="I20" i="21"/>
  <c r="F41" i="21"/>
  <c r="K17" i="21"/>
  <c r="G12" i="21"/>
  <c r="J21" i="21"/>
  <c r="H38" i="21"/>
  <c r="V109" i="20"/>
  <c r="C6" i="21"/>
  <c r="L8" i="21"/>
  <c r="L35" i="21"/>
  <c r="U109" i="20"/>
  <c r="I7" i="21"/>
  <c r="F10" i="21"/>
  <c r="M16" i="21"/>
  <c r="H16" i="21"/>
  <c r="G16" i="21"/>
  <c r="E10" i="21"/>
  <c r="F32" i="21"/>
  <c r="G39" i="21"/>
  <c r="M10" i="21"/>
  <c r="K5" i="21"/>
  <c r="K39" i="21"/>
  <c r="C10" i="21"/>
  <c r="D32" i="21"/>
  <c r="E39" i="21"/>
  <c r="C5" i="21"/>
  <c r="K10" i="21"/>
  <c r="I5" i="21"/>
  <c r="H32" i="21"/>
  <c r="L39" i="21"/>
  <c r="E16" i="21"/>
  <c r="K16" i="21"/>
  <c r="H5" i="21"/>
  <c r="C7" i="21"/>
  <c r="F5" i="21"/>
  <c r="H10" i="21"/>
  <c r="K32" i="21"/>
  <c r="H7" i="21"/>
  <c r="M39" i="21"/>
  <c r="V112" i="20"/>
  <c r="E9" i="21"/>
  <c r="E20" i="21"/>
  <c r="I3" i="21"/>
  <c r="E38" i="21"/>
  <c r="I11" i="21"/>
  <c r="D34" i="21"/>
  <c r="E29" i="21"/>
  <c r="F29" i="21"/>
  <c r="L11" i="21"/>
  <c r="I42" i="21"/>
  <c r="K31" i="21"/>
  <c r="H13" i="21"/>
  <c r="H44" i="21"/>
  <c r="L29" i="21"/>
  <c r="H22" i="21"/>
  <c r="L36" i="21"/>
  <c r="E22" i="21"/>
  <c r="G36" i="21"/>
  <c r="E36" i="21"/>
  <c r="I34" i="21"/>
  <c r="C22" i="21"/>
  <c r="H31" i="21"/>
  <c r="J24" i="21"/>
  <c r="F44" i="21"/>
  <c r="K13" i="21"/>
  <c r="M13" i="21"/>
  <c r="C44" i="21"/>
  <c r="F42" i="21"/>
  <c r="L24" i="21"/>
  <c r="J42" i="21"/>
  <c r="G31" i="21"/>
  <c r="E44" i="21"/>
  <c r="H42" i="21"/>
  <c r="I24" i="21"/>
  <c r="G24" i="21"/>
  <c r="C24" i="21"/>
  <c r="E31" i="21"/>
  <c r="G42" i="21"/>
  <c r="F31" i="21"/>
  <c r="F13" i="21"/>
  <c r="D13" i="21"/>
  <c r="I44" i="21"/>
  <c r="E13" i="21"/>
  <c r="J44" i="21"/>
  <c r="M31" i="21"/>
  <c r="U107" i="20"/>
  <c r="F30" i="21"/>
  <c r="D19" i="21"/>
  <c r="V107" i="20"/>
  <c r="I26" i="21"/>
  <c r="E4" i="21"/>
  <c r="F28" i="21"/>
  <c r="J41" i="21"/>
  <c r="I18" i="21"/>
  <c r="E19" i="21"/>
  <c r="H40" i="21"/>
  <c r="G40" i="21"/>
  <c r="G41" i="21"/>
  <c r="F21" i="21"/>
  <c r="G30" i="21"/>
  <c r="I19" i="21"/>
  <c r="L30" i="21"/>
  <c r="C33" i="21"/>
  <c r="C26" i="21"/>
  <c r="D4" i="21"/>
  <c r="D18" i="21"/>
  <c r="I41" i="21"/>
  <c r="J19" i="21"/>
  <c r="J18" i="21"/>
  <c r="L20" i="21"/>
  <c r="E43" i="21"/>
  <c r="D9" i="21"/>
  <c r="C43" i="21"/>
  <c r="K43" i="21"/>
  <c r="L9" i="21"/>
  <c r="K9" i="21"/>
  <c r="C3" i="21"/>
  <c r="L43" i="21"/>
  <c r="I9" i="21"/>
  <c r="I38" i="21"/>
  <c r="D20" i="21"/>
  <c r="G43" i="21"/>
  <c r="F38" i="21"/>
  <c r="K3" i="21"/>
  <c r="G3" i="21"/>
  <c r="H43" i="21"/>
  <c r="F43" i="21"/>
  <c r="C20" i="21"/>
  <c r="F3" i="21"/>
  <c r="D43" i="21"/>
  <c r="C9" i="21"/>
  <c r="C38" i="21"/>
  <c r="M20" i="21"/>
  <c r="I43" i="21"/>
  <c r="M9" i="21"/>
  <c r="M38" i="21"/>
  <c r="F20" i="21"/>
  <c r="D3" i="21"/>
  <c r="G9" i="21"/>
  <c r="J9" i="21"/>
  <c r="J38" i="21"/>
  <c r="J3" i="21"/>
  <c r="H9" i="21"/>
  <c r="G38" i="21"/>
  <c r="H3" i="21"/>
  <c r="J20" i="21"/>
  <c r="M43" i="21"/>
  <c r="G20" i="21"/>
  <c r="E3" i="21"/>
  <c r="D38" i="21"/>
  <c r="L3" i="21"/>
  <c r="K20" i="21"/>
  <c r="K38" i="21"/>
  <c r="D40" i="21"/>
  <c r="G18" i="21"/>
  <c r="M40" i="21"/>
  <c r="I30" i="21"/>
  <c r="L18" i="21"/>
  <c r="K30" i="21"/>
  <c r="C18" i="21"/>
  <c r="I40" i="21"/>
  <c r="M30" i="21"/>
  <c r="F19" i="21"/>
  <c r="J40" i="21"/>
  <c r="J30" i="21"/>
  <c r="E18" i="21"/>
  <c r="H18" i="21"/>
  <c r="E40" i="21"/>
  <c r="K41" i="21"/>
  <c r="H19" i="21"/>
  <c r="C41" i="21"/>
  <c r="C40" i="21"/>
  <c r="D30" i="21"/>
  <c r="H41" i="21"/>
  <c r="L19" i="21"/>
  <c r="E41" i="21"/>
  <c r="F40" i="21"/>
  <c r="C19" i="21"/>
  <c r="C30" i="21"/>
  <c r="L41" i="21"/>
  <c r="K40" i="21"/>
  <c r="K19" i="21"/>
  <c r="M18" i="21"/>
  <c r="D41" i="21"/>
  <c r="G19" i="21"/>
  <c r="F18" i="21"/>
  <c r="E30" i="21"/>
  <c r="D29" i="21"/>
  <c r="F36" i="21"/>
  <c r="G22" i="21"/>
  <c r="K11" i="21"/>
  <c r="L22" i="21"/>
  <c r="H34" i="21"/>
  <c r="G11" i="21"/>
  <c r="M29" i="21"/>
  <c r="I36" i="21"/>
  <c r="M34" i="21"/>
  <c r="J11" i="21"/>
  <c r="M22" i="21"/>
  <c r="J34" i="21"/>
  <c r="J29" i="21"/>
  <c r="M36" i="21"/>
  <c r="M11" i="21"/>
  <c r="F11" i="21"/>
  <c r="E34" i="21"/>
  <c r="J22" i="21"/>
  <c r="K34" i="21"/>
  <c r="K29" i="21"/>
  <c r="J36" i="21"/>
  <c r="U112" i="20"/>
  <c r="C29" i="21"/>
  <c r="D36" i="21"/>
  <c r="E11" i="21"/>
  <c r="F34" i="21"/>
  <c r="F22" i="21"/>
  <c r="K22" i="21"/>
  <c r="L34" i="21"/>
  <c r="I29" i="21"/>
  <c r="K36" i="21"/>
  <c r="C34" i="21"/>
  <c r="C11" i="21"/>
  <c r="G29" i="21"/>
  <c r="C36" i="21"/>
  <c r="D11" i="21"/>
  <c r="D22" i="21"/>
  <c r="D12" i="21"/>
  <c r="J35" i="21"/>
  <c r="J12" i="21"/>
  <c r="G17" i="21"/>
  <c r="H6" i="21"/>
  <c r="E15" i="21"/>
  <c r="G6" i="21"/>
  <c r="H35" i="21"/>
  <c r="J15" i="21"/>
  <c r="L17" i="21"/>
  <c r="L12" i="21"/>
  <c r="I35" i="21"/>
  <c r="I17" i="21"/>
  <c r="C12" i="21"/>
  <c r="F6" i="21"/>
  <c r="M6" i="21"/>
  <c r="F12" i="21"/>
  <c r="C35" i="21"/>
  <c r="F17" i="21"/>
  <c r="E6" i="21"/>
  <c r="I6" i="21"/>
  <c r="M35" i="21"/>
  <c r="H15" i="21"/>
  <c r="M17" i="21"/>
  <c r="M12" i="21"/>
  <c r="E12" i="21"/>
  <c r="C15" i="21"/>
  <c r="D35" i="21"/>
  <c r="D17" i="21"/>
  <c r="K6" i="21"/>
  <c r="K15" i="21"/>
  <c r="K12" i="21"/>
  <c r="G35" i="21"/>
  <c r="C17" i="21"/>
  <c r="D15" i="21"/>
  <c r="I15" i="21"/>
  <c r="I12" i="21"/>
  <c r="F15" i="21"/>
  <c r="D6" i="21"/>
  <c r="J6" i="21"/>
  <c r="L15" i="21"/>
  <c r="J17" i="21"/>
  <c r="E35" i="21"/>
  <c r="G15" i="21"/>
  <c r="F35" i="21"/>
  <c r="E17" i="21"/>
  <c r="U113" i="20"/>
  <c r="U111" i="20"/>
  <c r="V113" i="20"/>
  <c r="V111" i="20"/>
  <c r="E14" i="21"/>
  <c r="L14" i="21"/>
  <c r="J23" i="21"/>
  <c r="F8" i="21"/>
  <c r="J37" i="21"/>
  <c r="F25" i="21"/>
  <c r="G8" i="21"/>
  <c r="C25" i="21"/>
  <c r="G37" i="21"/>
  <c r="D14" i="21"/>
  <c r="M23" i="21"/>
  <c r="C23" i="21"/>
  <c r="F37" i="21"/>
  <c r="H25" i="21"/>
  <c r="G23" i="21"/>
  <c r="C8" i="21"/>
  <c r="D25" i="21"/>
  <c r="L25" i="21"/>
  <c r="C37" i="21"/>
  <c r="G14" i="21"/>
  <c r="E8" i="21"/>
  <c r="C14" i="21"/>
  <c r="E25" i="21"/>
  <c r="K37" i="21"/>
  <c r="M14" i="21"/>
  <c r="M8" i="21"/>
  <c r="K25" i="21"/>
  <c r="J14" i="21"/>
  <c r="G25" i="21"/>
  <c r="H37" i="21"/>
  <c r="J8" i="21"/>
  <c r="H23" i="21"/>
  <c r="I25" i="21"/>
  <c r="F23" i="21"/>
  <c r="L37" i="21"/>
  <c r="K14" i="21"/>
  <c r="K8" i="21"/>
  <c r="L23" i="21"/>
  <c r="M25" i="21"/>
  <c r="I37" i="21"/>
  <c r="I8" i="21"/>
  <c r="K23" i="21"/>
  <c r="D37" i="21"/>
  <c r="E23" i="21"/>
  <c r="I14" i="21"/>
  <c r="E37" i="21"/>
  <c r="D8" i="21"/>
  <c r="D23" i="21"/>
  <c r="F14" i="21"/>
  <c r="U18" i="20"/>
  <c r="J4" i="21"/>
  <c r="K28" i="21"/>
  <c r="J28" i="21"/>
  <c r="K21" i="21"/>
  <c r="H33" i="21"/>
  <c r="M26" i="21"/>
  <c r="U106" i="20"/>
  <c r="V106" i="20"/>
  <c r="G4" i="21"/>
  <c r="D26" i="21"/>
  <c r="M4" i="21"/>
  <c r="I28" i="21"/>
  <c r="I21" i="21"/>
  <c r="L33" i="21"/>
  <c r="J26" i="21"/>
  <c r="G33" i="21"/>
  <c r="C4" i="21"/>
  <c r="C28" i="21"/>
  <c r="I4" i="21"/>
  <c r="M28" i="21"/>
  <c r="M21" i="21"/>
  <c r="K26" i="21"/>
  <c r="K4" i="21"/>
  <c r="M33" i="21"/>
  <c r="H26" i="21"/>
  <c r="F33" i="21"/>
  <c r="G28" i="21"/>
  <c r="C21" i="21"/>
  <c r="E33" i="21"/>
  <c r="E28" i="21"/>
  <c r="F26" i="21"/>
  <c r="D21" i="21"/>
  <c r="H4" i="21"/>
  <c r="J33" i="21"/>
  <c r="L26" i="21"/>
  <c r="D33" i="21"/>
  <c r="D28" i="21"/>
  <c r="E26" i="21"/>
  <c r="G21" i="21"/>
  <c r="L4" i="21"/>
  <c r="H28" i="21"/>
  <c r="H21" i="21"/>
  <c r="K33" i="21"/>
  <c r="E21" i="21"/>
  <c r="U30" i="20"/>
  <c r="V18" i="20"/>
  <c r="V30" i="20"/>
  <c r="F24" i="21"/>
  <c r="D24" i="21"/>
  <c r="C16" i="21"/>
  <c r="D44" i="21"/>
  <c r="G32" i="21"/>
  <c r="C32" i="21"/>
  <c r="F7" i="21"/>
  <c r="D10" i="21"/>
  <c r="D42" i="21"/>
  <c r="C31" i="21"/>
  <c r="D39" i="21"/>
  <c r="G13" i="21"/>
  <c r="E5" i="21"/>
  <c r="M44" i="21"/>
  <c r="L44" i="21"/>
  <c r="I10" i="21"/>
  <c r="I13" i="21"/>
  <c r="L5" i="21"/>
  <c r="J5" i="21"/>
  <c r="I32" i="21"/>
  <c r="I16" i="21"/>
  <c r="M7" i="21"/>
  <c r="K42" i="21"/>
  <c r="I39" i="21"/>
  <c r="J31" i="21"/>
  <c r="L31" i="21"/>
  <c r="K24" i="21"/>
  <c r="E24" i="21"/>
  <c r="F16" i="21"/>
  <c r="D16" i="21"/>
  <c r="G44" i="21"/>
  <c r="E32" i="21"/>
  <c r="G7" i="21"/>
  <c r="E7" i="21"/>
  <c r="G10" i="21"/>
  <c r="C42" i="21"/>
  <c r="E42" i="21"/>
  <c r="D31" i="21"/>
  <c r="C39" i="21"/>
  <c r="F39" i="21"/>
  <c r="C13" i="21"/>
  <c r="G5" i="21"/>
  <c r="J10" i="21"/>
  <c r="L13" i="21"/>
  <c r="L32" i="21"/>
  <c r="J16" i="21"/>
  <c r="L7" i="21"/>
  <c r="M42" i="21"/>
  <c r="H39" i="21"/>
  <c r="M24" i="21"/>
  <c r="V63" i="20"/>
  <c r="V79" i="20"/>
  <c r="U121" i="20"/>
  <c r="V95" i="20"/>
  <c r="U98" i="20"/>
  <c r="V125" i="20"/>
  <c r="V140" i="20"/>
  <c r="U94" i="20"/>
  <c r="U124" i="20"/>
  <c r="U57" i="20"/>
  <c r="V142" i="20"/>
  <c r="U99" i="20"/>
  <c r="U71" i="20"/>
  <c r="U102" i="20"/>
  <c r="U75" i="20"/>
  <c r="U142" i="20"/>
  <c r="U139" i="20"/>
  <c r="U143" i="20"/>
  <c r="V39" i="20"/>
  <c r="U39" i="20"/>
  <c r="V77" i="20"/>
  <c r="U17" i="20"/>
  <c r="V156" i="20"/>
  <c r="V92" i="20"/>
  <c r="U92" i="20"/>
  <c r="V86" i="20"/>
  <c r="U86" i="20"/>
  <c r="U95" i="20"/>
  <c r="V41" i="20"/>
  <c r="U41" i="20"/>
  <c r="U16" i="20"/>
  <c r="V16" i="20"/>
  <c r="U68" i="20"/>
  <c r="V68" i="20"/>
  <c r="U48" i="20"/>
  <c r="V48" i="20"/>
  <c r="V147" i="20"/>
  <c r="U147" i="20"/>
  <c r="V145" i="20"/>
  <c r="U145" i="20"/>
  <c r="V151" i="20"/>
  <c r="U151" i="20"/>
  <c r="V29" i="20"/>
  <c r="U29" i="20"/>
  <c r="U26" i="20"/>
  <c r="V26" i="20"/>
  <c r="U103" i="20"/>
  <c r="V35" i="20"/>
  <c r="U35" i="20"/>
  <c r="U55" i="20"/>
  <c r="V71" i="20"/>
  <c r="U72" i="20"/>
  <c r="V72" i="20"/>
  <c r="U53" i="20"/>
  <c r="U54" i="20"/>
  <c r="V54" i="20"/>
  <c r="U119" i="20"/>
  <c r="V119" i="20"/>
  <c r="U118" i="20"/>
  <c r="V118" i="20"/>
  <c r="V19" i="20"/>
  <c r="V27" i="20"/>
  <c r="U27" i="20"/>
  <c r="U59" i="20"/>
  <c r="V75" i="20"/>
  <c r="U60" i="20"/>
  <c r="V60" i="20"/>
  <c r="U73" i="20"/>
  <c r="U128" i="20"/>
  <c r="V126" i="20"/>
  <c r="V122" i="20"/>
  <c r="V152" i="20"/>
  <c r="U152" i="20"/>
  <c r="V21" i="20"/>
  <c r="V88" i="20"/>
  <c r="U88" i="20"/>
  <c r="U63" i="20"/>
  <c r="U79" i="20"/>
  <c r="U70" i="20"/>
  <c r="V70" i="20"/>
  <c r="U36" i="20"/>
  <c r="V36" i="20"/>
  <c r="U155" i="20"/>
  <c r="V155" i="20"/>
  <c r="U42" i="20"/>
  <c r="V42" i="20"/>
  <c r="U11" i="20"/>
  <c r="V11" i="20"/>
  <c r="U45" i="20"/>
  <c r="V45" i="20"/>
  <c r="U51" i="20"/>
  <c r="V51" i="20"/>
  <c r="U52" i="20"/>
  <c r="V52" i="20"/>
  <c r="U47" i="20"/>
  <c r="V47" i="20"/>
  <c r="U65" i="20"/>
  <c r="U81" i="20"/>
  <c r="U12" i="20"/>
  <c r="V12" i="20"/>
  <c r="U134" i="20"/>
  <c r="V134" i="20"/>
  <c r="V96" i="20"/>
  <c r="U96" i="20"/>
  <c r="V94" i="20"/>
  <c r="U49" i="20"/>
  <c r="V49" i="20"/>
  <c r="U56" i="20"/>
  <c r="V56" i="20"/>
  <c r="U58" i="20"/>
  <c r="V58" i="20"/>
  <c r="U69" i="20"/>
  <c r="U135" i="20"/>
  <c r="V135" i="20"/>
  <c r="U19" i="20"/>
  <c r="U132" i="20"/>
  <c r="V132" i="20"/>
  <c r="U28" i="20"/>
  <c r="V28" i="20"/>
  <c r="U100" i="20"/>
  <c r="V100" i="20"/>
  <c r="V97" i="20"/>
  <c r="V91" i="20"/>
  <c r="V137" i="20"/>
  <c r="V59" i="20"/>
  <c r="U66" i="20"/>
  <c r="V66" i="20"/>
  <c r="V73" i="20"/>
  <c r="U62" i="20"/>
  <c r="V62" i="20"/>
  <c r="U126" i="20"/>
  <c r="U122" i="20"/>
  <c r="U22" i="20"/>
  <c r="V22" i="20"/>
  <c r="V37" i="20"/>
  <c r="U37" i="20"/>
  <c r="U9" i="20"/>
  <c r="V9" i="20"/>
  <c r="U21" i="20"/>
  <c r="U85" i="20"/>
  <c r="V85" i="20"/>
  <c r="V101" i="20"/>
  <c r="U87" i="20"/>
  <c r="V87" i="20"/>
  <c r="U133" i="20"/>
  <c r="V133" i="20"/>
  <c r="U40" i="20"/>
  <c r="V40" i="20"/>
  <c r="U10" i="20"/>
  <c r="V10" i="20"/>
  <c r="U50" i="20"/>
  <c r="V50" i="20"/>
  <c r="U64" i="20"/>
  <c r="V64" i="20"/>
  <c r="U80" i="20"/>
  <c r="V80" i="20"/>
  <c r="U61" i="20"/>
  <c r="V127" i="20"/>
  <c r="V117" i="20"/>
  <c r="U117" i="20"/>
  <c r="V121" i="20"/>
  <c r="U156" i="20"/>
  <c r="U150" i="20"/>
  <c r="V150" i="20"/>
  <c r="V98" i="20"/>
  <c r="V67" i="20"/>
  <c r="V65" i="20"/>
  <c r="V81" i="20"/>
  <c r="U78" i="20"/>
  <c r="V78" i="20"/>
  <c r="U125" i="20"/>
  <c r="V129" i="20"/>
  <c r="U129" i="20"/>
  <c r="V136" i="20"/>
  <c r="V15" i="20"/>
  <c r="U15" i="20"/>
  <c r="U14" i="20"/>
  <c r="V14" i="20"/>
  <c r="V93" i="20"/>
  <c r="U13" i="20"/>
  <c r="V13" i="20"/>
  <c r="V55" i="20"/>
  <c r="V69" i="20"/>
  <c r="V124" i="20"/>
  <c r="V148" i="20"/>
  <c r="U148" i="20"/>
  <c r="V149" i="20"/>
  <c r="U149" i="20"/>
  <c r="V84" i="20"/>
  <c r="U84" i="20"/>
  <c r="U97" i="20"/>
  <c r="U91" i="20"/>
  <c r="U38" i="20"/>
  <c r="V38" i="20"/>
  <c r="V57" i="20"/>
  <c r="V128" i="20"/>
  <c r="V143" i="20"/>
  <c r="U101" i="20"/>
  <c r="V90" i="20"/>
  <c r="U90" i="20"/>
  <c r="U74" i="20"/>
  <c r="V74" i="20"/>
  <c r="V61" i="20"/>
  <c r="U77" i="20"/>
  <c r="U127" i="20"/>
  <c r="U138" i="20"/>
  <c r="V138" i="20"/>
  <c r="V17" i="20"/>
  <c r="U8" i="20"/>
  <c r="V8" i="20"/>
  <c r="U89" i="20"/>
  <c r="V89" i="20"/>
  <c r="V139" i="20"/>
  <c r="U67" i="20"/>
  <c r="U140" i="20"/>
  <c r="V33" i="20"/>
  <c r="U33" i="20"/>
  <c r="U136" i="20"/>
  <c r="V25" i="20"/>
  <c r="U25" i="20"/>
  <c r="U93" i="20"/>
  <c r="V103" i="20"/>
  <c r="V99" i="20"/>
  <c r="V53" i="20"/>
  <c r="V31" i="20"/>
  <c r="U31" i="20"/>
  <c r="U146" i="20"/>
  <c r="V146" i="20"/>
  <c r="U20" i="20"/>
  <c r="V20" i="20"/>
  <c r="V102" i="20"/>
  <c r="U137" i="20"/>
  <c r="U46" i="20"/>
  <c r="V46" i="20"/>
  <c r="U76" i="20"/>
  <c r="V76" i="20"/>
  <c r="U123" i="20"/>
  <c r="V123" i="20"/>
  <c r="U34" i="20"/>
  <c r="V34" i="20"/>
  <c r="V24" i="20"/>
  <c r="U24" i="20"/>
  <c r="U116" i="20"/>
  <c r="V116" i="20"/>
  <c r="U44" i="20"/>
  <c r="V44" i="20"/>
  <c r="V83" i="20"/>
  <c r="U83" i="20"/>
  <c r="V131" i="20"/>
  <c r="U131" i="20"/>
  <c r="V105" i="20"/>
  <c r="U105" i="20"/>
  <c r="V144" i="20"/>
  <c r="U144" i="20"/>
  <c r="U6" i="20"/>
  <c r="V6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<sst xmlns="http://schemas.openxmlformats.org/spreadsheetml/2006/main" count="1016" uniqueCount="196">
  <si>
    <t>Name</t>
  </si>
  <si>
    <t>Paul Whitehouse</t>
  </si>
  <si>
    <t>Grade</t>
  </si>
  <si>
    <t>Class</t>
  </si>
  <si>
    <t>Team</t>
  </si>
  <si>
    <t>Round 01</t>
  </si>
  <si>
    <t>Round 02</t>
  </si>
  <si>
    <t>Round 03</t>
  </si>
  <si>
    <t>Round 04</t>
  </si>
  <si>
    <t>Round 05</t>
  </si>
  <si>
    <t>Round 06</t>
  </si>
  <si>
    <t>Round 07</t>
  </si>
  <si>
    <t>Round 08</t>
  </si>
  <si>
    <t>Bisley</t>
  </si>
  <si>
    <t>Frobury</t>
  </si>
  <si>
    <t>Meon</t>
  </si>
  <si>
    <t>Justin Wood</t>
  </si>
  <si>
    <t>Adam Riffert</t>
  </si>
  <si>
    <t>Bisley Springers</t>
  </si>
  <si>
    <t>Name Lookup</t>
  </si>
  <si>
    <t>Grades Lookup</t>
  </si>
  <si>
    <t>Classes Lookup</t>
  </si>
  <si>
    <t>Teams Lookup</t>
  </si>
  <si>
    <t>Buccaneers</t>
  </si>
  <si>
    <t>North Oxon</t>
  </si>
  <si>
    <t>Carisbrooke</t>
  </si>
  <si>
    <t>Newbury</t>
  </si>
  <si>
    <t>Club</t>
  </si>
  <si>
    <t>Terry Holt</t>
  </si>
  <si>
    <t>Vince Blackman</t>
  </si>
  <si>
    <t>Austin Glass</t>
  </si>
  <si>
    <t>BFTA No</t>
  </si>
  <si>
    <t>Allan Dyke</t>
  </si>
  <si>
    <t>Stephen Lucas</t>
  </si>
  <si>
    <t>Barry Warren</t>
  </si>
  <si>
    <t>Clinton Bedding</t>
  </si>
  <si>
    <t>Don Vickers</t>
  </si>
  <si>
    <t>Richard Green</t>
  </si>
  <si>
    <t>Geoff Hawes</t>
  </si>
  <si>
    <t>Richard Bright</t>
  </si>
  <si>
    <t>John Watson</t>
  </si>
  <si>
    <t>Geoff Ames</t>
  </si>
  <si>
    <t>Kevin Bird</t>
  </si>
  <si>
    <t>Kim Mulford</t>
  </si>
  <si>
    <t>Andy Winch</t>
  </si>
  <si>
    <t>Mel Hills</t>
  </si>
  <si>
    <t>Steve Merrett</t>
  </si>
  <si>
    <t>None</t>
  </si>
  <si>
    <t>Grade AA</t>
  </si>
  <si>
    <t>Grade A</t>
  </si>
  <si>
    <t>Grade B</t>
  </si>
  <si>
    <t>Grade C</t>
  </si>
  <si>
    <t>Grade TBC</t>
  </si>
  <si>
    <t>Open Class</t>
  </si>
  <si>
    <t>PCP Class</t>
  </si>
  <si>
    <t>Springer Class</t>
  </si>
  <si>
    <t>Paul Somerville</t>
  </si>
  <si>
    <t xml:space="preserve">Steve Privett </t>
  </si>
  <si>
    <t>Michael Woodhead</t>
  </si>
  <si>
    <t>Stuart Noakes</t>
  </si>
  <si>
    <t>Glenda Privett</t>
  </si>
  <si>
    <t>Andrew Slade</t>
  </si>
  <si>
    <t>Nigel Mason</t>
  </si>
  <si>
    <t>Dean Mason</t>
  </si>
  <si>
    <t>Josh Wood</t>
  </si>
  <si>
    <t>Neil Mason</t>
  </si>
  <si>
    <t>Total</t>
  </si>
  <si>
    <t>Phil Hollis</t>
  </si>
  <si>
    <t>Alan Weatherhead</t>
  </si>
  <si>
    <t>Glenn Newman</t>
  </si>
  <si>
    <t>Frobury Kites</t>
  </si>
  <si>
    <t>Frobury Hares</t>
  </si>
  <si>
    <t>Teams Total</t>
  </si>
  <si>
    <t>Gordon Bishop</t>
  </si>
  <si>
    <t>Gary Banham</t>
  </si>
  <si>
    <t>Julian Wigman</t>
  </si>
  <si>
    <t>Dave Waller</t>
  </si>
  <si>
    <t>Springfield</t>
  </si>
  <si>
    <t>Dave Ward</t>
  </si>
  <si>
    <t>Melv Read</t>
  </si>
  <si>
    <t>Peter Terry</t>
  </si>
  <si>
    <t>Rounds Shot</t>
  </si>
  <si>
    <t>James Woodhead</t>
  </si>
  <si>
    <t>Jonathan Hawes</t>
  </si>
  <si>
    <t>Mick Kelly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</si>
  <si>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Extra Point for Top Score</t>
    </r>
  </si>
  <si>
    <t>David Hollingdale</t>
  </si>
  <si>
    <t>Handicap Points</t>
  </si>
  <si>
    <t>Overall Average</t>
  </si>
  <si>
    <t>Best 5 (max) %</t>
  </si>
  <si>
    <t>Gary Wells Score</t>
  </si>
  <si>
    <t>Average Score per Round</t>
  </si>
  <si>
    <t>Rd 1</t>
  </si>
  <si>
    <t>Rd 2</t>
  </si>
  <si>
    <t>Rd 3</t>
  </si>
  <si>
    <t>Rd 4</t>
  </si>
  <si>
    <t>Rd 5</t>
  </si>
  <si>
    <t>Rd 6</t>
  </si>
  <si>
    <t>Rd 7</t>
  </si>
  <si>
    <t>Rd 8</t>
  </si>
  <si>
    <t>Scores</t>
  </si>
  <si>
    <t>Percentages</t>
  </si>
  <si>
    <t>Average %</t>
  </si>
  <si>
    <t>Best 5 %</t>
  </si>
  <si>
    <t>Gary Wells</t>
  </si>
  <si>
    <t>Best 5% Position</t>
  </si>
  <si>
    <t>Gary Wells Position</t>
  </si>
  <si>
    <t>Average Score</t>
  </si>
  <si>
    <t>Best 5 Gary Well</t>
  </si>
  <si>
    <t>Best 5 Gary Wells</t>
  </si>
  <si>
    <t>Kent Woods</t>
  </si>
  <si>
    <t>Meon Valley</t>
  </si>
  <si>
    <t>Bfto</t>
  </si>
  <si>
    <t>Rob Farnworth</t>
  </si>
  <si>
    <t>Cliff Church</t>
  </si>
  <si>
    <t>Lee Jasper</t>
  </si>
  <si>
    <t>Alan Holloway</t>
  </si>
  <si>
    <t>Ashley Holloway</t>
  </si>
  <si>
    <t>Tim Roscoe</t>
  </si>
  <si>
    <t>Keith Pitman</t>
  </si>
  <si>
    <t>Tony Pond</t>
  </si>
  <si>
    <t>Tony Elderfield</t>
  </si>
  <si>
    <t>Simon Critchley</t>
  </si>
  <si>
    <t>Colin Medway</t>
  </si>
  <si>
    <t>Dave Kirby</t>
  </si>
  <si>
    <t>Chris Hepworth</t>
  </si>
  <si>
    <t>Bethany Pitman</t>
  </si>
  <si>
    <t>Neil Robinson</t>
  </si>
  <si>
    <t>Adam Clough</t>
  </si>
  <si>
    <t>Neil Palmer</t>
  </si>
  <si>
    <t>Lawrence Richards</t>
  </si>
  <si>
    <t>Robyn Eames</t>
  </si>
  <si>
    <t>Donald Old</t>
  </si>
  <si>
    <t>Andy Scanlon</t>
  </si>
  <si>
    <t>Matthew Walters</t>
  </si>
  <si>
    <t>Nick Welch</t>
  </si>
  <si>
    <t>Chris Partridge</t>
  </si>
  <si>
    <t>Johanna Heuren</t>
  </si>
  <si>
    <t>Karen Bishop</t>
  </si>
  <si>
    <t>Pos</t>
  </si>
  <si>
    <t>Simon Evans</t>
  </si>
  <si>
    <t>Grade Piston</t>
  </si>
  <si>
    <t>Grade Open</t>
  </si>
  <si>
    <t>Position</t>
  </si>
  <si>
    <t>Grade Visitor</t>
  </si>
  <si>
    <t>VISITOR</t>
  </si>
  <si>
    <t>Best %</t>
  </si>
  <si>
    <t>Rnds</t>
  </si>
  <si>
    <t>Simon Young</t>
  </si>
  <si>
    <t>Pippa Vickers</t>
  </si>
  <si>
    <t>Rounds</t>
  </si>
  <si>
    <t>IoW</t>
  </si>
  <si>
    <t>Buccs</t>
  </si>
  <si>
    <t>W Warr</t>
  </si>
  <si>
    <t>Dropped Score 1</t>
  </si>
  <si>
    <t>Dropped Score 2</t>
  </si>
  <si>
    <t>Rank</t>
  </si>
  <si>
    <t xml:space="preserve"> </t>
  </si>
  <si>
    <t>Shooting</t>
  </si>
  <si>
    <t>Brian Holland</t>
  </si>
  <si>
    <t>Amanda Holland</t>
  </si>
  <si>
    <t>Gary Wells (Total Targets) Score</t>
  </si>
  <si>
    <t>Rd Score</t>
  </si>
  <si>
    <t>Rd %</t>
  </si>
  <si>
    <t>Weston Warriors</t>
  </si>
  <si>
    <t>Andy Mason</t>
  </si>
  <si>
    <t>Terry Grant</t>
  </si>
  <si>
    <t>Dan Eley</t>
  </si>
  <si>
    <t>Dave Croucher</t>
  </si>
  <si>
    <t>Competing</t>
  </si>
  <si>
    <t>Barry Smith</t>
  </si>
  <si>
    <t>Dave Purcell</t>
  </si>
  <si>
    <t>John Chopping</t>
  </si>
  <si>
    <t>Kent Woodsman</t>
  </si>
  <si>
    <t>Grade Rank</t>
  </si>
  <si>
    <t>Overall Rank</t>
  </si>
  <si>
    <t>Regional Overall Rank</t>
  </si>
  <si>
    <t>Live Grade</t>
  </si>
  <si>
    <t>AA</t>
  </si>
  <si>
    <t>A</t>
  </si>
  <si>
    <t>B</t>
  </si>
  <si>
    <t>C</t>
  </si>
  <si>
    <t>%</t>
  </si>
  <si>
    <t>Tyla Williams</t>
  </si>
  <si>
    <t>Julian Williams</t>
  </si>
  <si>
    <t>Simon Treacher</t>
  </si>
  <si>
    <t>B'Gwent</t>
  </si>
  <si>
    <r>
      <t xml:space="preserve">Top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Scores from each Team (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) Count </t>
    </r>
  </si>
  <si>
    <t>Per Round.</t>
  </si>
  <si>
    <t>P</t>
  </si>
  <si>
    <t>O</t>
  </si>
  <si>
    <t>Master Me</t>
  </si>
  <si>
    <t>Herbie Von Der Stein</t>
  </si>
  <si>
    <t>WW</t>
  </si>
  <si>
    <t>C'brooke</t>
  </si>
  <si>
    <t xml:space="preserve">Grade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</si>
</sst>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Arial"/>
      <family val="2"/>
    </font>
    <font>
      <b/>
      <sz val="10"/>
      <color rgb="FF22222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68">
    <xf numFmtId="0" fontId="0" fillId="0" borderId="0" xfId="0"/>
    <xf numFmtId="0" fontId="1" fillId="4" borderId="1" xfId="0" applyFont="1" applyFill="1" applyBorder="1"/>
    <xf numFmtId="0" fontId="1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left"/>
    </xf>
    <xf numFmtId="1" fontId="2" fillId="5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" fontId="2" fillId="5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0" borderId="0" xfId="1" applyAlignment="1">
      <alignment horizontal="center"/>
    </xf>
    <xf numFmtId="0" fontId="0" fillId="4" borderId="0" xfId="0" applyFill="1" applyAlignment="1">
      <alignment horizontal="left"/>
    </xf>
    <xf numFmtId="10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10" fontId="3" fillId="6" borderId="1" xfId="0" applyNumberFormat="1" applyFont="1" applyFill="1" applyBorder="1" applyAlignment="1">
      <alignment horizontal="center" wrapText="1"/>
    </xf>
    <xf numFmtId="10" fontId="3" fillId="6" borderId="1" xfId="2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4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10" fontId="0" fillId="10" borderId="1" xfId="2" applyNumberFormat="1" applyFont="1" applyFill="1" applyBorder="1" applyAlignment="1">
      <alignment horizontal="center"/>
    </xf>
    <xf numFmtId="0" fontId="0" fillId="10" borderId="1" xfId="2" applyNumberFormat="1" applyFont="1" applyFill="1" applyBorder="1" applyAlignment="1">
      <alignment horizontal="center"/>
    </xf>
    <xf numFmtId="0" fontId="0" fillId="10" borderId="1" xfId="0" applyFill="1" applyBorder="1"/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" fontId="8" fillId="5" borderId="0" xfId="0" applyNumberFormat="1" applyFont="1" applyFill="1" applyAlignment="1">
      <alignment horizontal="left"/>
    </xf>
    <xf numFmtId="10" fontId="8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1" fontId="8" fillId="5" borderId="0" xfId="0" applyNumberFormat="1" applyFont="1" applyFill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10" fontId="4" fillId="13" borderId="1" xfId="2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right"/>
    </xf>
    <xf numFmtId="1" fontId="10" fillId="0" borderId="1" xfId="0" applyNumberFormat="1" applyFont="1" applyBorder="1" applyAlignment="1">
      <alignment horizontal="center" wrapText="1"/>
    </xf>
    <xf numFmtId="0" fontId="0" fillId="8" borderId="4" xfId="0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10" fontId="4" fillId="0" borderId="11" xfId="2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10" fontId="4" fillId="16" borderId="1" xfId="2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10" borderId="19" xfId="0" applyFill="1" applyBorder="1"/>
    <xf numFmtId="0" fontId="0" fillId="10" borderId="20" xfId="0" applyFill="1" applyBorder="1" applyAlignment="1">
      <alignment horizontal="center"/>
    </xf>
    <xf numFmtId="0" fontId="0" fillId="17" borderId="0" xfId="0" applyFill="1" applyAlignment="1">
      <alignment horizontal="center"/>
    </xf>
    <xf numFmtId="1" fontId="4" fillId="17" borderId="1" xfId="0" applyNumberFormat="1" applyFont="1" applyFill="1" applyBorder="1" applyAlignment="1">
      <alignment horizontal="left"/>
    </xf>
    <xf numFmtId="1" fontId="4" fillId="17" borderId="1" xfId="0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1" fontId="4" fillId="18" borderId="1" xfId="0" applyNumberFormat="1" applyFont="1" applyFill="1" applyBorder="1" applyAlignment="1">
      <alignment horizontal="left"/>
    </xf>
    <xf numFmtId="1" fontId="4" fillId="18" borderId="1" xfId="0" applyNumberFormat="1" applyFont="1" applyFill="1" applyBorder="1" applyAlignment="1">
      <alignment horizontal="center"/>
    </xf>
    <xf numFmtId="1" fontId="4" fillId="19" borderId="1" xfId="0" applyNumberFormat="1" applyFont="1" applyFill="1" applyBorder="1" applyAlignment="1">
      <alignment horizontal="left"/>
    </xf>
    <xf numFmtId="1" fontId="4" fillId="19" borderId="1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left"/>
    </xf>
    <xf numFmtId="1" fontId="4" fillId="20" borderId="1" xfId="0" applyNumberFormat="1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19" borderId="0" xfId="0" applyFill="1" applyAlignment="1">
      <alignment horizontal="center"/>
    </xf>
    <xf numFmtId="1" fontId="4" fillId="21" borderId="1" xfId="0" applyNumberFormat="1" applyFont="1" applyFill="1" applyBorder="1" applyAlignment="1">
      <alignment horizontal="left"/>
    </xf>
    <xf numFmtId="1" fontId="4" fillId="21" borderId="1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1" fontId="4" fillId="22" borderId="1" xfId="0" applyNumberFormat="1" applyFont="1" applyFill="1" applyBorder="1" applyAlignment="1">
      <alignment horizontal="left"/>
    </xf>
    <xf numFmtId="1" fontId="4" fillId="22" borderId="1" xfId="0" applyNumberFormat="1" applyFont="1" applyFill="1" applyBorder="1" applyAlignment="1">
      <alignment horizontal="center"/>
    </xf>
    <xf numFmtId="1" fontId="4" fillId="23" borderId="1" xfId="0" applyNumberFormat="1" applyFont="1" applyFill="1" applyBorder="1" applyAlignment="1">
      <alignment horizontal="left"/>
    </xf>
    <xf numFmtId="1" fontId="4" fillId="23" borderId="1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1" fontId="4" fillId="9" borderId="4" xfId="0" applyNumberFormat="1" applyFont="1" applyFill="1" applyBorder="1" applyAlignment="1">
      <alignment horizontal="center" wrapText="1"/>
    </xf>
    <xf numFmtId="1" fontId="4" fillId="18" borderId="14" xfId="0" applyNumberFormat="1" applyFont="1" applyFill="1" applyBorder="1" applyAlignment="1">
      <alignment horizontal="left"/>
    </xf>
    <xf numFmtId="1" fontId="4" fillId="18" borderId="14" xfId="0" applyNumberFormat="1" applyFont="1" applyFill="1" applyBorder="1" applyAlignment="1">
      <alignment horizontal="center"/>
    </xf>
    <xf numFmtId="1" fontId="4" fillId="18" borderId="15" xfId="0" applyNumberFormat="1" applyFont="1" applyFill="1" applyBorder="1" applyAlignment="1">
      <alignment horizontal="left"/>
    </xf>
    <xf numFmtId="1" fontId="4" fillId="18" borderId="17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center"/>
    </xf>
    <xf numFmtId="1" fontId="4" fillId="18" borderId="2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4" fillId="2" borderId="14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left"/>
    </xf>
    <xf numFmtId="1" fontId="4" fillId="2" borderId="17" xfId="0" applyNumberFormat="1" applyFont="1" applyFill="1" applyBorder="1" applyAlignment="1">
      <alignment horizontal="left"/>
    </xf>
    <xf numFmtId="1" fontId="4" fillId="2" borderId="19" xfId="0" applyNumberFormat="1" applyFont="1" applyFill="1" applyBorder="1" applyAlignment="1">
      <alignment horizontal="left"/>
    </xf>
    <xf numFmtId="1" fontId="4" fillId="2" borderId="19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4" fillId="23" borderId="14" xfId="0" applyNumberFormat="1" applyFont="1" applyFill="1" applyBorder="1" applyAlignment="1">
      <alignment horizontal="left"/>
    </xf>
    <xf numFmtId="1" fontId="4" fillId="23" borderId="14" xfId="0" applyNumberFormat="1" applyFont="1" applyFill="1" applyBorder="1" applyAlignment="1">
      <alignment horizontal="center"/>
    </xf>
    <xf numFmtId="1" fontId="4" fillId="23" borderId="15" xfId="0" applyNumberFormat="1" applyFont="1" applyFill="1" applyBorder="1" applyAlignment="1">
      <alignment horizontal="left"/>
    </xf>
    <xf numFmtId="1" fontId="4" fillId="23" borderId="17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center"/>
    </xf>
    <xf numFmtId="1" fontId="4" fillId="23" borderId="20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center"/>
    </xf>
    <xf numFmtId="1" fontId="4" fillId="22" borderId="15" xfId="0" applyNumberFormat="1" applyFont="1" applyFill="1" applyBorder="1" applyAlignment="1">
      <alignment horizontal="left"/>
    </xf>
    <xf numFmtId="1" fontId="4" fillId="22" borderId="17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center"/>
    </xf>
    <xf numFmtId="1" fontId="4" fillId="22" borderId="20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center"/>
    </xf>
    <xf numFmtId="1" fontId="4" fillId="21" borderId="15" xfId="0" applyNumberFormat="1" applyFont="1" applyFill="1" applyBorder="1" applyAlignment="1">
      <alignment horizontal="left"/>
    </xf>
    <xf numFmtId="1" fontId="4" fillId="21" borderId="17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center"/>
    </xf>
    <xf numFmtId="1" fontId="4" fillId="21" borderId="20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center"/>
    </xf>
    <xf numFmtId="1" fontId="4" fillId="20" borderId="15" xfId="0" applyNumberFormat="1" applyFont="1" applyFill="1" applyBorder="1" applyAlignment="1">
      <alignment horizontal="left"/>
    </xf>
    <xf numFmtId="1" fontId="4" fillId="20" borderId="17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center"/>
    </xf>
    <xf numFmtId="1" fontId="4" fillId="20" borderId="20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center"/>
    </xf>
    <xf numFmtId="1" fontId="4" fillId="19" borderId="15" xfId="0" applyNumberFormat="1" applyFont="1" applyFill="1" applyBorder="1" applyAlignment="1">
      <alignment horizontal="left"/>
    </xf>
    <xf numFmtId="1" fontId="4" fillId="19" borderId="17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center"/>
    </xf>
    <xf numFmtId="1" fontId="4" fillId="19" borderId="20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center" wrapText="1"/>
    </xf>
    <xf numFmtId="1" fontId="4" fillId="17" borderId="14" xfId="0" applyNumberFormat="1" applyFont="1" applyFill="1" applyBorder="1" applyAlignment="1">
      <alignment horizontal="left"/>
    </xf>
    <xf numFmtId="1" fontId="4" fillId="17" borderId="14" xfId="0" applyNumberFormat="1" applyFont="1" applyFill="1" applyBorder="1" applyAlignment="1">
      <alignment horizontal="center"/>
    </xf>
    <xf numFmtId="1" fontId="4" fillId="17" borderId="15" xfId="0" applyNumberFormat="1" applyFont="1" applyFill="1" applyBorder="1" applyAlignment="1">
      <alignment horizontal="left"/>
    </xf>
    <xf numFmtId="1" fontId="4" fillId="17" borderId="17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center"/>
    </xf>
    <xf numFmtId="1" fontId="4" fillId="17" borderId="20" xfId="0" applyNumberFormat="1" applyFont="1" applyFill="1" applyBorder="1" applyAlignment="1">
      <alignment horizontal="left"/>
    </xf>
    <xf numFmtId="1" fontId="4" fillId="18" borderId="21" xfId="0" applyNumberFormat="1" applyFont="1" applyFill="1" applyBorder="1" applyAlignment="1">
      <alignment horizontal="left"/>
    </xf>
    <xf numFmtId="1" fontId="4" fillId="18" borderId="4" xfId="0" applyNumberFormat="1" applyFont="1" applyFill="1" applyBorder="1" applyAlignment="1">
      <alignment horizontal="left"/>
    </xf>
    <xf numFmtId="1" fontId="4" fillId="18" borderId="22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1" fontId="4" fillId="2" borderId="22" xfId="0" applyNumberFormat="1" applyFont="1" applyFill="1" applyBorder="1" applyAlignment="1">
      <alignment horizontal="left"/>
    </xf>
    <xf numFmtId="1" fontId="4" fillId="23" borderId="21" xfId="0" applyNumberFormat="1" applyFont="1" applyFill="1" applyBorder="1" applyAlignment="1">
      <alignment horizontal="left"/>
    </xf>
    <xf numFmtId="1" fontId="4" fillId="23" borderId="4" xfId="0" applyNumberFormat="1" applyFont="1" applyFill="1" applyBorder="1" applyAlignment="1">
      <alignment horizontal="left"/>
    </xf>
    <xf numFmtId="1" fontId="4" fillId="23" borderId="22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1" fontId="4" fillId="22" borderId="21" xfId="0" applyNumberFormat="1" applyFont="1" applyFill="1" applyBorder="1" applyAlignment="1">
      <alignment horizontal="left"/>
    </xf>
    <xf numFmtId="1" fontId="4" fillId="22" borderId="4" xfId="0" applyNumberFormat="1" applyFont="1" applyFill="1" applyBorder="1" applyAlignment="1">
      <alignment horizontal="left"/>
    </xf>
    <xf numFmtId="1" fontId="4" fillId="22" borderId="22" xfId="0" applyNumberFormat="1" applyFont="1" applyFill="1" applyBorder="1" applyAlignment="1">
      <alignment horizontal="left"/>
    </xf>
    <xf numFmtId="1" fontId="4" fillId="21" borderId="21" xfId="0" applyNumberFormat="1" applyFont="1" applyFill="1" applyBorder="1" applyAlignment="1">
      <alignment horizontal="left"/>
    </xf>
    <xf numFmtId="1" fontId="4" fillId="21" borderId="4" xfId="0" applyNumberFormat="1" applyFont="1" applyFill="1" applyBorder="1" applyAlignment="1">
      <alignment horizontal="left"/>
    </xf>
    <xf numFmtId="1" fontId="4" fillId="21" borderId="22" xfId="0" applyNumberFormat="1" applyFont="1" applyFill="1" applyBorder="1" applyAlignment="1">
      <alignment horizontal="left"/>
    </xf>
    <xf numFmtId="1" fontId="4" fillId="20" borderId="21" xfId="0" applyNumberFormat="1" applyFont="1" applyFill="1" applyBorder="1" applyAlignment="1">
      <alignment horizontal="left"/>
    </xf>
    <xf numFmtId="1" fontId="4" fillId="20" borderId="4" xfId="0" applyNumberFormat="1" applyFont="1" applyFill="1" applyBorder="1" applyAlignment="1">
      <alignment horizontal="left"/>
    </xf>
    <xf numFmtId="1" fontId="4" fillId="20" borderId="22" xfId="0" applyNumberFormat="1" applyFont="1" applyFill="1" applyBorder="1" applyAlignment="1">
      <alignment horizontal="left"/>
    </xf>
    <xf numFmtId="1" fontId="4" fillId="19" borderId="21" xfId="0" applyNumberFormat="1" applyFont="1" applyFill="1" applyBorder="1" applyAlignment="1">
      <alignment horizontal="left"/>
    </xf>
    <xf numFmtId="1" fontId="4" fillId="19" borderId="4" xfId="0" applyNumberFormat="1" applyFont="1" applyFill="1" applyBorder="1" applyAlignment="1">
      <alignment horizontal="left"/>
    </xf>
    <xf numFmtId="1" fontId="4" fillId="19" borderId="22" xfId="0" applyNumberFormat="1" applyFont="1" applyFill="1" applyBorder="1" applyAlignment="1">
      <alignment horizontal="left"/>
    </xf>
    <xf numFmtId="0" fontId="7" fillId="3" borderId="23" xfId="0" applyFont="1" applyFill="1" applyBorder="1" applyAlignment="1">
      <alignment horizontal="left" vertical="center" wrapText="1"/>
    </xf>
    <xf numFmtId="1" fontId="4" fillId="17" borderId="21" xfId="0" applyNumberFormat="1" applyFont="1" applyFill="1" applyBorder="1" applyAlignment="1">
      <alignment horizontal="left"/>
    </xf>
    <xf numFmtId="1" fontId="4" fillId="17" borderId="4" xfId="0" applyNumberFormat="1" applyFont="1" applyFill="1" applyBorder="1" applyAlignment="1">
      <alignment horizontal="left"/>
    </xf>
    <xf numFmtId="1" fontId="4" fillId="17" borderId="22" xfId="0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left" vertical="center" wrapText="1"/>
    </xf>
    <xf numFmtId="10" fontId="0" fillId="0" borderId="0" xfId="2" applyNumberFormat="1" applyFont="1"/>
    <xf numFmtId="0" fontId="4" fillId="1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wrapText="1"/>
    </xf>
    <xf numFmtId="10" fontId="11" fillId="6" borderId="1" xfId="2" applyNumberFormat="1" applyFont="1" applyFill="1" applyBorder="1" applyAlignment="1">
      <alignment horizontal="center" wrapText="1"/>
    </xf>
    <xf numFmtId="10" fontId="11" fillId="6" borderId="1" xfId="0" applyNumberFormat="1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/>
    </xf>
    <xf numFmtId="1" fontId="11" fillId="12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/>
    </xf>
    <xf numFmtId="10" fontId="11" fillId="13" borderId="1" xfId="2" applyNumberFormat="1" applyFont="1" applyFill="1" applyBorder="1" applyAlignment="1">
      <alignment horizontal="center"/>
    </xf>
    <xf numFmtId="10" fontId="11" fillId="16" borderId="1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1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left"/>
    </xf>
    <xf numFmtId="1" fontId="10" fillId="12" borderId="1" xfId="0" applyNumberFormat="1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10" fontId="10" fillId="13" borderId="1" xfId="2" applyNumberFormat="1" applyFont="1" applyFill="1" applyBorder="1" applyAlignment="1">
      <alignment horizontal="center"/>
    </xf>
    <xf numFmtId="10" fontId="10" fillId="16" borderId="1" xfId="2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10" fontId="10" fillId="6" borderId="1" xfId="2" applyNumberFormat="1" applyFont="1" applyFill="1" applyBorder="1" applyAlignment="1">
      <alignment horizontal="center" wrapText="1"/>
    </xf>
    <xf numFmtId="10" fontId="10" fillId="6" borderId="1" xfId="0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/>
    </xf>
    <xf numFmtId="0" fontId="8" fillId="20" borderId="0" xfId="0" applyFont="1" applyFill="1" applyAlignment="1">
      <alignment horizontal="left"/>
    </xf>
    <xf numFmtId="1" fontId="8" fillId="20" borderId="0" xfId="0" applyNumberFormat="1" applyFont="1" applyFill="1" applyAlignment="1">
      <alignment horizontal="left"/>
    </xf>
    <xf numFmtId="1" fontId="8" fillId="20" borderId="0" xfId="0" applyNumberFormat="1" applyFont="1" applyFill="1" applyAlignment="1">
      <alignment horizontal="center"/>
    </xf>
    <xf numFmtId="10" fontId="8" fillId="20" borderId="0" xfId="0" applyNumberFormat="1" applyFont="1" applyFill="1" applyAlignment="1">
      <alignment horizontal="center" wrapText="1"/>
    </xf>
    <xf numFmtId="0" fontId="8" fillId="20" borderId="0" xfId="0" applyFont="1" applyFill="1" applyAlignment="1">
      <alignment horizontal="center" wrapText="1"/>
    </xf>
    <xf numFmtId="0" fontId="8" fillId="24" borderId="0" xfId="0" applyFont="1" applyFill="1" applyAlignment="1">
      <alignment horizontal="left"/>
    </xf>
    <xf numFmtId="1" fontId="8" fillId="24" borderId="0" xfId="0" applyNumberFormat="1" applyFont="1" applyFill="1" applyAlignment="1">
      <alignment horizontal="left"/>
    </xf>
    <xf numFmtId="1" fontId="8" fillId="24" borderId="0" xfId="0" applyNumberFormat="1" applyFont="1" applyFill="1" applyAlignment="1">
      <alignment horizontal="center"/>
    </xf>
    <xf numFmtId="10" fontId="8" fillId="24" borderId="0" xfId="0" applyNumberFormat="1" applyFont="1" applyFill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CC99FF"/>
      <color rgb="FF3366FF"/>
      <color rgb="FF3366CC"/>
      <color rgb="FFCCFF33"/>
      <color rgb="FF00FFFF"/>
      <color rgb="FF66FF66"/>
      <color rgb="FFFF66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FB0BC7-5CF8-4BA8-810F-87A50FDB9EA6}"/>
            </a:ext>
          </a:extLst>
        </xdr:cNvPr>
        <xdr:cNvSpPr txBox="1"/>
      </xdr:nvSpPr>
      <xdr:spPr>
        <a:xfrm>
          <a:off x="34988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96510BD-832C-4E94-8E48-1BEF62B1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E69B5B-10C2-4960-919E-4CF3F23A9031}"/>
            </a:ext>
          </a:extLst>
        </xdr:cNvPr>
        <xdr:cNvSpPr txBox="1"/>
      </xdr:nvSpPr>
      <xdr:spPr>
        <a:xfrm>
          <a:off x="30416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4" name="Picture 3">
          <a:extLst>
            <a:ext uri="{FF2B5EF4-FFF2-40B4-BE49-F238E27FC236}">
              <a16:creationId xmlns:a16="http://schemas.microsoft.com/office/drawing/2014/main" id="{E18BA6E7-FF69-42B9-8E2E-D737B4E5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488949</xdr:colOff>
      <xdr:row>140</xdr:row>
      <xdr:rowOff>118034</xdr:rowOff>
    </xdr:from>
    <xdr:to>
      <xdr:col>38</xdr:col>
      <xdr:colOff>567765</xdr:colOff>
      <xdr:row>153</xdr:row>
      <xdr:rowOff>35113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B8C0C7-BEAF-4335-9E25-830C6FD91816}"/>
            </a:ext>
          </a:extLst>
        </xdr:cNvPr>
        <xdr:cNvSpPr txBox="1"/>
      </xdr:nvSpPr>
      <xdr:spPr>
        <a:xfrm>
          <a:off x="11978714" y="10442387"/>
          <a:ext cx="721286" cy="596902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2023-2024 Results by Grade</a:t>
          </a:r>
        </a:p>
      </xdr:txBody>
    </xdr:sp>
    <xdr:clientData/>
  </xdr:twoCellAnchor>
  <xdr:oneCellAnchor>
    <xdr:from>
      <xdr:col>0</xdr:col>
      <xdr:colOff>1</xdr:colOff>
      <xdr:row>1</xdr:row>
      <xdr:rowOff>9525</xdr:rowOff>
    </xdr:from>
    <xdr:ext cx="2136588" cy="545832"/>
    <xdr:pic>
      <xdr:nvPicPr>
        <xdr:cNvPr id="3" name="Picture 2">
          <a:extLst>
            <a:ext uri="{FF2B5EF4-FFF2-40B4-BE49-F238E27FC236}">
              <a16:creationId xmlns:a16="http://schemas.microsoft.com/office/drawing/2014/main" id="{F53A5198-E50C-4893-BC04-14A6C1FA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"/>
          <a:ext cx="2136588" cy="545832"/>
        </a:xfrm>
        <a:prstGeom prst="rect">
          <a:avLst/>
        </a:prstGeom>
        <a:ln w="12700">
          <a:noFill/>
        </a:ln>
      </xdr:spPr>
    </xdr:pic>
    <xdr:clientData/>
  </xdr:oneCellAnchor>
  <xdr:twoCellAnchor>
    <xdr:from>
      <xdr:col>4</xdr:col>
      <xdr:colOff>74706</xdr:colOff>
      <xdr:row>1</xdr:row>
      <xdr:rowOff>52294</xdr:rowOff>
    </xdr:from>
    <xdr:to>
      <xdr:col>27</xdr:col>
      <xdr:colOff>45011</xdr:colOff>
      <xdr:row>1</xdr:row>
      <xdr:rowOff>649196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6191E0B-00B5-4E4E-9514-2E9F5CB89587}"/>
            </a:ext>
          </a:extLst>
        </xdr:cNvPr>
        <xdr:cNvSpPr txBox="1"/>
      </xdr:nvSpPr>
      <xdr:spPr>
        <a:xfrm>
          <a:off x="1912471" y="52294"/>
          <a:ext cx="3025775" cy="5969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2024 Results By Grade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31749</xdr:rowOff>
    </xdr:from>
    <xdr:to>
      <xdr:col>22</xdr:col>
      <xdr:colOff>476250</xdr:colOff>
      <xdr:row>1</xdr:row>
      <xdr:rowOff>628651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F6CF44-EA47-419D-A442-B88EB7B4F8F3}"/>
            </a:ext>
          </a:extLst>
        </xdr:cNvPr>
        <xdr:cNvSpPr txBox="1"/>
      </xdr:nvSpPr>
      <xdr:spPr>
        <a:xfrm>
          <a:off x="1692275" y="31749"/>
          <a:ext cx="3025775" cy="5969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2024 Results Overall</a:t>
          </a:r>
        </a:p>
      </xdr:txBody>
    </xdr:sp>
    <xdr:clientData/>
  </xdr:twoCellAnchor>
  <xdr:oneCellAnchor>
    <xdr:from>
      <xdr:col>0</xdr:col>
      <xdr:colOff>1</xdr:colOff>
      <xdr:row>1</xdr:row>
      <xdr:rowOff>9525</xdr:rowOff>
    </xdr:from>
    <xdr:ext cx="1651000" cy="421780"/>
    <xdr:pic>
      <xdr:nvPicPr>
        <xdr:cNvPr id="5" name="Picture 4">
          <a:extLst>
            <a:ext uri="{FF2B5EF4-FFF2-40B4-BE49-F238E27FC236}">
              <a16:creationId xmlns:a16="http://schemas.microsoft.com/office/drawing/2014/main" id="{E80DDC37-1A2A-4799-A7E4-278463E8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"/>
          <a:ext cx="1651000" cy="421780"/>
        </a:xfrm>
        <a:prstGeom prst="rect">
          <a:avLst/>
        </a:prstGeom>
        <a:ln w="12700">
          <a:noFill/>
        </a:ln>
      </xdr:spPr>
    </xdr:pic>
    <xdr:clientData/>
  </xdr:oneCellAnchor>
  <xdr:twoCellAnchor>
    <xdr:from>
      <xdr:col>37</xdr:col>
      <xdr:colOff>488949</xdr:colOff>
      <xdr:row>28</xdr:row>
      <xdr:rowOff>0</xdr:rowOff>
    </xdr:from>
    <xdr:to>
      <xdr:col>38</xdr:col>
      <xdr:colOff>567765</xdr:colOff>
      <xdr:row>29</xdr:row>
      <xdr:rowOff>35113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B66535-235E-4F2D-8565-8A494FBA9278}"/>
            </a:ext>
          </a:extLst>
        </xdr:cNvPr>
        <xdr:cNvSpPr txBox="1"/>
      </xdr:nvSpPr>
      <xdr:spPr>
        <a:xfrm>
          <a:off x="11785599" y="8017434"/>
          <a:ext cx="720166" cy="596529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2023-2024 Results by Grade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631824</xdr:colOff>
      <xdr:row>0</xdr:row>
      <xdr:rowOff>12698</xdr:rowOff>
    </xdr:from>
    <xdr:to>
      <xdr:col>12</xdr:col>
      <xdr:colOff>114299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5E40EC-2B5C-4924-8CB4-066394B8FF0F}"/>
            </a:ext>
          </a:extLst>
        </xdr:cNvPr>
        <xdr:cNvSpPr txBox="1"/>
      </xdr:nvSpPr>
      <xdr:spPr>
        <a:xfrm>
          <a:off x="3184524" y="12698"/>
          <a:ext cx="5064125" cy="492127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2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A2D9AFEE-52A8-4902-BEC9-E4A27EA09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D0B7-6969-4F6F-857F-2CF31F31CEDE}">
  <sheetPr>
    <tabColor rgb="FFFF3300"/>
  </sheetPr>
  <dimension ref="A1:L96"/>
  <sheetViews>
    <sheetView workbookViewId="0">
      <pane xSplit="2" ySplit="1" topLeftCell="C14" activePane="bottomRight" state="frozen"/>
      <selection activeCell="C50" sqref="C50"/>
      <selection pane="topRight" activeCell="C50" sqref="C50"/>
      <selection pane="bottomLeft" activeCell="C50" sqref="C50"/>
      <selection pane="bottomRight" activeCell="C23" sqref="C23"/>
    </sheetView>
  </sheetViews>
  <sheetFormatPr defaultRowHeight="14.5" x14ac:dyDescent="0.35"/>
  <cols>
    <col min="1" max="1" width="17.453125" style="12" customWidth="1"/>
    <col min="2" max="2" width="10.81640625" style="14" customWidth="1"/>
    <col min="3" max="7" width="6.81640625" style="20" customWidth="1"/>
    <col min="8" max="10" width="6.81640625" style="19" customWidth="1"/>
  </cols>
  <sheetData>
    <row r="1" spans="1:12" ht="26.5" x14ac:dyDescent="0.35">
      <c r="A1" s="7" t="s">
        <v>0</v>
      </c>
      <c r="B1" s="8" t="s">
        <v>2</v>
      </c>
      <c r="C1" s="18" t="s">
        <v>5</v>
      </c>
      <c r="D1" s="18" t="s">
        <v>6</v>
      </c>
      <c r="E1" s="18" t="s">
        <v>7</v>
      </c>
      <c r="F1" s="18" t="s">
        <v>8</v>
      </c>
      <c r="G1" s="18" t="s">
        <v>9</v>
      </c>
      <c r="H1" s="18" t="s">
        <v>10</v>
      </c>
      <c r="I1" s="18" t="s">
        <v>11</v>
      </c>
      <c r="J1" s="18" t="s">
        <v>12</v>
      </c>
      <c r="L1" s="18" t="s">
        <v>158</v>
      </c>
    </row>
    <row r="2" spans="1:12" x14ac:dyDescent="0.35">
      <c r="A2" s="63" t="s">
        <v>128</v>
      </c>
      <c r="B2" s="22" t="str">
        <f>IF(A2="","",VLOOKUP(A2,Lookups!$A$2:$F$99,3,FALSE))</f>
        <v>Grade A</v>
      </c>
      <c r="C2" s="21"/>
      <c r="D2" s="91"/>
      <c r="E2" s="21"/>
      <c r="F2" s="21"/>
      <c r="G2" s="21"/>
      <c r="H2" s="23"/>
      <c r="I2" s="23"/>
      <c r="J2" s="23"/>
      <c r="L2" t="str">
        <f t="shared" ref="L2:L33" si="0">IF(COUNT(C2:J2)&gt;0,"Yes","No")</f>
        <v>No</v>
      </c>
    </row>
    <row r="3" spans="1:12" x14ac:dyDescent="0.35">
      <c r="A3" s="63" t="s">
        <v>17</v>
      </c>
      <c r="B3" s="22" t="str">
        <f>IF(A3="","",VLOOKUP(A3,Lookups!$A$2:$F$99,3,FALSE))</f>
        <v>Grade A</v>
      </c>
      <c r="C3" s="21"/>
      <c r="D3" s="91"/>
      <c r="E3" s="21"/>
      <c r="F3" s="21"/>
      <c r="G3" s="21"/>
      <c r="H3" s="23"/>
      <c r="I3" s="23"/>
      <c r="J3" s="23"/>
      <c r="L3" t="str">
        <f t="shared" si="0"/>
        <v>No</v>
      </c>
    </row>
    <row r="4" spans="1:12" x14ac:dyDescent="0.35">
      <c r="A4" s="63" t="s">
        <v>32</v>
      </c>
      <c r="B4" s="22" t="str">
        <f>IF(A4="","",VLOOKUP(A4,Lookups!$A$2:$F$99,3,FALSE))</f>
        <v>Grade A</v>
      </c>
      <c r="C4" s="21">
        <v>29</v>
      </c>
      <c r="D4" s="91"/>
      <c r="E4" s="21"/>
      <c r="F4" s="21"/>
      <c r="G4" s="21"/>
      <c r="H4" s="23"/>
      <c r="I4" s="23"/>
      <c r="J4" s="23"/>
      <c r="L4" t="str">
        <f t="shared" si="0"/>
        <v>Yes</v>
      </c>
    </row>
    <row r="5" spans="1:12" x14ac:dyDescent="0.35">
      <c r="A5" s="63" t="s">
        <v>160</v>
      </c>
      <c r="B5" s="22" t="str">
        <f>IF(A5="","",VLOOKUP(A5,Lookups!$A$2:$F$99,3,FALSE))</f>
        <v>Grade B</v>
      </c>
      <c r="C5" s="21">
        <v>16</v>
      </c>
      <c r="D5" s="91"/>
      <c r="E5" s="21"/>
      <c r="F5" s="21"/>
      <c r="G5" s="21"/>
      <c r="H5" s="23"/>
      <c r="I5" s="23"/>
      <c r="J5" s="23"/>
      <c r="L5" t="str">
        <f t="shared" si="0"/>
        <v>Yes</v>
      </c>
    </row>
    <row r="6" spans="1:12" x14ac:dyDescent="0.35">
      <c r="A6" s="63" t="s">
        <v>61</v>
      </c>
      <c r="B6" s="22" t="str">
        <f>IF(A6="","",VLOOKUP(A6,Lookups!$A$2:$F$99,3,FALSE))</f>
        <v>Grade C</v>
      </c>
      <c r="C6" s="21">
        <v>26</v>
      </c>
      <c r="D6" s="91"/>
      <c r="E6" s="21"/>
      <c r="F6" s="21"/>
      <c r="G6" s="21"/>
      <c r="H6" s="23"/>
      <c r="I6" s="23"/>
      <c r="J6" s="23"/>
      <c r="L6" t="str">
        <f t="shared" si="0"/>
        <v>Yes</v>
      </c>
    </row>
    <row r="7" spans="1:12" x14ac:dyDescent="0.35">
      <c r="A7" s="63" t="s">
        <v>165</v>
      </c>
      <c r="B7" s="22" t="str">
        <f>IF(A7="","",VLOOKUP(A7,Lookups!$A$2:$F$99,3,FALSE))</f>
        <v>Grade B</v>
      </c>
      <c r="C7" s="21"/>
      <c r="D7" s="91"/>
      <c r="E7" s="21"/>
      <c r="F7" s="21"/>
      <c r="G7" s="21"/>
      <c r="H7" s="23"/>
      <c r="I7" s="23"/>
      <c r="J7" s="23"/>
      <c r="L7" t="str">
        <f t="shared" si="0"/>
        <v>No</v>
      </c>
    </row>
    <row r="8" spans="1:12" x14ac:dyDescent="0.35">
      <c r="A8" s="63" t="s">
        <v>44</v>
      </c>
      <c r="B8" s="22" t="str">
        <f>IF(A8="","",VLOOKUP(A8,Lookups!$A$2:$F$99,3,FALSE))</f>
        <v>Grade B</v>
      </c>
      <c r="C8" s="21">
        <v>30</v>
      </c>
      <c r="D8" s="91"/>
      <c r="E8" s="21"/>
      <c r="F8" s="21"/>
      <c r="G8" s="21"/>
      <c r="H8" s="23"/>
      <c r="I8" s="23"/>
      <c r="J8" s="23"/>
      <c r="L8" t="str">
        <f t="shared" si="0"/>
        <v>Yes</v>
      </c>
    </row>
    <row r="9" spans="1:12" x14ac:dyDescent="0.35">
      <c r="A9" s="63" t="s">
        <v>30</v>
      </c>
      <c r="B9" s="22" t="str">
        <f>IF(A9="","",VLOOKUP(A9,Lookups!$A$2:$F$99,3,FALSE))</f>
        <v>Grade A</v>
      </c>
      <c r="C9" s="21">
        <v>31</v>
      </c>
      <c r="D9" s="91"/>
      <c r="E9" s="21"/>
      <c r="F9" s="21"/>
      <c r="G9" s="21"/>
      <c r="H9" s="23"/>
      <c r="I9" s="23"/>
      <c r="J9" s="23"/>
      <c r="L9" t="str">
        <f t="shared" si="0"/>
        <v>Yes</v>
      </c>
    </row>
    <row r="10" spans="1:12" x14ac:dyDescent="0.35">
      <c r="A10" s="64" t="s">
        <v>170</v>
      </c>
      <c r="B10" s="22" t="str">
        <f>IF(A10="","",VLOOKUP(A10,Lookups!$A$2:$F$99,3,FALSE))</f>
        <v>Grade B</v>
      </c>
      <c r="C10" s="21"/>
      <c r="D10" s="91"/>
      <c r="E10" s="21"/>
      <c r="F10" s="21"/>
      <c r="G10" s="21"/>
      <c r="H10" s="23"/>
      <c r="I10" s="23"/>
      <c r="J10" s="23"/>
      <c r="L10" t="str">
        <f t="shared" si="0"/>
        <v>No</v>
      </c>
    </row>
    <row r="11" spans="1:12" x14ac:dyDescent="0.35">
      <c r="A11" s="63" t="s">
        <v>34</v>
      </c>
      <c r="B11" s="22" t="str">
        <f>IF(A11="","",VLOOKUP(A11,Lookups!$A$2:$F$99,3,FALSE))</f>
        <v>Grade A</v>
      </c>
      <c r="C11" s="21">
        <v>33</v>
      </c>
      <c r="D11" s="91"/>
      <c r="E11" s="21"/>
      <c r="F11" s="21"/>
      <c r="G11" s="21"/>
      <c r="H11" s="23"/>
      <c r="I11" s="23"/>
      <c r="J11" s="23"/>
      <c r="L11" t="str">
        <f t="shared" si="0"/>
        <v>Yes</v>
      </c>
    </row>
    <row r="12" spans="1:12" x14ac:dyDescent="0.35">
      <c r="A12" s="63" t="s">
        <v>159</v>
      </c>
      <c r="B12" s="22" t="str">
        <f>IF(A12="","",VLOOKUP(A12,Lookups!$A$2:$F$99,3,FALSE))</f>
        <v>Grade B</v>
      </c>
      <c r="C12" s="21">
        <v>18</v>
      </c>
      <c r="D12" s="91"/>
      <c r="E12" s="21"/>
      <c r="F12" s="21"/>
      <c r="G12" s="21"/>
      <c r="H12" s="23"/>
      <c r="I12" s="23"/>
      <c r="J12" s="23"/>
      <c r="L12" t="str">
        <f t="shared" si="0"/>
        <v>Yes</v>
      </c>
    </row>
    <row r="13" spans="1:12" x14ac:dyDescent="0.35">
      <c r="A13" s="62" t="s">
        <v>114</v>
      </c>
      <c r="B13" s="22" t="str">
        <f>IF(A13="","",VLOOKUP(A13,Lookups!$A$2:$F$99,3,FALSE))</f>
        <v>Grade TBC</v>
      </c>
      <c r="C13" s="21"/>
      <c r="D13" s="91"/>
      <c r="E13" s="21"/>
      <c r="F13" s="21"/>
      <c r="G13" s="21"/>
      <c r="H13" s="23"/>
      <c r="I13" s="23"/>
      <c r="J13" s="23"/>
      <c r="L13" t="str">
        <f t="shared" si="0"/>
        <v>No</v>
      </c>
    </row>
    <row r="14" spans="1:12" x14ac:dyDescent="0.35">
      <c r="A14" s="63" t="s">
        <v>35</v>
      </c>
      <c r="B14" s="22" t="str">
        <f>IF(A14="","",VLOOKUP(A14,Lookups!$A$2:$F$99,3,FALSE))</f>
        <v>Grade B</v>
      </c>
      <c r="C14" s="21">
        <v>30</v>
      </c>
      <c r="D14" s="91"/>
      <c r="E14" s="21"/>
      <c r="F14" s="21"/>
      <c r="G14" s="21"/>
      <c r="H14" s="23"/>
      <c r="I14" s="23"/>
      <c r="J14" s="23"/>
      <c r="L14" t="str">
        <f t="shared" si="0"/>
        <v>Yes</v>
      </c>
    </row>
    <row r="15" spans="1:12" x14ac:dyDescent="0.35">
      <c r="A15" s="63" t="s">
        <v>167</v>
      </c>
      <c r="B15" s="22" t="str">
        <f>IF(A15="","",VLOOKUP(A15,Lookups!$A$2:$F$99,3,FALSE))</f>
        <v>Grade AA</v>
      </c>
      <c r="C15" s="21"/>
      <c r="D15" s="91"/>
      <c r="E15" s="21"/>
      <c r="F15" s="21"/>
      <c r="G15" s="21"/>
      <c r="H15" s="23"/>
      <c r="I15" s="23"/>
      <c r="J15" s="23"/>
      <c r="L15" t="str">
        <f t="shared" si="0"/>
        <v>No</v>
      </c>
    </row>
    <row r="16" spans="1:12" x14ac:dyDescent="0.35">
      <c r="A16" s="63" t="s">
        <v>168</v>
      </c>
      <c r="B16" s="22" t="str">
        <f>IF(A16="","",VLOOKUP(A16,Lookups!$A$2:$F$99,3,FALSE))</f>
        <v>Grade A</v>
      </c>
      <c r="C16" s="21"/>
      <c r="D16" s="91"/>
      <c r="E16" s="21"/>
      <c r="F16" s="21"/>
      <c r="G16" s="21"/>
      <c r="H16" s="23"/>
      <c r="I16" s="23"/>
      <c r="J16" s="23"/>
      <c r="L16" t="str">
        <f t="shared" si="0"/>
        <v>No</v>
      </c>
    </row>
    <row r="17" spans="1:12" x14ac:dyDescent="0.35">
      <c r="A17" s="63" t="s">
        <v>86</v>
      </c>
      <c r="B17" s="22" t="str">
        <f>IF(A17="","",VLOOKUP(A17,Lookups!$A$2:$F$99,3,FALSE))</f>
        <v>Grade C</v>
      </c>
      <c r="C17" s="21"/>
      <c r="D17" s="91"/>
      <c r="E17" s="21"/>
      <c r="F17" s="21"/>
      <c r="G17" s="21"/>
      <c r="H17" s="23"/>
      <c r="I17" s="23"/>
      <c r="J17" s="23"/>
      <c r="L17" t="str">
        <f t="shared" si="0"/>
        <v>No</v>
      </c>
    </row>
    <row r="18" spans="1:12" x14ac:dyDescent="0.35">
      <c r="A18" s="63" t="s">
        <v>63</v>
      </c>
      <c r="B18" s="22" t="str">
        <f>IF(A18="","",VLOOKUP(A18,Lookups!$A$2:$F$99,3,FALSE))</f>
        <v>Grade C</v>
      </c>
      <c r="C18" s="21">
        <v>27</v>
      </c>
      <c r="D18" s="91"/>
      <c r="E18" s="21"/>
      <c r="F18" s="21"/>
      <c r="G18" s="21"/>
      <c r="H18" s="23"/>
      <c r="I18" s="23"/>
      <c r="J18" s="23"/>
      <c r="L18" t="str">
        <f t="shared" si="0"/>
        <v>Yes</v>
      </c>
    </row>
    <row r="19" spans="1:12" x14ac:dyDescent="0.35">
      <c r="A19" s="63" t="s">
        <v>36</v>
      </c>
      <c r="B19" s="22" t="str">
        <f>IF(A19="","",VLOOKUP(A19,Lookups!$A$2:$F$99,3,FALSE))</f>
        <v>Grade A</v>
      </c>
      <c r="C19" s="21"/>
      <c r="D19" s="91"/>
      <c r="E19" s="21"/>
      <c r="F19" s="21"/>
      <c r="G19" s="21"/>
      <c r="H19" s="23"/>
      <c r="I19" s="23"/>
      <c r="J19" s="23"/>
      <c r="L19" t="str">
        <f t="shared" si="0"/>
        <v>No</v>
      </c>
    </row>
    <row r="20" spans="1:12" x14ac:dyDescent="0.35">
      <c r="A20" s="63" t="s">
        <v>41</v>
      </c>
      <c r="B20" s="22" t="str">
        <f>IF(A20="","",VLOOKUP(A20,Lookups!$A$2:$F$99,3,FALSE))</f>
        <v>Grade B</v>
      </c>
      <c r="C20" s="21"/>
      <c r="D20" s="91"/>
      <c r="E20" s="21"/>
      <c r="F20" s="21"/>
      <c r="G20" s="21"/>
      <c r="H20" s="23"/>
      <c r="I20" s="23"/>
      <c r="J20" s="23"/>
      <c r="L20" t="str">
        <f t="shared" si="0"/>
        <v>No</v>
      </c>
    </row>
    <row r="21" spans="1:12" x14ac:dyDescent="0.35">
      <c r="A21" s="63" t="s">
        <v>38</v>
      </c>
      <c r="B21" s="22" t="str">
        <f>IF(A21="","",VLOOKUP(A21,Lookups!$A$2:$F$99,3,FALSE))</f>
        <v>Grade C</v>
      </c>
      <c r="C21" s="21">
        <v>19</v>
      </c>
      <c r="D21" s="91"/>
      <c r="E21" s="21"/>
      <c r="F21" s="21"/>
      <c r="G21" s="21"/>
      <c r="H21" s="23"/>
      <c r="I21" s="23"/>
      <c r="J21" s="23"/>
      <c r="L21" t="str">
        <f t="shared" si="0"/>
        <v>Yes</v>
      </c>
    </row>
    <row r="22" spans="1:12" x14ac:dyDescent="0.35">
      <c r="A22" s="63" t="s">
        <v>60</v>
      </c>
      <c r="B22" s="22" t="str">
        <f>IF(A22="","",VLOOKUP(A22,Lookups!$A$2:$F$99,3,FALSE))</f>
        <v>Grade C</v>
      </c>
      <c r="C22" s="21">
        <v>16</v>
      </c>
      <c r="D22" s="91"/>
      <c r="E22" s="21"/>
      <c r="F22" s="21"/>
      <c r="G22" s="21"/>
      <c r="H22" s="23"/>
      <c r="I22" s="23"/>
      <c r="J22" s="23"/>
      <c r="L22" t="str">
        <f t="shared" si="0"/>
        <v>Yes</v>
      </c>
    </row>
    <row r="23" spans="1:12" x14ac:dyDescent="0.35">
      <c r="A23" s="63" t="s">
        <v>69</v>
      </c>
      <c r="B23" s="22" t="str">
        <f>IF(A23="","",VLOOKUP(A23,Lookups!$A$2:$F$99,3,FALSE))</f>
        <v>Grade A</v>
      </c>
      <c r="C23" s="21">
        <v>22</v>
      </c>
      <c r="D23" s="91"/>
      <c r="E23" s="21"/>
      <c r="F23" s="21"/>
      <c r="G23" s="21"/>
      <c r="H23" s="23"/>
      <c r="I23" s="23"/>
      <c r="J23" s="23"/>
      <c r="L23" t="str">
        <f t="shared" si="0"/>
        <v>Yes</v>
      </c>
    </row>
    <row r="24" spans="1:12" x14ac:dyDescent="0.35">
      <c r="A24" s="63" t="s">
        <v>82</v>
      </c>
      <c r="B24" s="22" t="str">
        <f>IF(A24="","",VLOOKUP(A24,Lookups!$A$2:$F$99,3,FALSE))</f>
        <v>Grade TBC</v>
      </c>
      <c r="C24" s="21"/>
      <c r="D24" s="91"/>
      <c r="E24" s="21"/>
      <c r="F24" s="21"/>
      <c r="G24" s="21"/>
      <c r="H24" s="23"/>
      <c r="I24" s="23"/>
      <c r="J24" s="23"/>
      <c r="L24" t="str">
        <f t="shared" si="0"/>
        <v>No</v>
      </c>
    </row>
    <row r="25" spans="1:12" x14ac:dyDescent="0.35">
      <c r="A25" s="63" t="s">
        <v>172</v>
      </c>
      <c r="B25" s="22" t="str">
        <f>IF(A25="","",VLOOKUP(A25,Lookups!$A$2:$F$99,3,FALSE))</f>
        <v>Grade AA</v>
      </c>
      <c r="C25" s="21"/>
      <c r="D25" s="91"/>
      <c r="E25" s="21"/>
      <c r="F25" s="21"/>
      <c r="G25" s="21"/>
      <c r="H25" s="23"/>
      <c r="I25" s="23"/>
      <c r="J25" s="23"/>
      <c r="L25" t="str">
        <f t="shared" si="0"/>
        <v>No</v>
      </c>
    </row>
    <row r="26" spans="1:12" x14ac:dyDescent="0.35">
      <c r="A26" s="63" t="s">
        <v>40</v>
      </c>
      <c r="B26" s="22" t="str">
        <f>IF(A26="","",VLOOKUP(A26,Lookups!$A$2:$F$99,3,FALSE))</f>
        <v>Grade C</v>
      </c>
      <c r="C26" s="21">
        <v>30</v>
      </c>
      <c r="D26" s="91"/>
      <c r="E26" s="21"/>
      <c r="F26" s="21"/>
      <c r="G26" s="21"/>
      <c r="H26" s="23"/>
      <c r="I26" s="23"/>
      <c r="J26" s="23"/>
      <c r="L26" t="str">
        <f t="shared" si="0"/>
        <v>Yes</v>
      </c>
    </row>
    <row r="27" spans="1:12" x14ac:dyDescent="0.35">
      <c r="A27" s="62" t="s">
        <v>83</v>
      </c>
      <c r="B27" s="22" t="str">
        <f>IF(A27="","",VLOOKUP(A27,Lookups!$A$2:$F$99,3,FALSE))</f>
        <v>Grade B</v>
      </c>
      <c r="C27" s="21">
        <v>16</v>
      </c>
      <c r="D27" s="91"/>
      <c r="E27" s="21"/>
      <c r="F27" s="21"/>
      <c r="G27" s="21"/>
      <c r="H27" s="23"/>
      <c r="I27" s="23"/>
      <c r="J27" s="23"/>
      <c r="L27" t="str">
        <f t="shared" si="0"/>
        <v>Yes</v>
      </c>
    </row>
    <row r="28" spans="1:12" x14ac:dyDescent="0.35">
      <c r="A28" s="63" t="s">
        <v>64</v>
      </c>
      <c r="B28" s="22" t="str">
        <f>IF(A28="","",VLOOKUP(A28,Lookups!$A$2:$F$99,3,FALSE))</f>
        <v>Grade C</v>
      </c>
      <c r="C28" s="21"/>
      <c r="D28" s="91"/>
      <c r="E28" s="21"/>
      <c r="F28" s="21"/>
      <c r="G28" s="21"/>
      <c r="H28" s="23"/>
      <c r="I28" s="23"/>
      <c r="J28" s="23"/>
      <c r="L28" t="str">
        <f t="shared" si="0"/>
        <v>No</v>
      </c>
    </row>
    <row r="29" spans="1:12" x14ac:dyDescent="0.35">
      <c r="A29" s="63" t="s">
        <v>184</v>
      </c>
      <c r="B29" s="22" t="str">
        <f>IF(A29="","",VLOOKUP(A29,Lookups!$A$2:$F$99,3,FALSE))</f>
        <v>Grade TBC</v>
      </c>
      <c r="C29" s="21"/>
      <c r="D29" s="21"/>
      <c r="E29" s="21"/>
      <c r="F29" s="21"/>
      <c r="G29" s="21"/>
      <c r="H29" s="23"/>
      <c r="I29" s="23"/>
      <c r="J29" s="23"/>
      <c r="L29" t="str">
        <f t="shared" si="0"/>
        <v>No</v>
      </c>
    </row>
    <row r="30" spans="1:12" x14ac:dyDescent="0.35">
      <c r="A30" s="63" t="s">
        <v>16</v>
      </c>
      <c r="B30" s="22" t="str">
        <f>IF(A30="","",VLOOKUP(A30,Lookups!$A$2:$F$99,3,FALSE))</f>
        <v>Grade AA</v>
      </c>
      <c r="C30" s="21"/>
      <c r="D30" s="91"/>
      <c r="E30" s="21"/>
      <c r="F30" s="21"/>
      <c r="G30" s="21"/>
      <c r="H30" s="23"/>
      <c r="I30" s="23"/>
      <c r="J30" s="23"/>
      <c r="L30" t="str">
        <f t="shared" si="0"/>
        <v>No</v>
      </c>
    </row>
    <row r="31" spans="1:12" x14ac:dyDescent="0.35">
      <c r="A31" s="63" t="s">
        <v>42</v>
      </c>
      <c r="B31" s="22" t="str">
        <f>IF(A31="","",VLOOKUP(A31,Lookups!$A$2:$F$99,3,FALSE))</f>
        <v>Grade B</v>
      </c>
      <c r="C31" s="21">
        <v>22</v>
      </c>
      <c r="D31" s="91"/>
      <c r="E31" s="21"/>
      <c r="F31" s="21"/>
      <c r="G31" s="21"/>
      <c r="H31" s="23"/>
      <c r="I31" s="23"/>
      <c r="J31" s="23"/>
      <c r="L31" t="str">
        <f t="shared" si="0"/>
        <v>Yes</v>
      </c>
    </row>
    <row r="32" spans="1:12" x14ac:dyDescent="0.35">
      <c r="A32" s="63" t="s">
        <v>43</v>
      </c>
      <c r="B32" s="22" t="str">
        <f>IF(A32="","",VLOOKUP(A32,Lookups!$A$2:$F$99,3,FALSE))</f>
        <v>Grade C</v>
      </c>
      <c r="C32" s="21"/>
      <c r="D32" s="91"/>
      <c r="E32" s="21"/>
      <c r="F32" s="21"/>
      <c r="G32" s="21"/>
      <c r="H32" s="23"/>
      <c r="I32" s="23"/>
      <c r="J32" s="23"/>
      <c r="L32" t="str">
        <f t="shared" si="0"/>
        <v>No</v>
      </c>
    </row>
    <row r="33" spans="1:12" x14ac:dyDescent="0.35">
      <c r="A33" s="63"/>
      <c r="B33" s="22" t="str">
        <f>IF(A33="","",VLOOKUP(A33,Lookups!$A$2:$F$99,3,FALSE))</f>
        <v/>
      </c>
      <c r="C33" s="21"/>
      <c r="D33" s="21"/>
      <c r="E33" s="21"/>
      <c r="F33" s="21"/>
      <c r="G33" s="21"/>
      <c r="H33" s="23"/>
      <c r="I33" s="23"/>
      <c r="J33" s="23"/>
      <c r="L33" t="str">
        <f t="shared" si="0"/>
        <v>No</v>
      </c>
    </row>
    <row r="34" spans="1:12" x14ac:dyDescent="0.35">
      <c r="A34" s="63" t="s">
        <v>45</v>
      </c>
      <c r="B34" s="22" t="str">
        <f>IF(A34="","",VLOOKUP(A34,Lookups!$A$2:$F$99,3,FALSE))</f>
        <v>Grade A</v>
      </c>
      <c r="C34" s="21"/>
      <c r="D34" s="91"/>
      <c r="E34" s="21"/>
      <c r="F34" s="21"/>
      <c r="G34" s="21"/>
      <c r="H34" s="23"/>
      <c r="I34" s="23"/>
      <c r="J34" s="23"/>
      <c r="L34" t="str">
        <f t="shared" ref="L34:L65" si="1">IF(COUNT(C34:J34)&gt;0,"Yes","No")</f>
        <v>No</v>
      </c>
    </row>
    <row r="35" spans="1:12" x14ac:dyDescent="0.35">
      <c r="A35" s="63" t="s">
        <v>58</v>
      </c>
      <c r="B35" s="22" t="str">
        <f>IF(A35="","",VLOOKUP(A35,Lookups!$A$2:$F$99,3,FALSE))</f>
        <v>Grade B</v>
      </c>
      <c r="C35" s="21"/>
      <c r="D35" s="91"/>
      <c r="E35" s="21"/>
      <c r="F35" s="21"/>
      <c r="G35" s="21"/>
      <c r="H35" s="23"/>
      <c r="I35" s="23"/>
      <c r="J35" s="23"/>
      <c r="L35" t="str">
        <f t="shared" si="1"/>
        <v>No</v>
      </c>
    </row>
    <row r="36" spans="1:12" x14ac:dyDescent="0.35">
      <c r="A36" s="63" t="s">
        <v>65</v>
      </c>
      <c r="B36" s="22" t="str">
        <f>IF(A36="","",VLOOKUP(A36,Lookups!$A$2:$F$99,3,FALSE))</f>
        <v>Grade C</v>
      </c>
      <c r="C36" s="21">
        <v>19</v>
      </c>
      <c r="D36" s="91"/>
      <c r="E36" s="21"/>
      <c r="F36" s="21"/>
      <c r="G36" s="21"/>
      <c r="H36" s="23"/>
      <c r="I36" s="23"/>
      <c r="J36" s="23"/>
      <c r="L36" t="str">
        <f t="shared" si="1"/>
        <v>Yes</v>
      </c>
    </row>
    <row r="37" spans="1:12" x14ac:dyDescent="0.35">
      <c r="A37" s="64" t="s">
        <v>127</v>
      </c>
      <c r="B37" s="22" t="str">
        <f>IF(A37="","",VLOOKUP(A37,Lookups!$A$2:$F$99,3,FALSE))</f>
        <v>Grade C</v>
      </c>
      <c r="C37" s="21"/>
      <c r="D37" s="91"/>
      <c r="E37" s="21"/>
      <c r="F37" s="21"/>
      <c r="G37" s="21"/>
      <c r="H37" s="23"/>
      <c r="I37" s="23"/>
      <c r="J37" s="23"/>
      <c r="L37" t="str">
        <f t="shared" si="1"/>
        <v>No</v>
      </c>
    </row>
    <row r="38" spans="1:12" x14ac:dyDescent="0.35">
      <c r="A38" s="63" t="s">
        <v>62</v>
      </c>
      <c r="B38" s="22" t="str">
        <f>IF(A38="","",VLOOKUP(A38,Lookups!$A$2:$F$99,3,FALSE))</f>
        <v>Grade C</v>
      </c>
      <c r="C38" s="21"/>
      <c r="D38" s="91"/>
      <c r="E38" s="21"/>
      <c r="F38" s="21"/>
      <c r="G38" s="21"/>
      <c r="H38" s="23"/>
      <c r="I38" s="23"/>
      <c r="J38" s="23"/>
      <c r="L38" t="str">
        <f t="shared" si="1"/>
        <v>No</v>
      </c>
    </row>
    <row r="39" spans="1:12" x14ac:dyDescent="0.35">
      <c r="A39" s="63" t="s">
        <v>56</v>
      </c>
      <c r="B39" s="22" t="str">
        <f>IF(A39="","",VLOOKUP(A39,Lookups!$A$2:$F$99,3,FALSE))</f>
        <v>Grade B</v>
      </c>
      <c r="C39" s="21"/>
      <c r="D39" s="91"/>
      <c r="E39" s="21"/>
      <c r="F39" s="21"/>
      <c r="G39" s="21"/>
      <c r="H39" s="23"/>
      <c r="I39" s="23"/>
      <c r="J39" s="23"/>
      <c r="L39" t="str">
        <f t="shared" si="1"/>
        <v>No</v>
      </c>
    </row>
    <row r="40" spans="1:12" x14ac:dyDescent="0.35">
      <c r="A40" s="63" t="s">
        <v>80</v>
      </c>
      <c r="B40" s="22" t="str">
        <f>IF(A40="","",VLOOKUP(A40,Lookups!$A$2:$F$99,3,FALSE))</f>
        <v>Grade B</v>
      </c>
      <c r="C40" s="21"/>
      <c r="D40" s="91"/>
      <c r="E40" s="21"/>
      <c r="F40" s="21"/>
      <c r="G40" s="21"/>
      <c r="H40" s="23"/>
      <c r="I40" s="23"/>
      <c r="J40" s="23"/>
      <c r="L40" t="str">
        <f t="shared" si="1"/>
        <v>No</v>
      </c>
    </row>
    <row r="41" spans="1:12" x14ac:dyDescent="0.35">
      <c r="A41" s="63" t="s">
        <v>149</v>
      </c>
      <c r="B41" s="22" t="str">
        <f>IF(A41="","",VLOOKUP(A41,Lookups!$A$2:$F$99,3,FALSE))</f>
        <v>Grade C</v>
      </c>
      <c r="C41" s="21"/>
      <c r="D41" s="91"/>
      <c r="E41" s="21"/>
      <c r="F41" s="21"/>
      <c r="G41" s="21"/>
      <c r="H41" s="23"/>
      <c r="I41" s="23"/>
      <c r="J41" s="23"/>
      <c r="L41" t="str">
        <f t="shared" si="1"/>
        <v>No</v>
      </c>
    </row>
    <row r="42" spans="1:12" x14ac:dyDescent="0.35">
      <c r="A42" s="63" t="s">
        <v>39</v>
      </c>
      <c r="B42" s="22" t="str">
        <f>IF(A42="","",VLOOKUP(A42,Lookups!$A$2:$F$99,3,FALSE))</f>
        <v>Grade C</v>
      </c>
      <c r="C42" s="21">
        <v>14</v>
      </c>
      <c r="D42" s="91"/>
      <c r="E42" s="21"/>
      <c r="F42" s="21"/>
      <c r="G42" s="21"/>
      <c r="H42" s="23"/>
      <c r="I42" s="23"/>
      <c r="J42" s="23"/>
      <c r="L42" t="str">
        <f t="shared" si="1"/>
        <v>Yes</v>
      </c>
    </row>
    <row r="43" spans="1:12" x14ac:dyDescent="0.35">
      <c r="A43" s="63" t="s">
        <v>37</v>
      </c>
      <c r="B43" s="22" t="str">
        <f>IF(A43="","",VLOOKUP(A43,Lookups!$A$2:$F$99,3,FALSE))</f>
        <v>Grade AA</v>
      </c>
      <c r="C43" s="21">
        <v>32</v>
      </c>
      <c r="D43" s="91"/>
      <c r="E43" s="21"/>
      <c r="F43" s="21"/>
      <c r="G43" s="21"/>
      <c r="H43" s="23"/>
      <c r="I43" s="23"/>
      <c r="J43" s="23"/>
      <c r="L43" t="str">
        <f t="shared" si="1"/>
        <v>Yes</v>
      </c>
    </row>
    <row r="44" spans="1:12" x14ac:dyDescent="0.35">
      <c r="A44" s="63" t="s">
        <v>131</v>
      </c>
      <c r="B44" s="22" t="str">
        <f>IF(A44="","",VLOOKUP(A44,Lookups!$A$2:$F$99,3,FALSE))</f>
        <v>Grade C</v>
      </c>
      <c r="C44" s="21"/>
      <c r="D44" s="91"/>
      <c r="E44" s="21"/>
      <c r="F44" s="21"/>
      <c r="G44" s="21"/>
      <c r="H44" s="23"/>
      <c r="I44" s="23"/>
      <c r="J44" s="23"/>
      <c r="L44" t="str">
        <f t="shared" si="1"/>
        <v>No</v>
      </c>
    </row>
    <row r="45" spans="1:12" x14ac:dyDescent="0.35">
      <c r="A45" s="63" t="s">
        <v>140</v>
      </c>
      <c r="B45" s="22" t="str">
        <f>IF(A45="","",VLOOKUP(A45,Lookups!$A$2:$F$99,3,FALSE))</f>
        <v>Grade AA</v>
      </c>
      <c r="C45" s="21"/>
      <c r="D45" s="91"/>
      <c r="E45" s="21"/>
      <c r="F45" s="21"/>
      <c r="G45" s="21"/>
      <c r="H45" s="23"/>
      <c r="I45" s="23"/>
      <c r="J45" s="23"/>
      <c r="L45" t="str">
        <f t="shared" si="1"/>
        <v>No</v>
      </c>
    </row>
    <row r="46" spans="1:12" x14ac:dyDescent="0.35">
      <c r="A46" s="63" t="s">
        <v>185</v>
      </c>
      <c r="B46" s="22" t="str">
        <f>IF(A46="","",VLOOKUP(A46,Lookups!$A$2:$F$99,3,FALSE))</f>
        <v>Grade TBC</v>
      </c>
      <c r="C46" s="21"/>
      <c r="D46" s="21"/>
      <c r="E46" s="21"/>
      <c r="F46" s="21"/>
      <c r="G46" s="21"/>
      <c r="H46" s="23"/>
      <c r="I46" s="23"/>
      <c r="J46" s="23"/>
      <c r="L46" t="str">
        <f t="shared" si="1"/>
        <v>No</v>
      </c>
    </row>
    <row r="47" spans="1:12" x14ac:dyDescent="0.35">
      <c r="A47" s="78" t="s">
        <v>148</v>
      </c>
      <c r="B47" s="22" t="str">
        <f>IF(A47="","",VLOOKUP(A47,Lookups!$A$2:$F$99,3,FALSE))</f>
        <v>Grade A</v>
      </c>
      <c r="C47" s="21">
        <v>30</v>
      </c>
      <c r="D47" s="91"/>
      <c r="E47" s="21"/>
      <c r="F47" s="21"/>
      <c r="G47" s="21"/>
      <c r="H47" s="23"/>
      <c r="I47" s="23"/>
      <c r="J47" s="23"/>
      <c r="L47" t="str">
        <f t="shared" si="1"/>
        <v>Yes</v>
      </c>
    </row>
    <row r="48" spans="1:12" x14ac:dyDescent="0.35">
      <c r="A48" s="63" t="s">
        <v>33</v>
      </c>
      <c r="B48" s="22" t="str">
        <f>IF(A48="","",VLOOKUP(A48,Lookups!$A$2:$F$99,3,FALSE))</f>
        <v>Grade A</v>
      </c>
      <c r="C48" s="21"/>
      <c r="D48" s="91"/>
      <c r="E48" s="21"/>
      <c r="F48" s="21"/>
      <c r="G48" s="21"/>
      <c r="H48" s="23"/>
      <c r="I48" s="23"/>
      <c r="J48" s="23"/>
      <c r="L48" t="str">
        <f t="shared" si="1"/>
        <v>No</v>
      </c>
    </row>
    <row r="49" spans="1:12" x14ac:dyDescent="0.35">
      <c r="A49" s="63" t="s">
        <v>46</v>
      </c>
      <c r="B49" s="22" t="str">
        <f>IF(A49="","",VLOOKUP(A49,Lookups!$A$2:$F$99,3,FALSE))</f>
        <v>Grade A</v>
      </c>
      <c r="C49" s="21"/>
      <c r="D49" s="91"/>
      <c r="E49" s="21"/>
      <c r="F49" s="21"/>
      <c r="G49" s="21"/>
      <c r="H49" s="23"/>
      <c r="I49" s="23"/>
      <c r="J49" s="23"/>
      <c r="L49" t="str">
        <f t="shared" si="1"/>
        <v>No</v>
      </c>
    </row>
    <row r="50" spans="1:12" x14ac:dyDescent="0.35">
      <c r="A50" s="63" t="s">
        <v>57</v>
      </c>
      <c r="B50" s="22" t="str">
        <f>IF(A50="","",VLOOKUP(A50,Lookups!$A$2:$F$99,3,FALSE))</f>
        <v>Grade AA</v>
      </c>
      <c r="C50" s="21">
        <v>33</v>
      </c>
      <c r="D50" s="91"/>
      <c r="E50" s="21"/>
      <c r="F50" s="21"/>
      <c r="G50" s="21"/>
      <c r="H50" s="23"/>
      <c r="I50" s="23"/>
      <c r="J50" s="23"/>
      <c r="L50" t="str">
        <f t="shared" si="1"/>
        <v>Yes</v>
      </c>
    </row>
    <row r="51" spans="1:12" x14ac:dyDescent="0.35">
      <c r="A51" s="63" t="s">
        <v>59</v>
      </c>
      <c r="B51" s="22" t="str">
        <f>IF(A51="","",VLOOKUP(A51,Lookups!$A$2:$F$99,3,FALSE))</f>
        <v>Grade B</v>
      </c>
      <c r="C51" s="21">
        <v>28</v>
      </c>
      <c r="D51" s="91"/>
      <c r="E51" s="21"/>
      <c r="F51" s="21"/>
      <c r="G51" s="21"/>
      <c r="H51" s="23"/>
      <c r="I51" s="23"/>
      <c r="J51" s="23"/>
      <c r="L51" t="str">
        <f t="shared" si="1"/>
        <v>Yes</v>
      </c>
    </row>
    <row r="52" spans="1:12" x14ac:dyDescent="0.35">
      <c r="A52" s="63" t="s">
        <v>28</v>
      </c>
      <c r="B52" s="22" t="str">
        <f>IF(A52="","",VLOOKUP(A52,Lookups!$A$2:$F$99,3,FALSE))</f>
        <v>Grade AA</v>
      </c>
      <c r="C52" s="21">
        <v>35</v>
      </c>
      <c r="D52" s="91"/>
      <c r="E52" s="21"/>
      <c r="F52" s="21"/>
      <c r="G52" s="21"/>
      <c r="H52" s="23"/>
      <c r="I52" s="23"/>
      <c r="J52" s="23"/>
      <c r="L52" t="str">
        <f t="shared" si="1"/>
        <v>Yes</v>
      </c>
    </row>
    <row r="53" spans="1:12" x14ac:dyDescent="0.35">
      <c r="A53" s="62" t="s">
        <v>118</v>
      </c>
      <c r="B53" s="22" t="str">
        <f>IF(A53="","",VLOOKUP(A53,Lookups!$A$2:$F$99,3,FALSE))</f>
        <v>Grade TBC</v>
      </c>
      <c r="C53" s="21"/>
      <c r="D53" s="91"/>
      <c r="E53" s="21"/>
      <c r="F53" s="21"/>
      <c r="G53" s="21"/>
      <c r="H53" s="23"/>
      <c r="I53" s="23"/>
      <c r="J53" s="23"/>
      <c r="L53" t="str">
        <f t="shared" si="1"/>
        <v>No</v>
      </c>
    </row>
    <row r="54" spans="1:12" x14ac:dyDescent="0.35">
      <c r="A54" s="63" t="s">
        <v>183</v>
      </c>
      <c r="B54" s="22" t="str">
        <f>IF(A54="","",VLOOKUP(A54,Lookups!$A$2:$F$99,3,FALSE))</f>
        <v>Grade TBC</v>
      </c>
      <c r="C54" s="21"/>
      <c r="D54" s="21"/>
      <c r="E54" s="21"/>
      <c r="F54" s="21"/>
      <c r="G54" s="21"/>
      <c r="H54" s="23"/>
      <c r="I54" s="23"/>
      <c r="J54" s="23"/>
      <c r="L54" t="str">
        <f t="shared" si="1"/>
        <v>No</v>
      </c>
    </row>
    <row r="55" spans="1:12" x14ac:dyDescent="0.35">
      <c r="A55" s="63" t="s">
        <v>29</v>
      </c>
      <c r="B55" s="22" t="str">
        <f>IF(A55="","",VLOOKUP(A55,Lookups!$A$2:$F$99,3,FALSE))</f>
        <v>Grade A</v>
      </c>
      <c r="C55" s="21"/>
      <c r="D55" s="91"/>
      <c r="E55" s="21"/>
      <c r="F55" s="21"/>
      <c r="G55" s="21"/>
      <c r="H55" s="23"/>
      <c r="I55" s="23"/>
      <c r="J55" s="23"/>
      <c r="L55" t="str">
        <f t="shared" si="1"/>
        <v>No</v>
      </c>
    </row>
    <row r="56" spans="1:12" x14ac:dyDescent="0.35">
      <c r="A56" s="62" t="s">
        <v>116</v>
      </c>
      <c r="B56" s="22" t="str">
        <f>IF(A56="","",VLOOKUP(A56,Lookups!$A$2:$F$99,3,FALSE))</f>
        <v>Grade A</v>
      </c>
      <c r="C56" s="21"/>
      <c r="D56" s="91"/>
      <c r="E56" s="21"/>
      <c r="F56" s="21"/>
      <c r="G56" s="21"/>
      <c r="H56" s="23"/>
      <c r="I56" s="23"/>
      <c r="J56" s="23"/>
      <c r="L56" t="str">
        <f t="shared" si="1"/>
        <v>No</v>
      </c>
    </row>
    <row r="57" spans="1:12" x14ac:dyDescent="0.35">
      <c r="A57" s="63" t="s">
        <v>68</v>
      </c>
      <c r="B57" s="22" t="str">
        <f>IF(A57="","",VLOOKUP(A57,Lookups!$A$2:$F$99,3,FALSE))</f>
        <v>Grade TBC</v>
      </c>
      <c r="C57" s="21"/>
      <c r="D57" s="91"/>
      <c r="E57" s="21"/>
      <c r="F57" s="21"/>
      <c r="G57" s="21"/>
      <c r="H57" s="23"/>
      <c r="I57" s="23"/>
      <c r="J57" s="23"/>
      <c r="L57" t="str">
        <f t="shared" si="1"/>
        <v>No</v>
      </c>
    </row>
    <row r="58" spans="1:12" x14ac:dyDescent="0.35">
      <c r="A58" s="64" t="s">
        <v>133</v>
      </c>
      <c r="B58" s="22" t="str">
        <f>IF(A58="","",VLOOKUP(A58,Lookups!$A$2:$F$99,3,FALSE))</f>
        <v>Grade B</v>
      </c>
      <c r="C58" s="21"/>
      <c r="D58" s="91"/>
      <c r="E58" s="21"/>
      <c r="F58" s="21"/>
      <c r="G58" s="21"/>
      <c r="H58" s="23"/>
      <c r="I58" s="23"/>
      <c r="J58" s="23"/>
      <c r="L58" t="str">
        <f t="shared" si="1"/>
        <v>No</v>
      </c>
    </row>
    <row r="59" spans="1:12" x14ac:dyDescent="0.35">
      <c r="A59" s="62" t="s">
        <v>117</v>
      </c>
      <c r="B59" s="22" t="str">
        <f>IF(A59="","",VLOOKUP(A59,Lookups!$A$2:$F$99,3,FALSE))</f>
        <v>Grade AA</v>
      </c>
      <c r="C59" s="21"/>
      <c r="D59" s="91"/>
      <c r="E59" s="21"/>
      <c r="F59" s="21"/>
      <c r="G59" s="21"/>
      <c r="H59" s="23"/>
      <c r="I59" s="23"/>
      <c r="J59" s="23"/>
      <c r="L59" t="str">
        <f t="shared" si="1"/>
        <v>No</v>
      </c>
    </row>
    <row r="60" spans="1:12" x14ac:dyDescent="0.35">
      <c r="A60" s="62" t="s">
        <v>126</v>
      </c>
      <c r="B60" s="22" t="str">
        <f>IF(A60="","",VLOOKUP(A60,Lookups!$A$2:$F$99,3,FALSE))</f>
        <v>Grade B</v>
      </c>
      <c r="C60" s="21"/>
      <c r="D60" s="91"/>
      <c r="E60" s="21"/>
      <c r="F60" s="21"/>
      <c r="G60" s="21"/>
      <c r="H60" s="23"/>
      <c r="I60" s="23"/>
      <c r="J60" s="23"/>
      <c r="L60" t="str">
        <f t="shared" si="1"/>
        <v>No</v>
      </c>
    </row>
    <row r="61" spans="1:12" x14ac:dyDescent="0.35">
      <c r="A61" s="62" t="s">
        <v>125</v>
      </c>
      <c r="B61" s="22" t="str">
        <f>IF(A61="","",VLOOKUP(A61,Lookups!$A$2:$F$99,3,FALSE))</f>
        <v>Grade B</v>
      </c>
      <c r="C61" s="21"/>
      <c r="D61" s="91"/>
      <c r="E61" s="21"/>
      <c r="F61" s="21"/>
      <c r="G61" s="21"/>
      <c r="H61" s="23"/>
      <c r="I61" s="23"/>
      <c r="J61" s="23"/>
      <c r="L61" t="str">
        <f t="shared" si="1"/>
        <v>No</v>
      </c>
    </row>
    <row r="62" spans="1:12" x14ac:dyDescent="0.35">
      <c r="A62" s="62" t="s">
        <v>136</v>
      </c>
      <c r="B62" s="22" t="str">
        <f>IF(A62="","",VLOOKUP(A62,Lookups!$A$2:$F$99,3,FALSE))</f>
        <v>Grade C</v>
      </c>
      <c r="C62" s="21"/>
      <c r="D62" s="91"/>
      <c r="E62" s="21"/>
      <c r="F62" s="21"/>
      <c r="G62" s="21"/>
      <c r="H62" s="23"/>
      <c r="I62" s="23"/>
      <c r="J62" s="23"/>
      <c r="L62" t="str">
        <f t="shared" si="1"/>
        <v>No</v>
      </c>
    </row>
    <row r="63" spans="1:12" x14ac:dyDescent="0.35">
      <c r="A63" s="62" t="s">
        <v>123</v>
      </c>
      <c r="B63" s="22" t="str">
        <f>IF(A63="","",VLOOKUP(A63,Lookups!$A$2:$F$99,3,FALSE))</f>
        <v>Grade B</v>
      </c>
      <c r="C63" s="21"/>
      <c r="D63" s="91"/>
      <c r="E63" s="21"/>
      <c r="F63" s="21"/>
      <c r="G63" s="21"/>
      <c r="H63" s="23"/>
      <c r="I63" s="23"/>
      <c r="J63" s="23"/>
      <c r="L63" t="str">
        <f t="shared" si="1"/>
        <v>No</v>
      </c>
    </row>
    <row r="64" spans="1:12" x14ac:dyDescent="0.35">
      <c r="A64" s="62" t="s">
        <v>124</v>
      </c>
      <c r="B64" s="22" t="str">
        <f>IF(A64="","",VLOOKUP(A64,Lookups!$A$2:$F$99,3,FALSE))</f>
        <v>Grade B</v>
      </c>
      <c r="C64" s="21"/>
      <c r="D64" s="91"/>
      <c r="E64" s="21"/>
      <c r="F64" s="21"/>
      <c r="G64" s="21"/>
      <c r="H64" s="23"/>
      <c r="I64" s="23"/>
      <c r="J64" s="23"/>
      <c r="L64" t="str">
        <f t="shared" si="1"/>
        <v>No</v>
      </c>
    </row>
    <row r="65" spans="1:12" x14ac:dyDescent="0.35">
      <c r="A65" s="63" t="s">
        <v>171</v>
      </c>
      <c r="B65" s="22" t="str">
        <f>IF(A65="","",VLOOKUP(A65,Lookups!$A$2:$F$99,3,FALSE))</f>
        <v>Grade B</v>
      </c>
      <c r="C65" s="21"/>
      <c r="D65" s="91"/>
      <c r="E65" s="21"/>
      <c r="F65" s="21"/>
      <c r="G65" s="21"/>
      <c r="H65" s="23"/>
      <c r="I65" s="23"/>
      <c r="J65" s="23"/>
      <c r="L65" t="str">
        <f t="shared" si="1"/>
        <v>No</v>
      </c>
    </row>
    <row r="66" spans="1:12" x14ac:dyDescent="0.35">
      <c r="A66" s="63" t="s">
        <v>76</v>
      </c>
      <c r="B66" s="22" t="str">
        <f>IF(A66="","",VLOOKUP(A66,Lookups!$A$2:$F$99,3,FALSE))</f>
        <v>Grade A</v>
      </c>
      <c r="C66" s="21"/>
      <c r="D66" s="91"/>
      <c r="E66" s="21"/>
      <c r="F66" s="21"/>
      <c r="G66" s="21"/>
      <c r="H66" s="23"/>
      <c r="I66" s="23"/>
      <c r="J66" s="23"/>
      <c r="L66" t="str">
        <f t="shared" ref="L66:L90" si="2">IF(COUNT(C66:J66)&gt;0,"Yes","No")</f>
        <v>No</v>
      </c>
    </row>
    <row r="67" spans="1:12" x14ac:dyDescent="0.35">
      <c r="A67" s="63" t="s">
        <v>78</v>
      </c>
      <c r="B67" s="22" t="str">
        <f>IF(A67="","",VLOOKUP(A67,Lookups!$A$2:$F$99,3,FALSE))</f>
        <v>Grade A</v>
      </c>
      <c r="C67" s="21"/>
      <c r="D67" s="91"/>
      <c r="E67" s="21"/>
      <c r="F67" s="21"/>
      <c r="G67" s="21"/>
      <c r="H67" s="23"/>
      <c r="I67" s="23"/>
      <c r="J67" s="23"/>
      <c r="L67" t="str">
        <f t="shared" si="2"/>
        <v>No</v>
      </c>
    </row>
    <row r="68" spans="1:12" x14ac:dyDescent="0.35">
      <c r="A68" s="64" t="s">
        <v>132</v>
      </c>
      <c r="B68" s="22" t="str">
        <f>IF(A68="","",VLOOKUP(A68,Lookups!$A$2:$F$99,3,FALSE))</f>
        <v>Grade TBC</v>
      </c>
      <c r="C68" s="21"/>
      <c r="D68" s="91"/>
      <c r="E68" s="21"/>
      <c r="F68" s="21"/>
      <c r="G68" s="21"/>
      <c r="H68" s="23"/>
      <c r="I68" s="23"/>
      <c r="J68" s="23"/>
      <c r="L68" t="str">
        <f t="shared" si="2"/>
        <v>No</v>
      </c>
    </row>
    <row r="69" spans="1:12" x14ac:dyDescent="0.35">
      <c r="A69" s="63" t="s">
        <v>74</v>
      </c>
      <c r="B69" s="22" t="str">
        <f>IF(A69="","",VLOOKUP(A69,Lookups!$A$2:$F$99,3,FALSE))</f>
        <v>Grade TBC</v>
      </c>
      <c r="C69" s="21"/>
      <c r="D69" s="91"/>
      <c r="E69" s="21"/>
      <c r="F69" s="21"/>
      <c r="G69" s="21"/>
      <c r="H69" s="23"/>
      <c r="I69" s="23"/>
      <c r="J69" s="23"/>
      <c r="L69" t="str">
        <f t="shared" si="2"/>
        <v>No</v>
      </c>
    </row>
    <row r="70" spans="1:12" x14ac:dyDescent="0.35">
      <c r="A70" s="63" t="s">
        <v>73</v>
      </c>
      <c r="B70" s="22" t="str">
        <f>IF(A70="","",VLOOKUP(A70,Lookups!$A$2:$F$99,3,FALSE))</f>
        <v>Grade C</v>
      </c>
      <c r="C70" s="21"/>
      <c r="D70" s="91"/>
      <c r="E70" s="21"/>
      <c r="F70" s="21"/>
      <c r="G70" s="21"/>
      <c r="H70" s="23"/>
      <c r="I70" s="23"/>
      <c r="J70" s="23"/>
      <c r="L70" t="str">
        <f t="shared" si="2"/>
        <v>No</v>
      </c>
    </row>
    <row r="71" spans="1:12" x14ac:dyDescent="0.35">
      <c r="A71" s="62" t="s">
        <v>137</v>
      </c>
      <c r="B71" s="22" t="str">
        <f>IF(A71="","",VLOOKUP(A71,Lookups!$A$2:$F$99,3,FALSE))</f>
        <v>Grade C</v>
      </c>
      <c r="C71" s="21"/>
      <c r="D71" s="91"/>
      <c r="E71" s="21"/>
      <c r="F71" s="21"/>
      <c r="G71" s="21"/>
      <c r="H71" s="23"/>
      <c r="I71" s="23"/>
      <c r="J71" s="23"/>
      <c r="L71" t="str">
        <f t="shared" si="2"/>
        <v>No</v>
      </c>
    </row>
    <row r="72" spans="1:12" x14ac:dyDescent="0.35">
      <c r="A72" s="63" t="s">
        <v>75</v>
      </c>
      <c r="B72" s="22" t="str">
        <f>IF(A72="","",VLOOKUP(A72,Lookups!$A$2:$F$99,3,FALSE))</f>
        <v>Grade TBC</v>
      </c>
      <c r="C72" s="21"/>
      <c r="D72" s="91"/>
      <c r="E72" s="21"/>
      <c r="F72" s="21"/>
      <c r="G72" s="21"/>
      <c r="H72" s="23"/>
      <c r="I72" s="23"/>
      <c r="J72" s="23"/>
      <c r="L72" t="str">
        <f t="shared" si="2"/>
        <v>No</v>
      </c>
    </row>
    <row r="73" spans="1:12" x14ac:dyDescent="0.35">
      <c r="A73" s="62" t="s">
        <v>138</v>
      </c>
      <c r="B73" s="22" t="str">
        <f>IF(A73="","",VLOOKUP(A73,Lookups!$A$2:$F$99,3,FALSE))</f>
        <v>Grade C</v>
      </c>
      <c r="C73" s="21"/>
      <c r="D73" s="91"/>
      <c r="E73" s="21"/>
      <c r="F73" s="21"/>
      <c r="G73" s="21"/>
      <c r="H73" s="23"/>
      <c r="I73" s="23"/>
      <c r="J73" s="23"/>
      <c r="L73" t="str">
        <f t="shared" si="2"/>
        <v>No</v>
      </c>
    </row>
    <row r="74" spans="1:12" x14ac:dyDescent="0.35">
      <c r="A74" s="62" t="s">
        <v>119</v>
      </c>
      <c r="B74" s="22" t="str">
        <f>IF(A74="","",VLOOKUP(A74,Lookups!$A$2:$F$99,3,FALSE))</f>
        <v>Grade B</v>
      </c>
      <c r="C74" s="21"/>
      <c r="D74" s="91"/>
      <c r="E74" s="21"/>
      <c r="F74" s="21"/>
      <c r="G74" s="21"/>
      <c r="H74" s="23"/>
      <c r="I74" s="23"/>
      <c r="J74" s="23"/>
      <c r="L74" t="str">
        <f t="shared" si="2"/>
        <v>No</v>
      </c>
    </row>
    <row r="75" spans="1:12" x14ac:dyDescent="0.35">
      <c r="A75" s="62" t="s">
        <v>130</v>
      </c>
      <c r="B75" s="22" t="str">
        <f>IF(A75="","",VLOOKUP(A75,Lookups!$A$2:$F$99,3,FALSE))</f>
        <v>Grade C</v>
      </c>
      <c r="C75" s="21"/>
      <c r="D75" s="91"/>
      <c r="E75" s="21"/>
      <c r="F75" s="21"/>
      <c r="G75" s="21"/>
      <c r="H75" s="23"/>
      <c r="I75" s="23"/>
      <c r="J75" s="23"/>
      <c r="L75" t="str">
        <f t="shared" si="2"/>
        <v>No</v>
      </c>
    </row>
    <row r="76" spans="1:12" x14ac:dyDescent="0.35">
      <c r="A76" s="64" t="s">
        <v>115</v>
      </c>
      <c r="B76" s="22" t="str">
        <f>IF(A76="","",VLOOKUP(A76,Lookups!$A$2:$F$99,3,FALSE))</f>
        <v>Grade B</v>
      </c>
      <c r="C76" s="21"/>
      <c r="D76" s="91"/>
      <c r="E76" s="21"/>
      <c r="F76" s="21"/>
      <c r="G76" s="21"/>
      <c r="H76" s="23"/>
      <c r="I76" s="23"/>
      <c r="J76" s="23"/>
      <c r="L76" t="str">
        <f t="shared" si="2"/>
        <v>No</v>
      </c>
    </row>
    <row r="77" spans="1:12" x14ac:dyDescent="0.35">
      <c r="A77" s="64" t="s">
        <v>134</v>
      </c>
      <c r="B77" s="22" t="str">
        <f>IF(A77="","",VLOOKUP(A77,Lookups!$A$2:$F$99,3,FALSE))</f>
        <v>Grade TBC</v>
      </c>
      <c r="C77" s="21"/>
      <c r="D77" s="91"/>
      <c r="E77" s="21"/>
      <c r="F77" s="21"/>
      <c r="G77" s="21"/>
      <c r="H77" s="23"/>
      <c r="I77" s="23"/>
      <c r="J77" s="23"/>
      <c r="L77" t="str">
        <f t="shared" si="2"/>
        <v>No</v>
      </c>
    </row>
    <row r="78" spans="1:12" x14ac:dyDescent="0.35">
      <c r="A78" s="63" t="s">
        <v>79</v>
      </c>
      <c r="B78" s="22" t="str">
        <f>IF(A78="","",VLOOKUP(A78,Lookups!$A$2:$F$99,3,FALSE))</f>
        <v>Grade TBC</v>
      </c>
      <c r="C78" s="21"/>
      <c r="D78" s="91"/>
      <c r="E78" s="21"/>
      <c r="F78" s="21"/>
      <c r="G78" s="21"/>
      <c r="H78" s="23"/>
      <c r="I78" s="23"/>
      <c r="J78" s="23"/>
      <c r="L78" t="str">
        <f t="shared" si="2"/>
        <v>No</v>
      </c>
    </row>
    <row r="79" spans="1:12" x14ac:dyDescent="0.35">
      <c r="A79" s="63" t="s">
        <v>84</v>
      </c>
      <c r="B79" s="22" t="str">
        <f>IF(A79="","",VLOOKUP(A79,Lookups!$A$2:$F$99,3,FALSE))</f>
        <v>Grade B</v>
      </c>
      <c r="C79" s="21"/>
      <c r="D79" s="91"/>
      <c r="E79" s="21"/>
      <c r="F79" s="21"/>
      <c r="G79" s="21"/>
      <c r="H79" s="23"/>
      <c r="I79" s="23"/>
      <c r="J79" s="23"/>
      <c r="L79" t="str">
        <f t="shared" si="2"/>
        <v>No</v>
      </c>
    </row>
    <row r="80" spans="1:12" x14ac:dyDescent="0.35">
      <c r="A80" s="64" t="s">
        <v>129</v>
      </c>
      <c r="B80" s="22" t="str">
        <f>IF(A80="","",VLOOKUP(A80,Lookups!$A$2:$F$99,3,FALSE))</f>
        <v>Grade TBC</v>
      </c>
      <c r="C80" s="21"/>
      <c r="D80" s="91"/>
      <c r="E80" s="21"/>
      <c r="F80" s="21"/>
      <c r="G80" s="21"/>
      <c r="H80" s="23"/>
      <c r="I80" s="23"/>
      <c r="J80" s="23"/>
      <c r="L80" t="str">
        <f t="shared" si="2"/>
        <v>No</v>
      </c>
    </row>
    <row r="81" spans="1:12" x14ac:dyDescent="0.35">
      <c r="A81" s="64" t="s">
        <v>135</v>
      </c>
      <c r="B81" s="22" t="str">
        <f>IF(A81="","",VLOOKUP(A81,Lookups!$A$2:$F$99,3,FALSE))</f>
        <v>Grade B</v>
      </c>
      <c r="C81" s="21"/>
      <c r="D81" s="91"/>
      <c r="E81" s="21"/>
      <c r="F81" s="21"/>
      <c r="G81" s="21"/>
      <c r="H81" s="23"/>
      <c r="I81" s="23"/>
      <c r="J81" s="23"/>
      <c r="L81" t="str">
        <f t="shared" si="2"/>
        <v>No</v>
      </c>
    </row>
    <row r="82" spans="1:12" x14ac:dyDescent="0.35">
      <c r="A82" s="63" t="s">
        <v>1</v>
      </c>
      <c r="B82" s="22" t="str">
        <f>IF(A82="","",VLOOKUP(A82,Lookups!$A$2:$F$99,3,FALSE))</f>
        <v>Grade TBC</v>
      </c>
      <c r="C82" s="21"/>
      <c r="D82" s="91"/>
      <c r="E82" s="21"/>
      <c r="F82" s="21"/>
      <c r="G82" s="21"/>
      <c r="H82" s="23"/>
      <c r="I82" s="23"/>
      <c r="J82" s="23"/>
      <c r="L82" t="str">
        <f t="shared" si="2"/>
        <v>No</v>
      </c>
    </row>
    <row r="83" spans="1:12" x14ac:dyDescent="0.35">
      <c r="A83" s="63" t="s">
        <v>67</v>
      </c>
      <c r="B83" s="22" t="str">
        <f>IF(A83="","",VLOOKUP(A83,Lookups!$A$2:$F$99,3,FALSE))</f>
        <v>Grade A</v>
      </c>
      <c r="C83" s="21"/>
      <c r="D83" s="91"/>
      <c r="E83" s="21"/>
      <c r="F83" s="21"/>
      <c r="G83" s="21"/>
      <c r="H83" s="23"/>
      <c r="I83" s="23"/>
      <c r="J83" s="23"/>
      <c r="L83" t="str">
        <f t="shared" si="2"/>
        <v>No</v>
      </c>
    </row>
    <row r="84" spans="1:12" x14ac:dyDescent="0.35">
      <c r="A84" s="62" t="s">
        <v>113</v>
      </c>
      <c r="B84" s="22" t="str">
        <f>IF(A84="","",VLOOKUP(A84,Lookups!$A$2:$F$99,3,FALSE))</f>
        <v>Grade AA</v>
      </c>
      <c r="C84" s="21"/>
      <c r="D84" s="91"/>
      <c r="E84" s="21"/>
      <c r="F84" s="21"/>
      <c r="G84" s="21"/>
      <c r="H84" s="23"/>
      <c r="I84" s="23"/>
      <c r="J84" s="23"/>
      <c r="L84" t="str">
        <f t="shared" si="2"/>
        <v>No</v>
      </c>
    </row>
    <row r="85" spans="1:12" x14ac:dyDescent="0.35">
      <c r="A85" s="62" t="s">
        <v>122</v>
      </c>
      <c r="B85" s="22" t="str">
        <f>IF(A85="","",VLOOKUP(A85,Lookups!$A$2:$F$99,3,FALSE))</f>
        <v>Grade B</v>
      </c>
      <c r="C85" s="21"/>
      <c r="D85" s="91"/>
      <c r="E85" s="21"/>
      <c r="F85" s="21"/>
      <c r="G85" s="21"/>
      <c r="H85" s="23"/>
      <c r="I85" s="23"/>
      <c r="J85" s="23"/>
      <c r="L85" t="str">
        <f t="shared" si="2"/>
        <v>No</v>
      </c>
    </row>
    <row r="86" spans="1:12" x14ac:dyDescent="0.35">
      <c r="A86" s="63" t="s">
        <v>166</v>
      </c>
      <c r="B86" s="22" t="str">
        <f>IF(A86="","",VLOOKUP(A86,Lookups!$A$2:$F$99,3,FALSE))</f>
        <v>Grade TBC</v>
      </c>
      <c r="C86" s="21"/>
      <c r="D86" s="91"/>
      <c r="E86" s="21"/>
      <c r="F86" s="21"/>
      <c r="G86" s="21"/>
      <c r="H86" s="23"/>
      <c r="I86" s="23"/>
      <c r="J86" s="23"/>
      <c r="L86" t="str">
        <f t="shared" si="2"/>
        <v>No</v>
      </c>
    </row>
    <row r="87" spans="1:12" x14ac:dyDescent="0.35">
      <c r="A87" s="62" t="s">
        <v>121</v>
      </c>
      <c r="B87" s="22" t="str">
        <f>IF(A87="","",VLOOKUP(A87,Lookups!$A$2:$F$99,3,FALSE))</f>
        <v>Grade A</v>
      </c>
      <c r="C87" s="21"/>
      <c r="D87" s="91"/>
      <c r="E87" s="21"/>
      <c r="F87" s="21"/>
      <c r="G87" s="21"/>
      <c r="H87" s="23"/>
      <c r="I87" s="23"/>
      <c r="J87" s="23"/>
      <c r="L87" t="str">
        <f t="shared" si="2"/>
        <v>No</v>
      </c>
    </row>
    <row r="88" spans="1:12" x14ac:dyDescent="0.35">
      <c r="A88" s="62" t="s">
        <v>120</v>
      </c>
      <c r="B88" s="22" t="str">
        <f>IF(A88="","",VLOOKUP(A88,Lookups!$A$2:$F$99,3,FALSE))</f>
        <v>Grade A</v>
      </c>
      <c r="C88" s="21"/>
      <c r="D88" s="91"/>
      <c r="E88" s="21"/>
      <c r="F88" s="21"/>
      <c r="G88" s="21"/>
      <c r="H88" s="23"/>
      <c r="I88" s="23"/>
      <c r="J88" s="23"/>
      <c r="L88" t="str">
        <f t="shared" si="2"/>
        <v>No</v>
      </c>
    </row>
    <row r="89" spans="1:12" x14ac:dyDescent="0.35">
      <c r="A89" s="63" t="s">
        <v>192</v>
      </c>
      <c r="B89" s="22" t="str">
        <f>IF(A89="","",VLOOKUP(A89,Lookups!$A$2:$F$99,3,FALSE))</f>
        <v>Grade TBC</v>
      </c>
      <c r="C89" s="21"/>
      <c r="D89" s="21"/>
      <c r="E89" s="21"/>
      <c r="F89" s="21"/>
      <c r="G89" s="21"/>
      <c r="H89" s="23"/>
      <c r="I89" s="23"/>
      <c r="J89" s="23"/>
      <c r="L89" t="str">
        <f t="shared" si="2"/>
        <v>No</v>
      </c>
    </row>
    <row r="90" spans="1:12" x14ac:dyDescent="0.35">
      <c r="A90" s="63"/>
      <c r="B90" s="22" t="str">
        <f>IF(A90="","",VLOOKUP(A90,Lookups!$A$2:$F$99,3,FALSE))</f>
        <v/>
      </c>
      <c r="C90" s="21"/>
      <c r="D90" s="21"/>
      <c r="E90" s="21"/>
      <c r="F90" s="21"/>
      <c r="G90" s="21"/>
      <c r="H90" s="23"/>
      <c r="I90" s="23"/>
      <c r="J90" s="23"/>
      <c r="L90" t="str">
        <f t="shared" si="2"/>
        <v>No</v>
      </c>
    </row>
    <row r="96" spans="1:12" x14ac:dyDescent="0.35">
      <c r="B96" s="14" t="s">
        <v>169</v>
      </c>
      <c r="C96" s="20">
        <f t="shared" ref="C96:J96" si="3">COUNTA(C2:C90)</f>
        <v>22</v>
      </c>
      <c r="D96" s="20">
        <f t="shared" si="3"/>
        <v>0</v>
      </c>
      <c r="E96" s="20">
        <f t="shared" si="3"/>
        <v>0</v>
      </c>
      <c r="F96" s="20">
        <f t="shared" si="3"/>
        <v>0</v>
      </c>
      <c r="G96" s="20">
        <f t="shared" si="3"/>
        <v>0</v>
      </c>
      <c r="H96" s="20">
        <f t="shared" si="3"/>
        <v>0</v>
      </c>
      <c r="I96" s="20">
        <f t="shared" si="3"/>
        <v>0</v>
      </c>
      <c r="J96" s="20">
        <f t="shared" si="3"/>
        <v>0</v>
      </c>
    </row>
  </sheetData>
  <sortState xmlns:xlrd2="http://schemas.microsoft.com/office/spreadsheetml/2017/richdata2" ref="A2:L90">
    <sortCondition descending="1" ref="L2:L90"/>
    <sortCondition ref="A2:A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1043-7A4B-4204-A3AF-DA08B023444A}">
  <dimension ref="B2:N36"/>
  <sheetViews>
    <sheetView workbookViewId="0">
      <selection activeCell="C50" sqref="C50"/>
    </sheetView>
  </sheetViews>
  <sheetFormatPr defaultRowHeight="14.5" x14ac:dyDescent="0.35"/>
  <cols>
    <col min="1" max="1" width="1.453125" customWidth="1"/>
    <col min="2" max="2" width="8" style="19" customWidth="1"/>
    <col min="3" max="3" width="20" customWidth="1"/>
    <col min="4" max="5" width="9.1796875" style="19"/>
    <col min="6" max="6" width="1.54296875" style="19" customWidth="1"/>
    <col min="7" max="7" width="20" customWidth="1"/>
    <col min="8" max="9" width="9.1796875" style="19"/>
    <col min="10" max="10" width="1.453125" style="19" customWidth="1"/>
    <col min="11" max="11" width="20" customWidth="1"/>
    <col min="12" max="13" width="9.1796875" style="19"/>
    <col min="14" max="14" width="1.453125" style="19" customWidth="1"/>
  </cols>
  <sheetData>
    <row r="2" spans="2:14" s="2" customFormat="1" x14ac:dyDescent="0.35">
      <c r="C2" s="265" t="s">
        <v>48</v>
      </c>
      <c r="D2" s="266"/>
      <c r="E2" s="74"/>
      <c r="F2" s="66"/>
      <c r="G2" s="265" t="s">
        <v>49</v>
      </c>
      <c r="H2" s="266"/>
      <c r="I2" s="74"/>
      <c r="J2" s="66"/>
      <c r="K2" s="265" t="s">
        <v>50</v>
      </c>
      <c r="L2" s="266"/>
      <c r="M2" s="74"/>
      <c r="N2" s="66"/>
    </row>
    <row r="3" spans="2:14" s="2" customFormat="1" x14ac:dyDescent="0.35">
      <c r="B3" s="66" t="s">
        <v>143</v>
      </c>
      <c r="C3" s="75" t="s">
        <v>0</v>
      </c>
      <c r="D3" s="76" t="s">
        <v>146</v>
      </c>
      <c r="E3" s="77" t="s">
        <v>147</v>
      </c>
      <c r="F3" s="66"/>
      <c r="G3" s="75" t="s">
        <v>0</v>
      </c>
      <c r="H3" s="76" t="s">
        <v>146</v>
      </c>
      <c r="I3" s="77" t="s">
        <v>147</v>
      </c>
      <c r="J3" s="66"/>
      <c r="K3" s="75" t="s">
        <v>0</v>
      </c>
      <c r="L3" s="76" t="s">
        <v>146</v>
      </c>
      <c r="M3" s="77" t="s">
        <v>147</v>
      </c>
      <c r="N3" s="66"/>
    </row>
    <row r="4" spans="2:14" x14ac:dyDescent="0.35">
      <c r="B4" s="23">
        <v>1</v>
      </c>
      <c r="C4" s="70" t="str">
        <f>IFERROR(VLOOKUP(B4,'FT WL Graded Short'!$B$4:$N$18,2,FALSE),"")</f>
        <v>Terry Holt</v>
      </c>
      <c r="D4" s="71">
        <f>IFERROR(VLOOKUP(B4,'FT WL Graded Short'!$B$4:$N$18,10,FALSE),"")</f>
        <v>1</v>
      </c>
      <c r="E4" s="72">
        <f>IFERROR(VLOOKUP(B4,'FT WL Graded Short'!$B$4:$N$18,8,FALSE),"")</f>
        <v>1</v>
      </c>
      <c r="F4" s="46"/>
      <c r="G4" s="70" t="str">
        <f>IFERROR(VLOOKUP(B4,'FT WL Graded Short'!$B$29:$N$43,2,FALSE),"")</f>
        <v>Barry Warren</v>
      </c>
      <c r="H4" s="71">
        <f>IFERROR(VLOOKUP(B4,'FT WL Graded Short'!$B$29:$N$43,10,FALSE),"")</f>
        <v>0.94285714285714284</v>
      </c>
      <c r="I4" s="72">
        <f>IFERROR(VLOOKUP(B4,'FT WL Graded Short'!$B$29:$N$43,8,FALSE),"")</f>
        <v>1</v>
      </c>
      <c r="J4" s="46"/>
      <c r="K4" s="73" t="str">
        <f>IFERROR(VLOOKUP(B4,'FT WL Graded Short'!$B$54:$N$68,2,FALSE),"")</f>
        <v>Andy Winch</v>
      </c>
      <c r="L4" s="71">
        <f>IFERROR(VLOOKUP(B4,'FT WL Graded Short'!$B$54:$N$68,10,FALSE),"")</f>
        <v>0.8571428571428571</v>
      </c>
      <c r="M4" s="72">
        <f>IFERROR(VLOOKUP(B4,'FT WL Graded Short'!$B$54:$N$68,8,FALSE),"")</f>
        <v>1</v>
      </c>
      <c r="N4" s="69"/>
    </row>
    <row r="5" spans="2:14" x14ac:dyDescent="0.35">
      <c r="B5" s="23">
        <v>2</v>
      </c>
      <c r="C5" s="70" t="str">
        <f>IFERROR(VLOOKUP(B5,'FT WL Graded Short'!$B$4:$N$18,2,FALSE),"")</f>
        <v/>
      </c>
      <c r="D5" s="71" t="str">
        <f>IFERROR(VLOOKUP(B5,'FT WL Graded Short'!$B$4:$N$18,10,FALSE),"")</f>
        <v/>
      </c>
      <c r="E5" s="72" t="str">
        <f>IFERROR(VLOOKUP(B5,'FT WL Graded Short'!$B$4:$N$18,8,FALSE),"")</f>
        <v/>
      </c>
      <c r="F5" s="46"/>
      <c r="G5" s="70" t="str">
        <f>IFERROR(VLOOKUP(B5,'FT WL Graded Short'!$B$29:$N$43,2,FALSE),"")</f>
        <v>Austin Glass</v>
      </c>
      <c r="H5" s="71">
        <f>IFERROR(VLOOKUP(B5,'FT WL Graded Short'!$B$29:$N$43,10,FALSE),"")</f>
        <v>0.88571428571428568</v>
      </c>
      <c r="I5" s="72">
        <f>IFERROR(VLOOKUP(B5,'FT WL Graded Short'!$B$29:$N$43,8,FALSE),"")</f>
        <v>1</v>
      </c>
      <c r="J5" s="46"/>
      <c r="K5" s="73" t="str">
        <f>IFERROR(VLOOKUP(B5,'FT WL Graded Short'!$B$54:$N$68,2,FALSE),"")</f>
        <v>Clinton Bedding</v>
      </c>
      <c r="L5" s="71">
        <f>IFERROR(VLOOKUP(B5,'FT WL Graded Short'!$B$54:$N$68,10,FALSE),"")</f>
        <v>0.8571428571428571</v>
      </c>
      <c r="M5" s="72">
        <f>IFERROR(VLOOKUP(B5,'FT WL Graded Short'!$B$54:$N$68,8,FALSE),"")</f>
        <v>1</v>
      </c>
      <c r="N5" s="69"/>
    </row>
    <row r="6" spans="2:14" x14ac:dyDescent="0.35">
      <c r="B6" s="23">
        <v>3</v>
      </c>
      <c r="C6" s="70" t="str">
        <f>IFERROR(VLOOKUP(B6,'FT WL Graded Short'!$B$4:$N$18,2,FALSE),"")</f>
        <v>Richard Green</v>
      </c>
      <c r="D6" s="71">
        <f>IFERROR(VLOOKUP(B6,'FT WL Graded Short'!$B$4:$N$18,10,FALSE),"")</f>
        <v>0.91428571428571426</v>
      </c>
      <c r="E6" s="72">
        <f>IFERROR(VLOOKUP(B6,'FT WL Graded Short'!$B$4:$N$18,8,FALSE),"")</f>
        <v>1</v>
      </c>
      <c r="F6" s="46"/>
      <c r="G6" s="70" t="str">
        <f>IFERROR(VLOOKUP(B6,'FT WL Graded Short'!$B$29:$N$43,2,FALSE),"")</f>
        <v>Simon Young</v>
      </c>
      <c r="H6" s="71">
        <f>IFERROR(VLOOKUP(B6,'FT WL Graded Short'!$B$29:$N$43,10,FALSE),"")</f>
        <v>0.8571428571428571</v>
      </c>
      <c r="I6" s="72">
        <f>IFERROR(VLOOKUP(B6,'FT WL Graded Short'!$B$29:$N$43,8,FALSE),"")</f>
        <v>1</v>
      </c>
      <c r="J6" s="46"/>
      <c r="K6" s="73" t="str">
        <f>IFERROR(VLOOKUP(B6,'FT WL Graded Short'!$B$54:$N$68,2,FALSE),"")</f>
        <v>Stuart Noakes</v>
      </c>
      <c r="L6" s="71">
        <f>IFERROR(VLOOKUP(B6,'FT WL Graded Short'!$B$54:$N$68,10,FALSE),"")</f>
        <v>0.8</v>
      </c>
      <c r="M6" s="72">
        <f>IFERROR(VLOOKUP(B6,'FT WL Graded Short'!$B$54:$N$68,8,FALSE),"")</f>
        <v>1</v>
      </c>
      <c r="N6" s="69"/>
    </row>
    <row r="7" spans="2:14" x14ac:dyDescent="0.35">
      <c r="B7" s="23">
        <v>4</v>
      </c>
      <c r="C7" s="70" t="str">
        <f>IFERROR(VLOOKUP(B7,'FT WL Graded Short'!$B$4:$N$18,2,FALSE),"")</f>
        <v/>
      </c>
      <c r="D7" s="71" t="str">
        <f>IFERROR(VLOOKUP(B7,'FT WL Graded Short'!$B$4:$N$18,10,FALSE),"")</f>
        <v/>
      </c>
      <c r="E7" s="72" t="str">
        <f>IFERROR(VLOOKUP(B7,'FT WL Graded Short'!$B$4:$N$18,8,FALSE),"")</f>
        <v/>
      </c>
      <c r="F7" s="46"/>
      <c r="G7" s="70" t="str">
        <f>IFERROR(VLOOKUP(B7,'FT WL Graded Short'!$B$29:$N$43,2,FALSE),"")</f>
        <v>Allan Dyke</v>
      </c>
      <c r="H7" s="71">
        <f>IFERROR(VLOOKUP(B7,'FT WL Graded Short'!$B$29:$N$43,10,FALSE),"")</f>
        <v>0.82857142857142863</v>
      </c>
      <c r="I7" s="72">
        <f>IFERROR(VLOOKUP(B7,'FT WL Graded Short'!$B$29:$N$43,8,FALSE),"")</f>
        <v>1</v>
      </c>
      <c r="J7" s="46"/>
      <c r="K7" s="73" t="str">
        <f>IFERROR(VLOOKUP(B7,'FT WL Graded Short'!$B$54:$N$68,2,FALSE),"")</f>
        <v>Kevin Bird</v>
      </c>
      <c r="L7" s="71">
        <f>IFERROR(VLOOKUP(B7,'FT WL Graded Short'!$B$54:$N$68,10,FALSE),"")</f>
        <v>0.62857142857142856</v>
      </c>
      <c r="M7" s="72">
        <f>IFERROR(VLOOKUP(B7,'FT WL Graded Short'!$B$54:$N$68,8,FALSE),"")</f>
        <v>1</v>
      </c>
      <c r="N7" s="69"/>
    </row>
    <row r="8" spans="2:14" x14ac:dyDescent="0.35">
      <c r="B8" s="23">
        <v>5</v>
      </c>
      <c r="C8" s="70" t="str">
        <f>IFERROR(VLOOKUP(B8,'FT WL Graded Short'!$B$4:$N$18,2,FALSE),"")</f>
        <v/>
      </c>
      <c r="D8" s="71" t="str">
        <f>IFERROR(VLOOKUP(B8,'FT WL Graded Short'!$B$4:$N$18,10,FALSE),"")</f>
        <v/>
      </c>
      <c r="E8" s="72" t="str">
        <f>IFERROR(VLOOKUP(B8,'FT WL Graded Short'!$B$4:$N$18,8,FALSE),"")</f>
        <v/>
      </c>
      <c r="F8" s="46"/>
      <c r="G8" s="70" t="str">
        <f>IFERROR(VLOOKUP(B8,'FT WL Graded Short'!$B$29:$N$43,2,FALSE),"")</f>
        <v>Glenn Newman</v>
      </c>
      <c r="H8" s="71">
        <f>IFERROR(VLOOKUP(B8,'FT WL Graded Short'!$B$29:$N$43,10,FALSE),"")</f>
        <v>0.62857142857142856</v>
      </c>
      <c r="I8" s="72">
        <f>IFERROR(VLOOKUP(B8,'FT WL Graded Short'!$B$29:$N$43,8,FALSE),"")</f>
        <v>1</v>
      </c>
      <c r="J8" s="46"/>
      <c r="K8" s="73" t="str">
        <f>IFERROR(VLOOKUP(B8,'FT WL Graded Short'!$B$54:$N$68,2,FALSE),"")</f>
        <v>Brian Holland</v>
      </c>
      <c r="L8" s="71">
        <f>IFERROR(VLOOKUP(B8,'FT WL Graded Short'!$B$54:$N$68,10,FALSE),"")</f>
        <v>0.51428571428571423</v>
      </c>
      <c r="M8" s="72">
        <f>IFERROR(VLOOKUP(B8,'FT WL Graded Short'!$B$54:$N$68,8,FALSE),"")</f>
        <v>1</v>
      </c>
      <c r="N8" s="69"/>
    </row>
    <row r="9" spans="2:14" x14ac:dyDescent="0.35">
      <c r="B9" s="23">
        <v>6</v>
      </c>
      <c r="C9" s="70" t="str">
        <f>IFERROR(VLOOKUP(B9,'FT WL Graded Short'!$B$4:$N$18,2,FALSE),"")</f>
        <v/>
      </c>
      <c r="D9" s="71" t="str">
        <f>IFERROR(VLOOKUP(B9,'FT WL Graded Short'!$B$4:$N$18,10,FALSE),"")</f>
        <v/>
      </c>
      <c r="E9" s="72" t="str">
        <f>IFERROR(VLOOKUP(B9,'FT WL Graded Short'!$B$4:$N$18,8,FALSE),"")</f>
        <v/>
      </c>
      <c r="F9" s="46"/>
      <c r="G9" s="70" t="str">
        <f>IFERROR(VLOOKUP(B9,'FT WL Graded Short'!$B$29:$N$43,2,FALSE),"")</f>
        <v/>
      </c>
      <c r="H9" s="71" t="str">
        <f>IFERROR(VLOOKUP(B9,'FT WL Graded Short'!$B$29:$N$43,10,FALSE),"")</f>
        <v/>
      </c>
      <c r="I9" s="72" t="str">
        <f>IFERROR(VLOOKUP(B9,'FT WL Graded Short'!$B$29:$N$43,8,FALSE),"")</f>
        <v/>
      </c>
      <c r="J9" s="46"/>
      <c r="K9" s="73" t="str">
        <f>IFERROR(VLOOKUP(B9,'FT WL Graded Short'!$B$54:$N$68,2,FALSE),"")</f>
        <v>Jonathan Hawes</v>
      </c>
      <c r="L9" s="71">
        <f>IFERROR(VLOOKUP(B9,'FT WL Graded Short'!$B$54:$N$68,10,FALSE),"")</f>
        <v>0.45714285714285713</v>
      </c>
      <c r="M9" s="72">
        <f>IFERROR(VLOOKUP(B9,'FT WL Graded Short'!$B$54:$N$68,8,FALSE),"")</f>
        <v>1</v>
      </c>
      <c r="N9" s="69"/>
    </row>
    <row r="10" spans="2:14" x14ac:dyDescent="0.35">
      <c r="B10" s="23">
        <v>7</v>
      </c>
      <c r="C10" s="70" t="str">
        <f>IFERROR(VLOOKUP(B10,'FT WL Graded Short'!$B$4:$N$18,2,FALSE),"")</f>
        <v/>
      </c>
      <c r="D10" s="71" t="str">
        <f>IFERROR(VLOOKUP(B10,'FT WL Graded Short'!$B$4:$N$18,10,FALSE),"")</f>
        <v/>
      </c>
      <c r="E10" s="72" t="str">
        <f>IFERROR(VLOOKUP(B10,'FT WL Graded Short'!$B$4:$N$18,8,FALSE),"")</f>
        <v/>
      </c>
      <c r="F10" s="46"/>
      <c r="G10" s="70" t="str">
        <f>IFERROR(VLOOKUP(B10,'FT WL Graded Short'!$B$29:$N$43,2,FALSE),"")</f>
        <v/>
      </c>
      <c r="H10" s="71" t="str">
        <f>IFERROR(VLOOKUP(B10,'FT WL Graded Short'!$B$29:$N$43,10,FALSE),"")</f>
        <v/>
      </c>
      <c r="I10" s="72" t="str">
        <f>IFERROR(VLOOKUP(B10,'FT WL Graded Short'!$B$29:$N$43,8,FALSE),"")</f>
        <v/>
      </c>
      <c r="J10" s="46"/>
      <c r="K10" s="73" t="str">
        <f>IFERROR(VLOOKUP(B10,'FT WL Graded Short'!$B$54:$N$68,2,FALSE),"")</f>
        <v>Amanda Holland</v>
      </c>
      <c r="L10" s="71">
        <f>IFERROR(VLOOKUP(B10,'FT WL Graded Short'!$B$54:$N$68,10,FALSE),"")</f>
        <v>0.45714285714285713</v>
      </c>
      <c r="M10" s="72">
        <f>IFERROR(VLOOKUP(B10,'FT WL Graded Short'!$B$54:$N$68,8,FALSE),"")</f>
        <v>1</v>
      </c>
      <c r="N10" s="69"/>
    </row>
    <row r="11" spans="2:14" x14ac:dyDescent="0.35">
      <c r="B11" s="23">
        <v>8</v>
      </c>
      <c r="C11" s="70" t="str">
        <f>IFERROR(VLOOKUP(B11,'FT WL Graded Short'!$B$4:$N$18,2,FALSE),"")</f>
        <v/>
      </c>
      <c r="D11" s="71" t="str">
        <f>IFERROR(VLOOKUP(B11,'FT WL Graded Short'!$B$4:$N$18,10,FALSE),"")</f>
        <v/>
      </c>
      <c r="E11" s="72" t="str">
        <f>IFERROR(VLOOKUP(B11,'FT WL Graded Short'!$B$4:$N$18,8,FALSE),"")</f>
        <v/>
      </c>
      <c r="F11" s="46"/>
      <c r="G11" s="70" t="str">
        <f>IFERROR(VLOOKUP(B11,'FT WL Graded Short'!$B$29:$N$43,2,FALSE),"")</f>
        <v/>
      </c>
      <c r="H11" s="71" t="str">
        <f>IFERROR(VLOOKUP(B11,'FT WL Graded Short'!$B$29:$N$43,10,FALSE),"")</f>
        <v/>
      </c>
      <c r="I11" s="72" t="str">
        <f>IFERROR(VLOOKUP(B11,'FT WL Graded Short'!$B$29:$N$43,8,FALSE),"")</f>
        <v/>
      </c>
      <c r="J11" s="46"/>
      <c r="K11" s="73" t="str">
        <f>IFERROR(VLOOKUP(B11,'FT WL Graded Short'!$B$54:$N$68,2,FALSE),"")</f>
        <v/>
      </c>
      <c r="L11" s="71" t="str">
        <f>IFERROR(VLOOKUP(B11,'FT WL Graded Short'!$B$54:$N$68,10,FALSE),"")</f>
        <v/>
      </c>
      <c r="M11" s="72" t="str">
        <f>IFERROR(VLOOKUP(B11,'FT WL Graded Short'!$B$54:$N$68,8,FALSE),"")</f>
        <v/>
      </c>
      <c r="N11" s="69"/>
    </row>
    <row r="12" spans="2:14" x14ac:dyDescent="0.35">
      <c r="B12" s="23">
        <v>9</v>
      </c>
      <c r="C12" s="70" t="str">
        <f>IFERROR(VLOOKUP(B12,'FT WL Graded Short'!$B$4:$N$18,2,FALSE),"")</f>
        <v/>
      </c>
      <c r="D12" s="71" t="str">
        <f>IFERROR(VLOOKUP(B12,'FT WL Graded Short'!$B$4:$N$18,10,FALSE),"")</f>
        <v/>
      </c>
      <c r="E12" s="72" t="str">
        <f>IFERROR(VLOOKUP(B12,'FT WL Graded Short'!$B$4:$N$18,8,FALSE),"")</f>
        <v/>
      </c>
      <c r="F12" s="46"/>
      <c r="G12" s="70" t="str">
        <f>IFERROR(VLOOKUP(B12,'FT WL Graded Short'!$B$29:$N$43,2,FALSE),"")</f>
        <v/>
      </c>
      <c r="H12" s="71" t="str">
        <f>IFERROR(VLOOKUP(B12,'FT WL Graded Short'!$B$29:$N$43,10,FALSE),"")</f>
        <v/>
      </c>
      <c r="I12" s="72" t="str">
        <f>IFERROR(VLOOKUP(B12,'FT WL Graded Short'!$B$29:$N$43,8,FALSE),"")</f>
        <v/>
      </c>
      <c r="J12" s="46"/>
      <c r="K12" s="73" t="str">
        <f>IFERROR(VLOOKUP(B12,'FT WL Graded Short'!$B$54:$N$68,2,FALSE),"")</f>
        <v/>
      </c>
      <c r="L12" s="71" t="str">
        <f>IFERROR(VLOOKUP(B12,'FT WL Graded Short'!$B$54:$N$68,10,FALSE),"")</f>
        <v/>
      </c>
      <c r="M12" s="72" t="str">
        <f>IFERROR(VLOOKUP(B12,'FT WL Graded Short'!$B$54:$N$68,8,FALSE),"")</f>
        <v/>
      </c>
      <c r="N12" s="69"/>
    </row>
    <row r="13" spans="2:14" x14ac:dyDescent="0.35">
      <c r="B13" s="23">
        <v>10</v>
      </c>
      <c r="C13" s="70" t="str">
        <f>IFERROR(VLOOKUP(B13,'FT WL Graded Short'!$B$4:$N$18,2,FALSE),"")</f>
        <v/>
      </c>
      <c r="D13" s="71" t="str">
        <f>IFERROR(VLOOKUP(B13,'FT WL Graded Short'!$B$4:$N$18,10,FALSE),"")</f>
        <v/>
      </c>
      <c r="E13" s="72" t="str">
        <f>IFERROR(VLOOKUP(B13,'FT WL Graded Short'!$B$4:$N$18,8,FALSE),"")</f>
        <v/>
      </c>
      <c r="F13" s="46"/>
      <c r="G13" s="70" t="str">
        <f>IFERROR(VLOOKUP(B13,'FT WL Graded Short'!$B$29:$N$43,2,FALSE),"")</f>
        <v/>
      </c>
      <c r="H13" s="71" t="str">
        <f>IFERROR(VLOOKUP(B13,'FT WL Graded Short'!$B$29:$N$43,10,FALSE),"")</f>
        <v/>
      </c>
      <c r="I13" s="72" t="str">
        <f>IFERROR(VLOOKUP(B13,'FT WL Graded Short'!$B$29:$N$43,8,FALSE),"")</f>
        <v/>
      </c>
      <c r="J13" s="46"/>
      <c r="K13" s="73" t="str">
        <f>IFERROR(VLOOKUP(B13,'FT WL Graded Short'!$B$54:$N$68,2,FALSE),"")</f>
        <v/>
      </c>
      <c r="L13" s="71" t="str">
        <f>IFERROR(VLOOKUP(B13,'FT WL Graded Short'!$B$54:$N$68,10,FALSE),"")</f>
        <v/>
      </c>
      <c r="M13" s="72" t="str">
        <f>IFERROR(VLOOKUP(B13,'FT WL Graded Short'!$B$54:$N$68,8,FALSE),"")</f>
        <v/>
      </c>
      <c r="N13" s="69"/>
    </row>
    <row r="14" spans="2:14" x14ac:dyDescent="0.35">
      <c r="B14" s="23">
        <v>11</v>
      </c>
      <c r="C14" s="70" t="str">
        <f>IFERROR(VLOOKUP(B14,'FT WL Graded Short'!$B$4:$N$18,2,FALSE),"")</f>
        <v/>
      </c>
      <c r="D14" s="71" t="str">
        <f>IFERROR(VLOOKUP(B14,'FT WL Graded Short'!$B$4:$N$18,10,FALSE),"")</f>
        <v/>
      </c>
      <c r="E14" s="72" t="str">
        <f>IFERROR(VLOOKUP(B14,'FT WL Graded Short'!$B$4:$N$18,8,FALSE),"")</f>
        <v/>
      </c>
      <c r="F14" s="46"/>
      <c r="G14" s="70" t="str">
        <f>IFERROR(VLOOKUP(B14,'FT WL Graded Short'!$B$29:$N$43,2,FALSE),"")</f>
        <v/>
      </c>
      <c r="H14" s="71" t="str">
        <f>IFERROR(VLOOKUP(B14,'FT WL Graded Short'!$B$29:$N$43,10,FALSE),"")</f>
        <v/>
      </c>
      <c r="I14" s="72" t="str">
        <f>IFERROR(VLOOKUP(B14,'FT WL Graded Short'!$B$29:$N$43,8,FALSE),"")</f>
        <v/>
      </c>
      <c r="J14" s="46"/>
      <c r="K14" s="73" t="str">
        <f>IFERROR(VLOOKUP(B14,'FT WL Graded Short'!$B$54:$N$68,2,FALSE),"")</f>
        <v/>
      </c>
      <c r="L14" s="71" t="str">
        <f>IFERROR(VLOOKUP(B14,'FT WL Graded Short'!$B$54:$N$68,10,FALSE),"")</f>
        <v/>
      </c>
      <c r="M14" s="72" t="str">
        <f>IFERROR(VLOOKUP(B14,'FT WL Graded Short'!$B$54:$N$68,8,FALSE),"")</f>
        <v/>
      </c>
      <c r="N14" s="69"/>
    </row>
    <row r="15" spans="2:14" x14ac:dyDescent="0.35">
      <c r="B15" s="23">
        <v>12</v>
      </c>
      <c r="C15" s="70" t="str">
        <f>IFERROR(VLOOKUP(B15,'FT WL Graded Short'!$B$4:$N$18,2,FALSE),"")</f>
        <v/>
      </c>
      <c r="D15" s="71" t="str">
        <f>IFERROR(VLOOKUP(B15,'FT WL Graded Short'!$B$4:$N$18,10,FALSE),"")</f>
        <v/>
      </c>
      <c r="E15" s="72" t="str">
        <f>IFERROR(VLOOKUP(B15,'FT WL Graded Short'!$B$4:$N$18,8,FALSE),"")</f>
        <v/>
      </c>
      <c r="F15" s="46"/>
      <c r="G15" s="70" t="str">
        <f>IFERROR(VLOOKUP(B15,'FT WL Graded Short'!$B$29:$N$43,2,FALSE),"")</f>
        <v/>
      </c>
      <c r="H15" s="71" t="str">
        <f>IFERROR(VLOOKUP(B15,'FT WL Graded Short'!$B$29:$N$43,10,FALSE),"")</f>
        <v/>
      </c>
      <c r="I15" s="72" t="str">
        <f>IFERROR(VLOOKUP(B15,'FT WL Graded Short'!$B$29:$N$43,8,FALSE),"")</f>
        <v/>
      </c>
      <c r="J15" s="46"/>
      <c r="K15" s="73" t="str">
        <f>IFERROR(VLOOKUP(B15,'FT WL Graded Short'!$B$54:$N$68,2,FALSE),"")</f>
        <v/>
      </c>
      <c r="L15" s="71" t="str">
        <f>IFERROR(VLOOKUP(B15,'FT WL Graded Short'!$B$54:$N$68,10,FALSE),"")</f>
        <v/>
      </c>
      <c r="M15" s="72" t="str">
        <f>IFERROR(VLOOKUP(B15,'FT WL Graded Short'!$B$54:$N$68,8,FALSE),"")</f>
        <v/>
      </c>
      <c r="N15" s="69"/>
    </row>
    <row r="16" spans="2:14" x14ac:dyDescent="0.35">
      <c r="B16" s="23">
        <v>13</v>
      </c>
      <c r="C16" s="70" t="str">
        <f>IFERROR(VLOOKUP(B16,'FT WL Graded Short'!$B$4:$N$18,2,FALSE),"")</f>
        <v/>
      </c>
      <c r="D16" s="71" t="str">
        <f>IFERROR(VLOOKUP(B16,'FT WL Graded Short'!$B$4:$N$18,10,FALSE),"")</f>
        <v/>
      </c>
      <c r="E16" s="72" t="str">
        <f>IFERROR(VLOOKUP(B16,'FT WL Graded Short'!$B$4:$N$18,8,FALSE),"")</f>
        <v/>
      </c>
      <c r="F16" s="46"/>
      <c r="G16" s="70" t="str">
        <f>IFERROR(VLOOKUP(B16,'FT WL Graded Short'!$B$29:$N$43,2,FALSE),"")</f>
        <v/>
      </c>
      <c r="H16" s="71" t="str">
        <f>IFERROR(VLOOKUP(B16,'FT WL Graded Short'!$B$29:$N$43,10,FALSE),"")</f>
        <v/>
      </c>
      <c r="I16" s="72" t="str">
        <f>IFERROR(VLOOKUP(B16,'FT WL Graded Short'!$B$29:$N$43,8,FALSE),"")</f>
        <v/>
      </c>
      <c r="J16" s="46"/>
      <c r="K16" s="73" t="str">
        <f>IFERROR(VLOOKUP(B16,'FT WL Graded Short'!$B$54:$N$68,2,FALSE),"")</f>
        <v/>
      </c>
      <c r="L16" s="71" t="str">
        <f>IFERROR(VLOOKUP(B16,'FT WL Graded Short'!$B$54:$N$68,10,FALSE),"")</f>
        <v/>
      </c>
      <c r="M16" s="72" t="str">
        <f>IFERROR(VLOOKUP(B16,'FT WL Graded Short'!$B$54:$N$68,8,FALSE),"")</f>
        <v/>
      </c>
      <c r="N16" s="69"/>
    </row>
    <row r="17" spans="2:14" x14ac:dyDescent="0.35">
      <c r="B17" s="23">
        <v>14</v>
      </c>
      <c r="C17" s="70" t="str">
        <f>IFERROR(VLOOKUP(B17,'FT WL Graded Short'!$B$4:$N$18,2,FALSE),"")</f>
        <v/>
      </c>
      <c r="D17" s="71" t="str">
        <f>IFERROR(VLOOKUP(B17,'FT WL Graded Short'!$B$4:$N$18,10,FALSE),"")</f>
        <v/>
      </c>
      <c r="E17" s="72" t="str">
        <f>IFERROR(VLOOKUP(B17,'FT WL Graded Short'!$B$4:$N$18,8,FALSE),"")</f>
        <v/>
      </c>
      <c r="F17" s="46"/>
      <c r="G17" s="70" t="str">
        <f>IFERROR(VLOOKUP(B17,'FT WL Graded Short'!$B$29:$N$43,2,FALSE),"")</f>
        <v/>
      </c>
      <c r="H17" s="71" t="str">
        <f>IFERROR(VLOOKUP(B17,'FT WL Graded Short'!$B$29:$N$43,10,FALSE),"")</f>
        <v/>
      </c>
      <c r="I17" s="72" t="str">
        <f>IFERROR(VLOOKUP(B17,'FT WL Graded Short'!$B$29:$N$43,8,FALSE),"")</f>
        <v/>
      </c>
      <c r="J17" s="46"/>
      <c r="K17" s="73" t="str">
        <f>IFERROR(VLOOKUP(B17,'FT WL Graded Short'!$B$54:$N$68,2,FALSE),"")</f>
        <v/>
      </c>
      <c r="L17" s="71" t="str">
        <f>IFERROR(VLOOKUP(B17,'FT WL Graded Short'!$B$54:$N$68,10,FALSE),"")</f>
        <v/>
      </c>
      <c r="M17" s="72" t="str">
        <f>IFERROR(VLOOKUP(B17,'FT WL Graded Short'!$B$54:$N$68,8,FALSE),"")</f>
        <v/>
      </c>
      <c r="N17" s="69"/>
    </row>
    <row r="18" spans="2:14" x14ac:dyDescent="0.35">
      <c r="B18" s="23">
        <v>15</v>
      </c>
      <c r="C18" s="70" t="str">
        <f>IFERROR(VLOOKUP(B18,'FT WL Graded Short'!$B$4:$N$18,2,FALSE),"")</f>
        <v/>
      </c>
      <c r="D18" s="71" t="str">
        <f>IFERROR(VLOOKUP(B18,'FT WL Graded Short'!$B$4:$N$18,10,FALSE),"")</f>
        <v/>
      </c>
      <c r="E18" s="72" t="str">
        <f>IFERROR(VLOOKUP(B18,'FT WL Graded Short'!$B$4:$N$18,8,FALSE),"")</f>
        <v/>
      </c>
      <c r="F18" s="46"/>
      <c r="G18" s="70" t="str">
        <f>IFERROR(VLOOKUP(B18,'FT WL Graded Short'!$B$29:$N$43,2,FALSE),"")</f>
        <v/>
      </c>
      <c r="H18" s="71" t="str">
        <f>IFERROR(VLOOKUP(B18,'FT WL Graded Short'!$B$29:$N$43,10,FALSE),"")</f>
        <v/>
      </c>
      <c r="I18" s="72" t="str">
        <f>IFERROR(VLOOKUP(B18,'FT WL Graded Short'!$B$29:$N$43,8,FALSE),"")</f>
        <v/>
      </c>
      <c r="J18" s="46"/>
      <c r="K18" s="73" t="str">
        <f>IFERROR(VLOOKUP(B18,'FT WL Graded Short'!$B$54:$N$68,2,FALSE),"")</f>
        <v/>
      </c>
      <c r="L18" s="71" t="str">
        <f>IFERROR(VLOOKUP(B18,'FT WL Graded Short'!$B$54:$N$68,10,FALSE),"")</f>
        <v/>
      </c>
      <c r="M18" s="72" t="str">
        <f>IFERROR(VLOOKUP(B18,'FT WL Graded Short'!$B$54:$N$68,8,FALSE),"")</f>
        <v/>
      </c>
      <c r="N18" s="69"/>
    </row>
    <row r="19" spans="2:14" x14ac:dyDescent="0.35">
      <c r="C19" s="19"/>
      <c r="G19" s="19"/>
    </row>
    <row r="20" spans="2:14" s="2" customFormat="1" x14ac:dyDescent="0.35">
      <c r="B20" s="66"/>
      <c r="C20" s="265" t="s">
        <v>51</v>
      </c>
      <c r="D20" s="266"/>
      <c r="E20" s="74"/>
      <c r="F20" s="66"/>
      <c r="G20" s="265" t="s">
        <v>141</v>
      </c>
      <c r="H20" s="266"/>
      <c r="I20" s="74"/>
      <c r="J20" s="66"/>
      <c r="K20" s="265" t="s">
        <v>142</v>
      </c>
      <c r="L20" s="266"/>
      <c r="M20" s="74"/>
    </row>
    <row r="21" spans="2:14" s="2" customFormat="1" x14ac:dyDescent="0.35">
      <c r="B21" s="66" t="s">
        <v>143</v>
      </c>
      <c r="C21" s="75" t="s">
        <v>0</v>
      </c>
      <c r="D21" s="76" t="s">
        <v>146</v>
      </c>
      <c r="E21" s="77" t="s">
        <v>147</v>
      </c>
      <c r="F21" s="66"/>
      <c r="G21" s="75" t="s">
        <v>0</v>
      </c>
      <c r="H21" s="76" t="s">
        <v>146</v>
      </c>
      <c r="I21" s="77" t="s">
        <v>147</v>
      </c>
      <c r="J21" s="66"/>
      <c r="K21" s="75" t="s">
        <v>0</v>
      </c>
      <c r="L21" s="76" t="s">
        <v>146</v>
      </c>
      <c r="M21" s="77" t="s">
        <v>147</v>
      </c>
    </row>
    <row r="22" spans="2:14" x14ac:dyDescent="0.35">
      <c r="B22" s="23">
        <v>1</v>
      </c>
      <c r="C22" s="70" t="str">
        <f>IFERROR(VLOOKUP(B22,'FT WL Graded Short'!$B$82:$N$96,2,FALSE),"")</f>
        <v>Dean Mason</v>
      </c>
      <c r="D22" s="71">
        <f>IFERROR(VLOOKUP(B22,'FT WL Graded Short'!$B$82:$N$96,10,FALSE),"")</f>
        <v>0.77142857142857146</v>
      </c>
      <c r="E22" s="72">
        <f>IFERROR(VLOOKUP(B22,'FT WL Graded Short'!$B$82:$N$96,8,FALSE),"")</f>
        <v>1</v>
      </c>
      <c r="F22" s="46"/>
      <c r="G22" s="70" t="str">
        <f>IFERROR(VLOOKUP(B22,'FT WL Graded Short'!$B$110:$N$124,2,FALSE),"")</f>
        <v/>
      </c>
      <c r="H22" s="71" t="str">
        <f>IFERROR(VLOOKUP(B22,'FT WL Graded Short'!$B$110:$N$124,10,FALSE),"")</f>
        <v/>
      </c>
      <c r="I22" s="72" t="str">
        <f>IFERROR(VLOOKUP(B22,'FT WL Graded Short'!$B$110:$N$124,8,FALSE),"")</f>
        <v/>
      </c>
      <c r="J22" s="46"/>
      <c r="K22" s="73" t="str">
        <f>IFERROR(VLOOKUP(B22,'FT WL Graded Short'!$B$132:$N$144,2,FALSE),"")</f>
        <v>John Watson</v>
      </c>
      <c r="L22" s="71">
        <f>IFERROR(VLOOKUP(B22,'FT WL Graded Short'!$B$132:$N$144,10,FALSE),"")</f>
        <v>0.8571428571428571</v>
      </c>
      <c r="M22" s="72">
        <f>IFERROR(VLOOKUP(B22,'FT WL Graded Short'!$B$132:$N$144,8,FALSE),"")</f>
        <v>1</v>
      </c>
      <c r="N22"/>
    </row>
    <row r="23" spans="2:14" x14ac:dyDescent="0.35">
      <c r="B23" s="23">
        <v>2</v>
      </c>
      <c r="C23" s="70" t="str">
        <f>IFERROR(VLOOKUP(B23,'FT WL Graded Short'!$B$82:$N$96,2,FALSE),"")</f>
        <v>Andrew Slade</v>
      </c>
      <c r="D23" s="71">
        <f>IFERROR(VLOOKUP(B23,'FT WL Graded Short'!$B$82:$N$96,10,FALSE),"")</f>
        <v>0.74285714285714288</v>
      </c>
      <c r="E23" s="72">
        <f>IFERROR(VLOOKUP(B23,'FT WL Graded Short'!$B$82:$N$96,8,FALSE),"")</f>
        <v>1</v>
      </c>
      <c r="F23" s="46"/>
      <c r="G23" s="70" t="str">
        <f>IFERROR(VLOOKUP(B23,'FT WL Graded Short'!$B$110:$N$124,2,FALSE),"")</f>
        <v xml:space="preserve">Steve Privett </v>
      </c>
      <c r="H23" s="71">
        <f>IFERROR(VLOOKUP(B23,'FT WL Graded Short'!$B$110:$N$124,10,FALSE),"")</f>
        <v>0.94285714285714284</v>
      </c>
      <c r="I23" s="72">
        <f>IFERROR(VLOOKUP(B23,'FT WL Graded Short'!$B$110:$N$124,8,FALSE),"")</f>
        <v>1</v>
      </c>
      <c r="J23" s="46"/>
      <c r="K23" s="73" t="str">
        <f>IFERROR(VLOOKUP(B23,'FT WL Graded Short'!$B$132:$N$144,2,FALSE),"")</f>
        <v>Geoff Hawes</v>
      </c>
      <c r="L23" s="71">
        <f>IFERROR(VLOOKUP(B23,'FT WL Graded Short'!$B$132:$N$144,10,FALSE),"")</f>
        <v>0.54285714285714282</v>
      </c>
      <c r="M23" s="72">
        <f>IFERROR(VLOOKUP(B23,'FT WL Graded Short'!$B$132:$N$144,8,FALSE),"")</f>
        <v>1</v>
      </c>
      <c r="N23"/>
    </row>
    <row r="24" spans="2:14" x14ac:dyDescent="0.35">
      <c r="B24" s="23">
        <v>3</v>
      </c>
      <c r="C24" s="70" t="str">
        <f>IFERROR(VLOOKUP(B24,'FT WL Graded Short'!$B$82:$N$96,2,FALSE),"")</f>
        <v>Neil Mason</v>
      </c>
      <c r="D24" s="71">
        <f>IFERROR(VLOOKUP(B24,'FT WL Graded Short'!$B$82:$N$96,10,FALSE),"")</f>
        <v>0.54285714285714282</v>
      </c>
      <c r="E24" s="72">
        <f>IFERROR(VLOOKUP(B24,'FT WL Graded Short'!$B$82:$N$96,8,FALSE),"")</f>
        <v>1</v>
      </c>
      <c r="F24" s="46"/>
      <c r="G24" s="70" t="str">
        <f>IFERROR(VLOOKUP(B24,'FT WL Graded Short'!$B$110:$N$124,2,FALSE),"")</f>
        <v/>
      </c>
      <c r="H24" s="71" t="str">
        <f>IFERROR(VLOOKUP(B24,'FT WL Graded Short'!$B$110:$N$124,10,FALSE),"")</f>
        <v/>
      </c>
      <c r="I24" s="72" t="str">
        <f>IFERROR(VLOOKUP(B24,'FT WL Graded Short'!$B$110:$N$124,8,FALSE),"")</f>
        <v/>
      </c>
      <c r="J24" s="46"/>
      <c r="K24" s="73" t="str">
        <f>IFERROR(VLOOKUP(B24,'FT WL Graded Short'!$B$132:$N$144,2,FALSE),"")</f>
        <v/>
      </c>
      <c r="L24" s="71" t="str">
        <f>IFERROR(VLOOKUP(B24,'FT WL Graded Short'!$B$132:$N$144,10,FALSE),"")</f>
        <v/>
      </c>
      <c r="M24" s="72" t="str">
        <f>IFERROR(VLOOKUP(B24,'FT WL Graded Short'!$B$132:$N$144,8,FALSE),"")</f>
        <v/>
      </c>
      <c r="N24"/>
    </row>
    <row r="25" spans="2:14" x14ac:dyDescent="0.35">
      <c r="B25" s="23">
        <v>4</v>
      </c>
      <c r="C25" s="70" t="str">
        <f>IFERROR(VLOOKUP(B25,'FT WL Graded Short'!$B$82:$N$96,2,FALSE),"")</f>
        <v>Glenda Privett</v>
      </c>
      <c r="D25" s="71">
        <f>IFERROR(VLOOKUP(B25,'FT WL Graded Short'!$B$82:$N$96,10,FALSE),"")</f>
        <v>0.45714285714285713</v>
      </c>
      <c r="E25" s="72">
        <f>IFERROR(VLOOKUP(B25,'FT WL Graded Short'!$B$82:$N$96,8,FALSE),"")</f>
        <v>1</v>
      </c>
      <c r="F25" s="46"/>
      <c r="G25" s="70" t="str">
        <f>IFERROR(VLOOKUP(B25,'FT WL Graded Short'!$B$110:$N$124,2,FALSE),"")</f>
        <v/>
      </c>
      <c r="H25" s="71" t="str">
        <f>IFERROR(VLOOKUP(B25,'FT WL Graded Short'!$B$110:$N$124,10,FALSE),"")</f>
        <v/>
      </c>
      <c r="I25" s="72" t="str">
        <f>IFERROR(VLOOKUP(B25,'FT WL Graded Short'!$B$110:$N$124,8,FALSE),"")</f>
        <v/>
      </c>
      <c r="J25" s="46"/>
      <c r="K25" s="73" t="str">
        <f>IFERROR(VLOOKUP(B25,'FT WL Graded Short'!$B$132:$N$144,2,FALSE),"")</f>
        <v/>
      </c>
      <c r="L25" s="71" t="str">
        <f>IFERROR(VLOOKUP(B25,'FT WL Graded Short'!$B$132:$N$144,10,FALSE),"")</f>
        <v/>
      </c>
      <c r="M25" s="72" t="str">
        <f>IFERROR(VLOOKUP(B25,'FT WL Graded Short'!$B$132:$N$144,8,FALSE),"")</f>
        <v/>
      </c>
      <c r="N25"/>
    </row>
    <row r="26" spans="2:14" x14ac:dyDescent="0.35">
      <c r="B26" s="23">
        <v>5</v>
      </c>
      <c r="C26" s="70" t="str">
        <f>IFERROR(VLOOKUP(B26,'FT WL Graded Short'!$B$82:$N$96,2,FALSE),"")</f>
        <v>Richard Bright</v>
      </c>
      <c r="D26" s="71">
        <f>IFERROR(VLOOKUP(B26,'FT WL Graded Short'!$B$82:$N$96,10,FALSE),"")</f>
        <v>0.4</v>
      </c>
      <c r="E26" s="72">
        <f>IFERROR(VLOOKUP(B26,'FT WL Graded Short'!$B$82:$N$96,8,FALSE),"")</f>
        <v>1</v>
      </c>
      <c r="F26" s="46"/>
      <c r="G26" s="70" t="str">
        <f>IFERROR(VLOOKUP(B26,'FT WL Graded Short'!$B$110:$N$124,2,FALSE),"")</f>
        <v/>
      </c>
      <c r="H26" s="71" t="str">
        <f>IFERROR(VLOOKUP(B26,'FT WL Graded Short'!$B$110:$N$124,10,FALSE),"")</f>
        <v/>
      </c>
      <c r="I26" s="72" t="str">
        <f>IFERROR(VLOOKUP(B26,'FT WL Graded Short'!$B$110:$N$124,8,FALSE),"")</f>
        <v/>
      </c>
      <c r="J26" s="46"/>
      <c r="K26" s="73" t="str">
        <f>IFERROR(VLOOKUP(B26,'FT WL Graded Short'!$B$132:$N$144,2,FALSE),"")</f>
        <v/>
      </c>
      <c r="L26" s="71" t="str">
        <f>IFERROR(VLOOKUP(B26,'FT WL Graded Short'!$B$132:$N$144,10,FALSE),"")</f>
        <v/>
      </c>
      <c r="M26" s="72" t="str">
        <f>IFERROR(VLOOKUP(B26,'FT WL Graded Short'!$B$132:$N$144,8,FALSE),"")</f>
        <v/>
      </c>
      <c r="N26"/>
    </row>
    <row r="27" spans="2:14" x14ac:dyDescent="0.35">
      <c r="B27" s="23">
        <v>6</v>
      </c>
      <c r="C27" s="70" t="str">
        <f>IFERROR(VLOOKUP(B27,'FT WL Graded Short'!$B$82:$N$96,2,FALSE),"")</f>
        <v/>
      </c>
      <c r="D27" s="71" t="str">
        <f>IFERROR(VLOOKUP(B27,'FT WL Graded Short'!$B$82:$N$96,10,FALSE),"")</f>
        <v/>
      </c>
      <c r="E27" s="72" t="str">
        <f>IFERROR(VLOOKUP(B27,'FT WL Graded Short'!$B$82:$N$96,8,FALSE),"")</f>
        <v/>
      </c>
      <c r="F27" s="46"/>
      <c r="G27" s="70" t="str">
        <f>IFERROR(VLOOKUP(B27,'FT WL Graded Short'!$B$110:$N$124,2,FALSE),"")</f>
        <v/>
      </c>
      <c r="H27" s="71" t="str">
        <f>IFERROR(VLOOKUP(B27,'FT WL Graded Short'!$B$110:$N$124,10,FALSE),"")</f>
        <v/>
      </c>
      <c r="I27" s="72" t="str">
        <f>IFERROR(VLOOKUP(B27,'FT WL Graded Short'!$B$110:$N$124,8,FALSE),"")</f>
        <v/>
      </c>
      <c r="J27" s="46"/>
      <c r="K27" s="73" t="str">
        <f>IFERROR(VLOOKUP(B27,'FT WL Graded Short'!$B$132:$N$144,2,FALSE),"")</f>
        <v/>
      </c>
      <c r="L27" s="71" t="str">
        <f>IFERROR(VLOOKUP(B27,'FT WL Graded Short'!$B$132:$N$144,10,FALSE),"")</f>
        <v/>
      </c>
      <c r="M27" s="72" t="str">
        <f>IFERROR(VLOOKUP(B27,'FT WL Graded Short'!$B$132:$N$144,8,FALSE),"")</f>
        <v/>
      </c>
      <c r="N27"/>
    </row>
    <row r="28" spans="2:14" x14ac:dyDescent="0.35">
      <c r="B28" s="23">
        <v>7</v>
      </c>
      <c r="C28" s="70" t="str">
        <f>IFERROR(VLOOKUP(B28,'FT WL Graded Short'!$B$82:$N$96,2,FALSE),"")</f>
        <v/>
      </c>
      <c r="D28" s="71" t="str">
        <f>IFERROR(VLOOKUP(B28,'FT WL Graded Short'!$B$82:$N$96,10,FALSE),"")</f>
        <v/>
      </c>
      <c r="E28" s="72" t="str">
        <f>IFERROR(VLOOKUP(B28,'FT WL Graded Short'!$B$82:$N$96,8,FALSE),"")</f>
        <v/>
      </c>
      <c r="F28" s="46"/>
      <c r="G28" s="70" t="str">
        <f>IFERROR(VLOOKUP(B28,'FT WL Graded Short'!$B$110:$N$124,2,FALSE),"")</f>
        <v/>
      </c>
      <c r="H28" s="71" t="str">
        <f>IFERROR(VLOOKUP(B28,'FT WL Graded Short'!$B$110:$N$124,10,FALSE),"")</f>
        <v/>
      </c>
      <c r="I28" s="72" t="str">
        <f>IFERROR(VLOOKUP(B28,'FT WL Graded Short'!$B$110:$N$124,8,FALSE),"")</f>
        <v/>
      </c>
      <c r="J28" s="46"/>
      <c r="K28" s="73" t="str">
        <f>IFERROR(VLOOKUP(B28,'FT WL Graded Short'!$B$132:$N$144,2,FALSE),"")</f>
        <v/>
      </c>
      <c r="L28" s="71" t="str">
        <f>IFERROR(VLOOKUP(B28,'FT WL Graded Short'!$B$132:$N$144,10,FALSE),"")</f>
        <v/>
      </c>
      <c r="M28" s="72" t="str">
        <f>IFERROR(VLOOKUP(B28,'FT WL Graded Short'!$B$132:$N$144,8,FALSE),"")</f>
        <v/>
      </c>
      <c r="N28"/>
    </row>
    <row r="29" spans="2:14" x14ac:dyDescent="0.35">
      <c r="B29" s="23">
        <v>8</v>
      </c>
      <c r="C29" s="70" t="str">
        <f>IFERROR(VLOOKUP(B29,'FT WL Graded Short'!$B$82:$N$96,2,FALSE),"")</f>
        <v/>
      </c>
      <c r="D29" s="71" t="str">
        <f>IFERROR(VLOOKUP(B29,'FT WL Graded Short'!$B$82:$N$96,10,FALSE),"")</f>
        <v/>
      </c>
      <c r="E29" s="72" t="str">
        <f>IFERROR(VLOOKUP(B29,'FT WL Graded Short'!$B$82:$N$96,8,FALSE),"")</f>
        <v/>
      </c>
      <c r="F29" s="46"/>
      <c r="G29" s="70" t="str">
        <f>IFERROR(VLOOKUP(B29,'FT WL Graded Short'!$B$110:$N$124,2,FALSE),"")</f>
        <v/>
      </c>
      <c r="H29" s="71" t="str">
        <f>IFERROR(VLOOKUP(B29,'FT WL Graded Short'!$B$110:$N$124,10,FALSE),"")</f>
        <v/>
      </c>
      <c r="I29" s="72" t="str">
        <f>IFERROR(VLOOKUP(B29,'FT WL Graded Short'!$B$110:$N$124,8,FALSE),"")</f>
        <v/>
      </c>
      <c r="J29" s="46"/>
      <c r="K29" s="73" t="str">
        <f>IFERROR(VLOOKUP(B29,'FT WL Graded Short'!$B$132:$N$144,2,FALSE),"")</f>
        <v/>
      </c>
      <c r="L29" s="71" t="str">
        <f>IFERROR(VLOOKUP(B29,'FT WL Graded Short'!$B$132:$N$144,10,FALSE),"")</f>
        <v/>
      </c>
      <c r="M29" s="72" t="str">
        <f>IFERROR(VLOOKUP(B29,'FT WL Graded Short'!$B$132:$N$144,8,FALSE),"")</f>
        <v/>
      </c>
      <c r="N29"/>
    </row>
    <row r="30" spans="2:14" x14ac:dyDescent="0.35">
      <c r="B30" s="23">
        <v>9</v>
      </c>
      <c r="C30" s="70" t="str">
        <f>IFERROR(VLOOKUP(B30,'FT WL Graded Short'!$B$82:$N$96,2,FALSE),"")</f>
        <v/>
      </c>
      <c r="D30" s="71" t="str">
        <f>IFERROR(VLOOKUP(B30,'FT WL Graded Short'!$B$82:$N$96,10,FALSE),"")</f>
        <v/>
      </c>
      <c r="E30" s="72" t="str">
        <f>IFERROR(VLOOKUP(B30,'FT WL Graded Short'!$B$82:$N$96,8,FALSE),"")</f>
        <v/>
      </c>
      <c r="F30" s="46"/>
      <c r="G30" s="70" t="str">
        <f>IFERROR(VLOOKUP(B30,'FT WL Graded Short'!$B$110:$N$124,2,FALSE),"")</f>
        <v/>
      </c>
      <c r="H30" s="71" t="str">
        <f>IFERROR(VLOOKUP(B30,'FT WL Graded Short'!$B$110:$N$124,10,FALSE),"")</f>
        <v/>
      </c>
      <c r="I30" s="72" t="str">
        <f>IFERROR(VLOOKUP(B30,'FT WL Graded Short'!$B$110:$N$124,8,FALSE),"")</f>
        <v/>
      </c>
      <c r="J30" s="46"/>
      <c r="K30" s="73" t="str">
        <f>IFERROR(VLOOKUP(B30,'FT WL Graded Short'!$B$132:$N$144,2,FALSE),"")</f>
        <v/>
      </c>
      <c r="L30" s="71" t="str">
        <f>IFERROR(VLOOKUP(B30,'FT WL Graded Short'!$B$132:$N$144,10,FALSE),"")</f>
        <v/>
      </c>
      <c r="M30" s="72" t="str">
        <f>IFERROR(VLOOKUP(B30,'FT WL Graded Short'!$B$132:$N$144,8,FALSE),"")</f>
        <v/>
      </c>
      <c r="N30"/>
    </row>
    <row r="31" spans="2:14" x14ac:dyDescent="0.35">
      <c r="B31" s="23">
        <v>10</v>
      </c>
      <c r="C31" s="70" t="str">
        <f>IFERROR(VLOOKUP(B31,'FT WL Graded Short'!$B$82:$N$96,2,FALSE),"")</f>
        <v/>
      </c>
      <c r="D31" s="71" t="str">
        <f>IFERROR(VLOOKUP(B31,'FT WL Graded Short'!$B$82:$N$96,10,FALSE),"")</f>
        <v/>
      </c>
      <c r="E31" s="72" t="str">
        <f>IFERROR(VLOOKUP(B31,'FT WL Graded Short'!$B$82:$N$96,8,FALSE),"")</f>
        <v/>
      </c>
      <c r="F31" s="46"/>
      <c r="G31" s="70" t="str">
        <f>IFERROR(VLOOKUP(B31,'FT WL Graded Short'!$B$110:$N$124,2,FALSE),"")</f>
        <v/>
      </c>
      <c r="H31" s="71" t="str">
        <f>IFERROR(VLOOKUP(B31,'FT WL Graded Short'!$B$110:$N$124,10,FALSE),"")</f>
        <v/>
      </c>
      <c r="I31" s="72" t="str">
        <f>IFERROR(VLOOKUP(B31,'FT WL Graded Short'!$B$110:$N$124,8,FALSE),"")</f>
        <v/>
      </c>
      <c r="J31" s="46"/>
      <c r="K31" s="73" t="str">
        <f>IFERROR(VLOOKUP(B31,'FT WL Graded Short'!$B$132:$N$144,2,FALSE),"")</f>
        <v/>
      </c>
      <c r="L31" s="71" t="str">
        <f>IFERROR(VLOOKUP(B31,'FT WL Graded Short'!$B$132:$N$144,10,FALSE),"")</f>
        <v/>
      </c>
      <c r="M31" s="72" t="str">
        <f>IFERROR(VLOOKUP(B31,'FT WL Graded Short'!$B$132:$N$144,8,FALSE),"")</f>
        <v/>
      </c>
      <c r="N31"/>
    </row>
    <row r="32" spans="2:14" x14ac:dyDescent="0.35">
      <c r="B32" s="23">
        <v>11</v>
      </c>
      <c r="C32" s="70" t="str">
        <f>IFERROR(VLOOKUP(B32,'FT WL Graded Short'!$B$82:$N$96,2,FALSE),"")</f>
        <v/>
      </c>
      <c r="D32" s="71" t="str">
        <f>IFERROR(VLOOKUP(B32,'FT WL Graded Short'!$B$82:$N$96,10,FALSE),"")</f>
        <v/>
      </c>
      <c r="E32" s="72" t="str">
        <f>IFERROR(VLOOKUP(B32,'FT WL Graded Short'!$B$82:$N$96,8,FALSE),"")</f>
        <v/>
      </c>
      <c r="F32" s="46"/>
      <c r="G32" s="70" t="str">
        <f>IFERROR(VLOOKUP(B32,'FT WL Graded Short'!$B$110:$N$124,2,FALSE),"")</f>
        <v/>
      </c>
      <c r="H32" s="71" t="str">
        <f>IFERROR(VLOOKUP(B32,'FT WL Graded Short'!$B$110:$N$124,10,FALSE),"")</f>
        <v/>
      </c>
      <c r="I32" s="72" t="str">
        <f>IFERROR(VLOOKUP(B32,'FT WL Graded Short'!$B$110:$N$124,8,FALSE),"")</f>
        <v/>
      </c>
      <c r="J32" s="46"/>
      <c r="K32" s="73" t="str">
        <f>IFERROR(VLOOKUP(B32,'FT WL Graded Short'!$B$132:$N$144,2,FALSE),"")</f>
        <v/>
      </c>
      <c r="L32" s="71" t="str">
        <f>IFERROR(VLOOKUP(B32,'FT WL Graded Short'!$B$132:$N$144,10,FALSE),"")</f>
        <v/>
      </c>
      <c r="M32" s="72" t="str">
        <f>IFERROR(VLOOKUP(B32,'FT WL Graded Short'!$B$132:$N$144,8,FALSE),"")</f>
        <v/>
      </c>
      <c r="N32"/>
    </row>
    <row r="33" spans="2:14" x14ac:dyDescent="0.35">
      <c r="B33" s="23">
        <v>12</v>
      </c>
      <c r="C33" s="70" t="str">
        <f>IFERROR(VLOOKUP(B33,'FT WL Graded Short'!$B$82:$N$96,2,FALSE),"")</f>
        <v/>
      </c>
      <c r="D33" s="71" t="str">
        <f>IFERROR(VLOOKUP(B33,'FT WL Graded Short'!$B$82:$N$96,10,FALSE),"")</f>
        <v/>
      </c>
      <c r="E33" s="72" t="str">
        <f>IFERROR(VLOOKUP(B33,'FT WL Graded Short'!$B$82:$N$96,8,FALSE),"")</f>
        <v/>
      </c>
      <c r="F33" s="46"/>
      <c r="G33" s="70" t="str">
        <f>IFERROR(VLOOKUP(B33,'FT WL Graded Short'!$B$110:$N$124,2,FALSE),"")</f>
        <v/>
      </c>
      <c r="H33" s="71" t="str">
        <f>IFERROR(VLOOKUP(B33,'FT WL Graded Short'!$B$110:$N$124,10,FALSE),"")</f>
        <v/>
      </c>
      <c r="I33" s="72" t="str">
        <f>IFERROR(VLOOKUP(B33,'FT WL Graded Short'!$B$110:$N$124,8,FALSE),"")</f>
        <v/>
      </c>
      <c r="J33" s="46"/>
      <c r="K33" s="73" t="str">
        <f>IFERROR(VLOOKUP(B33,'FT WL Graded Short'!$B$132:$N$144,2,FALSE),"")</f>
        <v/>
      </c>
      <c r="L33" s="71" t="str">
        <f>IFERROR(VLOOKUP(B33,'FT WL Graded Short'!$B$132:$N$144,10,FALSE),"")</f>
        <v/>
      </c>
      <c r="M33" s="72" t="str">
        <f>IFERROR(VLOOKUP(B33,'FT WL Graded Short'!$B$132:$N$144,8,FALSE),"")</f>
        <v/>
      </c>
      <c r="N33"/>
    </row>
    <row r="34" spans="2:14" x14ac:dyDescent="0.35">
      <c r="B34" s="23">
        <v>13</v>
      </c>
      <c r="C34" s="70" t="str">
        <f>IFERROR(VLOOKUP(B34,'FT WL Graded Short'!$B$82:$N$96,2,FALSE),"")</f>
        <v/>
      </c>
      <c r="D34" s="71" t="str">
        <f>IFERROR(VLOOKUP(B34,'FT WL Graded Short'!$B$82:$N$96,10,FALSE),"")</f>
        <v/>
      </c>
      <c r="E34" s="72" t="str">
        <f>IFERROR(VLOOKUP(B34,'FT WL Graded Short'!$B$82:$N$96,8,FALSE),"")</f>
        <v/>
      </c>
      <c r="F34" s="46"/>
      <c r="G34" s="70" t="str">
        <f>IFERROR(VLOOKUP(B34,'FT WL Graded Short'!$B$110:$N$124,2,FALSE),"")</f>
        <v/>
      </c>
      <c r="H34" s="71" t="str">
        <f>IFERROR(VLOOKUP(B34,'FT WL Graded Short'!$B$110:$N$124,10,FALSE),"")</f>
        <v/>
      </c>
      <c r="I34" s="72" t="str">
        <f>IFERROR(VLOOKUP(B34,'FT WL Graded Short'!$B$110:$N$124,8,FALSE),"")</f>
        <v/>
      </c>
      <c r="J34" s="46"/>
      <c r="K34" s="73" t="str">
        <f>IFERROR(VLOOKUP(B34,'FT WL Graded Short'!$B$132:$N$144,2,FALSE),"")</f>
        <v/>
      </c>
      <c r="L34" s="71" t="str">
        <f>IFERROR(VLOOKUP(B34,'FT WL Graded Short'!$B$132:$N$144,10,FALSE),"")</f>
        <v/>
      </c>
      <c r="M34" s="72" t="str">
        <f>IFERROR(VLOOKUP(B34,'FT WL Graded Short'!$B$132:$N$144,8,FALSE),"")</f>
        <v/>
      </c>
      <c r="N34"/>
    </row>
    <row r="35" spans="2:14" x14ac:dyDescent="0.35">
      <c r="B35" s="23">
        <v>14</v>
      </c>
      <c r="C35" s="70" t="str">
        <f>IFERROR(VLOOKUP(B35,'FT WL Graded Short'!$B$82:$N$96,2,FALSE),"")</f>
        <v/>
      </c>
      <c r="D35" s="71" t="str">
        <f>IFERROR(VLOOKUP(B35,'FT WL Graded Short'!$B$82:$N$96,10,FALSE),"")</f>
        <v/>
      </c>
      <c r="E35" s="72" t="str">
        <f>IFERROR(VLOOKUP(B35,'FT WL Graded Short'!$B$82:$N$96,8,FALSE),"")</f>
        <v/>
      </c>
      <c r="F35" s="46"/>
      <c r="G35" s="70" t="str">
        <f>IFERROR(VLOOKUP(B35,'FT WL Graded Short'!$B$110:$N$124,2,FALSE),"")</f>
        <v/>
      </c>
      <c r="H35" s="71" t="str">
        <f>IFERROR(VLOOKUP(B35,'FT WL Graded Short'!$B$110:$N$124,10,FALSE),"")</f>
        <v/>
      </c>
      <c r="I35" s="72" t="str">
        <f>IFERROR(VLOOKUP(B35,'FT WL Graded Short'!$B$110:$N$124,8,FALSE),"")</f>
        <v/>
      </c>
      <c r="J35" s="46"/>
      <c r="K35" s="73" t="str">
        <f>IFERROR(VLOOKUP(B35,'FT WL Graded Short'!$B$132:$N$144,2,FALSE),"")</f>
        <v/>
      </c>
      <c r="L35" s="71" t="str">
        <f>IFERROR(VLOOKUP(B35,'FT WL Graded Short'!$B$132:$N$144,10,FALSE),"")</f>
        <v/>
      </c>
      <c r="M35" s="72" t="str">
        <f>IFERROR(VLOOKUP(B35,'FT WL Graded Short'!$B$132:$N$144,8,FALSE),"")</f>
        <v/>
      </c>
      <c r="N35"/>
    </row>
    <row r="36" spans="2:14" x14ac:dyDescent="0.35">
      <c r="B36" s="23">
        <v>15</v>
      </c>
      <c r="C36" s="70" t="str">
        <f>IFERROR(VLOOKUP(B36,'FT WL Graded Short'!$B$82:$N$96,2,FALSE),"")</f>
        <v/>
      </c>
      <c r="D36" s="71" t="str">
        <f>IFERROR(VLOOKUP(B36,'FT WL Graded Short'!$B$82:$N$96,10,FALSE),"")</f>
        <v/>
      </c>
      <c r="E36" s="72" t="str">
        <f>IFERROR(VLOOKUP(B36,'FT WL Graded Short'!$B$82:$N$96,8,FALSE),"")</f>
        <v/>
      </c>
      <c r="F36" s="46"/>
      <c r="G36" s="70" t="str">
        <f>IFERROR(VLOOKUP(B36,'FT WL Graded Short'!$B$110:$N$124,2,FALSE),"")</f>
        <v/>
      </c>
      <c r="H36" s="71" t="str">
        <f>IFERROR(VLOOKUP(B36,'FT WL Graded Short'!$B$110:$N$124,10,FALSE),"")</f>
        <v/>
      </c>
      <c r="I36" s="72" t="str">
        <f>IFERROR(VLOOKUP(B36,'FT WL Graded Short'!$B$110:$N$124,8,FALSE),"")</f>
        <v/>
      </c>
      <c r="J36" s="46"/>
      <c r="K36" s="73" t="str">
        <f>IFERROR(VLOOKUP(B36,'FT WL Graded Short'!$B$132:$N$144,2,FALSE),"")</f>
        <v/>
      </c>
      <c r="L36" s="71" t="str">
        <f>IFERROR(VLOOKUP(B36,'FT WL Graded Short'!$B$132:$N$144,10,FALSE),"")</f>
        <v/>
      </c>
      <c r="M36" s="72" t="str">
        <f>IFERROR(VLOOKUP(B36,'FT WL Graded Short'!$B$132:$N$144,8,FALSE),"")</f>
        <v/>
      </c>
      <c r="N36"/>
    </row>
  </sheetData>
  <mergeCells count="6">
    <mergeCell ref="K20:L20"/>
    <mergeCell ref="C20:D20"/>
    <mergeCell ref="G20:H20"/>
    <mergeCell ref="C2:D2"/>
    <mergeCell ref="G2:H2"/>
    <mergeCell ref="K2:L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5833-DE0E-4225-877D-82E29EC774CB}">
  <sheetPr filterMode="1">
    <tabColor theme="9" tint="-0.249977111117893"/>
    <pageSetUpPr fitToPage="1"/>
  </sheetPr>
  <dimension ref="A1:ER89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796875" defaultRowHeight="13" x14ac:dyDescent="0.3"/>
  <cols>
    <col min="1" max="1" width="6.81640625" style="41" customWidth="1"/>
    <col min="2" max="2" width="17.453125" style="12" customWidth="1"/>
    <col min="3" max="3" width="7.81640625" style="14" customWidth="1"/>
    <col min="4" max="4" width="10.81640625" style="14" customWidth="1"/>
    <col min="5" max="5" width="12.81640625" style="14" customWidth="1"/>
    <col min="6" max="6" width="14.54296875" style="14" customWidth="1"/>
    <col min="7" max="7" width="17.1796875" style="14" customWidth="1"/>
    <col min="8" max="8" width="8.26953125" style="42" customWidth="1"/>
    <col min="9" max="9" width="8.453125" style="43" customWidth="1"/>
    <col min="10" max="10" width="8.453125" style="20" customWidth="1"/>
    <col min="11" max="12" width="7.26953125" style="20" customWidth="1"/>
    <col min="13" max="13" width="9" style="41" customWidth="1"/>
    <col min="14" max="16384" width="9.1796875" style="12"/>
  </cols>
  <sheetData>
    <row r="1" spans="1:13" s="9" customFormat="1" ht="29.25" customHeight="1" x14ac:dyDescent="0.3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3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3">
      <c r="A3" s="41">
        <v>1</v>
      </c>
      <c r="B3" s="230" t="str">
        <f>IFERROR(VLOOKUP(A3,Calculations!$E$6:$BC$200,2,FALSE),"")</f>
        <v/>
      </c>
      <c r="C3" s="13" t="str">
        <f>IF(B3="","",VLOOKUP(B3,Lookups!$A$2:$F$99,2,FALSE))</f>
        <v/>
      </c>
      <c r="D3" s="13" t="str">
        <f>IF(B3="","",VLOOKUP(B3,Lookups!$A$2:$F$99,3,FALSE))</f>
        <v/>
      </c>
      <c r="E3" s="13" t="str">
        <f>IF(B3="","",VLOOKUP(B3,Lookups!$A$2:$F$99,4,FALSE))</f>
        <v/>
      </c>
      <c r="F3" s="13" t="str">
        <f>IF(B3="","",VLOOKUP(B3,Lookups!$A$2:$F$99,5,FALSE))</f>
        <v/>
      </c>
      <c r="G3" s="13" t="str">
        <f>IF(B3="","",VLOOKUP(B3,Lookups!$A$2:$F$99,6,FALSE))</f>
        <v/>
      </c>
      <c r="H3" s="36" t="str">
        <f>IFERROR(VLOOKUP(B3,Calculations!$F$2:$AL$175,24,FALSE),"")</f>
        <v/>
      </c>
      <c r="I3" s="37" t="str">
        <f>IFERROR(VLOOKUP(B3,Calculations!$F$2:$AL$175,25,FALSE),"")</f>
        <v/>
      </c>
      <c r="J3" s="38" t="str">
        <f>IFERROR(VLOOKUP(B3,Calculations!$F$2:$AL$175,26,FALSE),"")</f>
        <v/>
      </c>
      <c r="K3" s="39" t="str">
        <f>IFERROR(VLOOKUP(B3,Calculations!$F$2:$AL$175,27,FALSE),"")</f>
        <v/>
      </c>
      <c r="L3" s="39" t="str">
        <f>IFERROR(VLOOKUP(B3,Calculations!$F$2:$AL$175,28,FALSE),"")</f>
        <v/>
      </c>
      <c r="M3" s="40" t="str">
        <f>IFERROR(VLOOKUP(B3,Calculations!$F$2:$AL$175,31,FALSE),"")</f>
        <v/>
      </c>
    </row>
    <row r="4" spans="1:13" ht="15" customHeight="1" x14ac:dyDescent="0.3">
      <c r="A4" s="41">
        <v>2</v>
      </c>
      <c r="B4" s="230" t="str">
        <f>IFERROR(VLOOKUP(A4,Calculations!$E$6:$BC$200,2,FALSE),"")</f>
        <v/>
      </c>
      <c r="C4" s="13" t="str">
        <f>IF(B4="","",VLOOKUP(B4,Lookups!$A$2:$F$99,2,FALSE))</f>
        <v/>
      </c>
      <c r="D4" s="13" t="str">
        <f>IF(B4="","",VLOOKUP(B4,Lookups!$A$2:$F$99,3,FALSE))</f>
        <v/>
      </c>
      <c r="E4" s="13" t="str">
        <f>IF(B4="","",VLOOKUP(B4,Lookups!$A$2:$F$99,4,FALSE))</f>
        <v/>
      </c>
      <c r="F4" s="13" t="str">
        <f>IF(B4="","",VLOOKUP(B4,Lookups!$A$2:$F$99,5,FALSE))</f>
        <v/>
      </c>
      <c r="G4" s="13" t="str">
        <f>IF(B4="","",VLOOKUP(B4,Lookups!$A$2:$F$99,6,FALSE))</f>
        <v/>
      </c>
      <c r="H4" s="36" t="str">
        <f>IFERROR(VLOOKUP(B4,Calculations!$F$2:$AL$175,24,FALSE),"")</f>
        <v/>
      </c>
      <c r="I4" s="37" t="str">
        <f>IFERROR(VLOOKUP(B4,Calculations!$F$2:$AL$175,25,FALSE),"")</f>
        <v/>
      </c>
      <c r="J4" s="38" t="str">
        <f>IFERROR(VLOOKUP(B4,Calculations!$F$2:$AL$175,26,FALSE),"")</f>
        <v/>
      </c>
      <c r="K4" s="39" t="str">
        <f>IFERROR(VLOOKUP(B4,Calculations!$F$2:$AL$175,27,FALSE),"")</f>
        <v/>
      </c>
      <c r="L4" s="39" t="str">
        <f>IFERROR(VLOOKUP(B4,Calculations!$F$2:$AL$175,28,FALSE),"")</f>
        <v/>
      </c>
      <c r="M4" s="40" t="str">
        <f>IFERROR(VLOOKUP(B4,Calculations!$F$2:$AL$175,31,FALSE),"")</f>
        <v/>
      </c>
    </row>
    <row r="5" spans="1:13" ht="15" customHeight="1" x14ac:dyDescent="0.3">
      <c r="A5" s="41">
        <v>3</v>
      </c>
      <c r="B5" s="230" t="str">
        <f>IFERROR(VLOOKUP(A5,Calculations!$E$6:$BC$200,2,FALSE),"")</f>
        <v/>
      </c>
      <c r="C5" s="13" t="str">
        <f>IF(B5="","",VLOOKUP(B5,Lookups!$A$2:$F$99,2,FALSE))</f>
        <v/>
      </c>
      <c r="D5" s="13" t="str">
        <f>IF(B5="","",VLOOKUP(B5,Lookups!$A$2:$F$99,3,FALSE))</f>
        <v/>
      </c>
      <c r="E5" s="13" t="str">
        <f>IF(B5="","",VLOOKUP(B5,Lookups!$A$2:$F$99,4,FALSE))</f>
        <v/>
      </c>
      <c r="F5" s="13" t="str">
        <f>IF(B5="","",VLOOKUP(B5,Lookups!$A$2:$F$99,5,FALSE))</f>
        <v/>
      </c>
      <c r="G5" s="13" t="str">
        <f>IF(B5="","",VLOOKUP(B5,Lookups!$A$2:$F$99,6,FALSE))</f>
        <v/>
      </c>
      <c r="H5" s="36" t="str">
        <f>IFERROR(VLOOKUP(B5,Calculations!$F$2:$AL$175,24,FALSE),"")</f>
        <v/>
      </c>
      <c r="I5" s="37" t="str">
        <f>IFERROR(VLOOKUP(B5,Calculations!$F$2:$AL$175,25,FALSE),"")</f>
        <v/>
      </c>
      <c r="J5" s="38" t="str">
        <f>IFERROR(VLOOKUP(B5,Calculations!$F$2:$AL$175,26,FALSE),"")</f>
        <v/>
      </c>
      <c r="K5" s="39" t="str">
        <f>IFERROR(VLOOKUP(B5,Calculations!$F$2:$AL$175,27,FALSE),"")</f>
        <v/>
      </c>
      <c r="L5" s="39" t="str">
        <f>IFERROR(VLOOKUP(B5,Calculations!$F$2:$AL$175,28,FALSE),"")</f>
        <v/>
      </c>
      <c r="M5" s="40" t="str">
        <f>IFERROR(VLOOKUP(B5,Calculations!$F$2:$AL$175,31,FALSE),"")</f>
        <v/>
      </c>
    </row>
    <row r="6" spans="1:13" ht="15" customHeight="1" x14ac:dyDescent="0.3">
      <c r="A6" s="41">
        <v>4</v>
      </c>
      <c r="B6" s="230" t="str">
        <f>IFERROR(VLOOKUP(A6,Calculations!$E$6:$BC$200,2,FALSE),"")</f>
        <v/>
      </c>
      <c r="C6" s="13" t="str">
        <f>IF(B6="","",VLOOKUP(B6,Lookups!$A$2:$F$99,2,FALSE))</f>
        <v/>
      </c>
      <c r="D6" s="13" t="str">
        <f>IF(B6="","",VLOOKUP(B6,Lookups!$A$2:$F$99,3,FALSE))</f>
        <v/>
      </c>
      <c r="E6" s="13" t="str">
        <f>IF(B6="","",VLOOKUP(B6,Lookups!$A$2:$F$99,4,FALSE))</f>
        <v/>
      </c>
      <c r="F6" s="13" t="str">
        <f>IF(B6="","",VLOOKUP(B6,Lookups!$A$2:$F$99,5,FALSE))</f>
        <v/>
      </c>
      <c r="G6" s="13" t="str">
        <f>IF(B6="","",VLOOKUP(B6,Lookups!$A$2:$F$99,6,FALSE))</f>
        <v/>
      </c>
      <c r="H6" s="36" t="str">
        <f>IFERROR(VLOOKUP(B6,Calculations!$F$2:$AL$175,24,FALSE),"")</f>
        <v/>
      </c>
      <c r="I6" s="37" t="str">
        <f>IFERROR(VLOOKUP(B6,Calculations!$F$2:$AL$175,25,FALSE),"")</f>
        <v/>
      </c>
      <c r="J6" s="38" t="str">
        <f>IFERROR(VLOOKUP(B6,Calculations!$F$2:$AL$175,26,FALSE),"")</f>
        <v/>
      </c>
      <c r="K6" s="39" t="str">
        <f>IFERROR(VLOOKUP(B6,Calculations!$F$2:$AL$175,27,FALSE),"")</f>
        <v/>
      </c>
      <c r="L6" s="39" t="str">
        <f>IFERROR(VLOOKUP(B6,Calculations!$F$2:$AL$175,28,FALSE),"")</f>
        <v/>
      </c>
      <c r="M6" s="40" t="str">
        <f>IFERROR(VLOOKUP(B6,Calculations!$F$2:$AL$175,31,FALSE),"")</f>
        <v/>
      </c>
    </row>
    <row r="7" spans="1:13" ht="15" customHeight="1" x14ac:dyDescent="0.3">
      <c r="A7" s="41">
        <v>5</v>
      </c>
      <c r="B7" s="230" t="str">
        <f>IFERROR(VLOOKUP(A7,Calculations!$E$6:$BC$200,2,FALSE),"")</f>
        <v/>
      </c>
      <c r="C7" s="13" t="str">
        <f>IF(B7="","",VLOOKUP(B7,Lookups!$A$2:$F$99,2,FALSE))</f>
        <v/>
      </c>
      <c r="D7" s="13" t="str">
        <f>IF(B7="","",VLOOKUP(B7,Lookups!$A$2:$F$99,3,FALSE))</f>
        <v/>
      </c>
      <c r="E7" s="13" t="str">
        <f>IF(B7="","",VLOOKUP(B7,Lookups!$A$2:$F$99,4,FALSE))</f>
        <v/>
      </c>
      <c r="F7" s="13" t="str">
        <f>IF(B7="","",VLOOKUP(B7,Lookups!$A$2:$F$99,5,FALSE))</f>
        <v/>
      </c>
      <c r="G7" s="13" t="str">
        <f>IF(B7="","",VLOOKUP(B7,Lookups!$A$2:$F$99,6,FALSE))</f>
        <v/>
      </c>
      <c r="H7" s="36" t="str">
        <f>IFERROR(VLOOKUP(B7,Calculations!$F$2:$AL$175,24,FALSE),"")</f>
        <v/>
      </c>
      <c r="I7" s="37" t="str">
        <f>IFERROR(VLOOKUP(B7,Calculations!$F$2:$AL$175,25,FALSE),"")</f>
        <v/>
      </c>
      <c r="J7" s="38" t="str">
        <f>IFERROR(VLOOKUP(B7,Calculations!$F$2:$AL$175,26,FALSE),"")</f>
        <v/>
      </c>
      <c r="K7" s="39" t="str">
        <f>IFERROR(VLOOKUP(B7,Calculations!$F$2:$AL$175,27,FALSE),"")</f>
        <v/>
      </c>
      <c r="L7" s="39" t="str">
        <f>IFERROR(VLOOKUP(B7,Calculations!$F$2:$AL$175,28,FALSE),"")</f>
        <v/>
      </c>
      <c r="M7" s="40" t="str">
        <f>IFERROR(VLOOKUP(B7,Calculations!$F$2:$AL$175,31,FALSE),"")</f>
        <v/>
      </c>
    </row>
    <row r="8" spans="1:13" ht="15" customHeight="1" x14ac:dyDescent="0.3">
      <c r="A8" s="41">
        <v>6</v>
      </c>
      <c r="B8" s="230" t="str">
        <f>IFERROR(VLOOKUP(A8,Calculations!$E$6:$BC$200,2,FALSE),"")</f>
        <v/>
      </c>
      <c r="C8" s="13" t="str">
        <f>IF(B8="","",VLOOKUP(B8,Lookups!$A$2:$F$99,2,FALSE))</f>
        <v/>
      </c>
      <c r="D8" s="13" t="str">
        <f>IF(B8="","",VLOOKUP(B8,Lookups!$A$2:$F$99,3,FALSE))</f>
        <v/>
      </c>
      <c r="E8" s="13" t="str">
        <f>IF(B8="","",VLOOKUP(B8,Lookups!$A$2:$F$99,4,FALSE))</f>
        <v/>
      </c>
      <c r="F8" s="13" t="str">
        <f>IF(B8="","",VLOOKUP(B8,Lookups!$A$2:$F$99,5,FALSE))</f>
        <v/>
      </c>
      <c r="G8" s="13" t="str">
        <f>IF(B8="","",VLOOKUP(B8,Lookups!$A$2:$F$99,6,FALSE))</f>
        <v/>
      </c>
      <c r="H8" s="36" t="str">
        <f>IFERROR(VLOOKUP(B8,Calculations!$F$2:$AL$175,24,FALSE),"")</f>
        <v/>
      </c>
      <c r="I8" s="37" t="str">
        <f>IFERROR(VLOOKUP(B8,Calculations!$F$2:$AL$175,25,FALSE),"")</f>
        <v/>
      </c>
      <c r="J8" s="38" t="str">
        <f>IFERROR(VLOOKUP(B8,Calculations!$F$2:$AL$175,26,FALSE),"")</f>
        <v/>
      </c>
      <c r="K8" s="39" t="str">
        <f>IFERROR(VLOOKUP(B8,Calculations!$F$2:$AL$175,27,FALSE),"")</f>
        <v/>
      </c>
      <c r="L8" s="39" t="str">
        <f>IFERROR(VLOOKUP(B8,Calculations!$F$2:$AL$175,28,FALSE),"")</f>
        <v/>
      </c>
      <c r="M8" s="40" t="str">
        <f>IFERROR(VLOOKUP(B8,Calculations!$F$2:$AL$175,31,FALSE),"")</f>
        <v/>
      </c>
    </row>
    <row r="9" spans="1:13" ht="15" customHeight="1" x14ac:dyDescent="0.3">
      <c r="A9" s="41">
        <v>7</v>
      </c>
      <c r="B9" s="230" t="str">
        <f>IFERROR(VLOOKUP(A9,Calculations!$E$6:$BC$200,2,FALSE),"")</f>
        <v/>
      </c>
      <c r="C9" s="13" t="str">
        <f>IF(B9="","",VLOOKUP(B9,Lookups!$A$2:$F$99,2,FALSE))</f>
        <v/>
      </c>
      <c r="D9" s="13" t="str">
        <f>IF(B9="","",VLOOKUP(B9,Lookups!$A$2:$F$99,3,FALSE))</f>
        <v/>
      </c>
      <c r="E9" s="13" t="str">
        <f>IF(B9="","",VLOOKUP(B9,Lookups!$A$2:$F$99,4,FALSE))</f>
        <v/>
      </c>
      <c r="F9" s="13" t="str">
        <f>IF(B9="","",VLOOKUP(B9,Lookups!$A$2:$F$99,5,FALSE))</f>
        <v/>
      </c>
      <c r="G9" s="13" t="str">
        <f>IF(B9="","",VLOOKUP(B9,Lookups!$A$2:$F$99,6,FALSE))</f>
        <v/>
      </c>
      <c r="H9" s="36" t="str">
        <f>IFERROR(VLOOKUP(B9,Calculations!$F$2:$AL$175,24,FALSE),"")</f>
        <v/>
      </c>
      <c r="I9" s="37" t="str">
        <f>IFERROR(VLOOKUP(B9,Calculations!$F$2:$AL$175,25,FALSE),"")</f>
        <v/>
      </c>
      <c r="J9" s="38" t="str">
        <f>IFERROR(VLOOKUP(B9,Calculations!$F$2:$AL$175,26,FALSE),"")</f>
        <v/>
      </c>
      <c r="K9" s="39" t="str">
        <f>IFERROR(VLOOKUP(B9,Calculations!$F$2:$AL$175,27,FALSE),"")</f>
        <v/>
      </c>
      <c r="L9" s="39" t="str">
        <f>IFERROR(VLOOKUP(B9,Calculations!$F$2:$AL$175,28,FALSE),"")</f>
        <v/>
      </c>
      <c r="M9" s="40" t="str">
        <f>IFERROR(VLOOKUP(B9,Calculations!$F$2:$AL$175,31,FALSE),"")</f>
        <v/>
      </c>
    </row>
    <row r="10" spans="1:13" ht="15" customHeight="1" x14ac:dyDescent="0.3">
      <c r="A10" s="41">
        <v>8</v>
      </c>
      <c r="B10" s="230" t="str">
        <f>IFERROR(VLOOKUP(A10,Calculations!$E$6:$BC$200,2,FALSE),"")</f>
        <v/>
      </c>
      <c r="C10" s="13" t="str">
        <f>IF(B10="","",VLOOKUP(B10,Lookups!$A$2:$F$99,2,FALSE))</f>
        <v/>
      </c>
      <c r="D10" s="13" t="str">
        <f>IF(B10="","",VLOOKUP(B10,Lookups!$A$2:$F$99,3,FALSE))</f>
        <v/>
      </c>
      <c r="E10" s="13" t="str">
        <f>IF(B10="","",VLOOKUP(B10,Lookups!$A$2:$F$99,4,FALSE))</f>
        <v/>
      </c>
      <c r="F10" s="13" t="str">
        <f>IF(B10="","",VLOOKUP(B10,Lookups!$A$2:$F$99,5,FALSE))</f>
        <v/>
      </c>
      <c r="G10" s="13" t="str">
        <f>IF(B10="","",VLOOKUP(B10,Lookups!$A$2:$F$99,6,FALSE))</f>
        <v/>
      </c>
      <c r="H10" s="36" t="str">
        <f>IFERROR(VLOOKUP(B10,Calculations!$F$2:$AL$175,24,FALSE),"")</f>
        <v/>
      </c>
      <c r="I10" s="37" t="str">
        <f>IFERROR(VLOOKUP(B10,Calculations!$F$2:$AL$175,25,FALSE),"")</f>
        <v/>
      </c>
      <c r="J10" s="38" t="str">
        <f>IFERROR(VLOOKUP(B10,Calculations!$F$2:$AL$175,26,FALSE),"")</f>
        <v/>
      </c>
      <c r="K10" s="39" t="str">
        <f>IFERROR(VLOOKUP(B10,Calculations!$F$2:$AL$175,27,FALSE),"")</f>
        <v/>
      </c>
      <c r="L10" s="39" t="str">
        <f>IFERROR(VLOOKUP(B10,Calculations!$F$2:$AL$175,28,FALSE),"")</f>
        <v/>
      </c>
      <c r="M10" s="40" t="str">
        <f>IFERROR(VLOOKUP(B10,Calculations!$F$2:$AL$175,31,FALSE),"")</f>
        <v/>
      </c>
    </row>
    <row r="11" spans="1:13" ht="15" customHeight="1" x14ac:dyDescent="0.3">
      <c r="A11" s="41">
        <v>9</v>
      </c>
      <c r="B11" s="230" t="str">
        <f>IFERROR(VLOOKUP(A11,Calculations!$E$6:$BC$200,2,FALSE),"")</f>
        <v/>
      </c>
      <c r="C11" s="13" t="str">
        <f>IF(B11="","",VLOOKUP(B11,Lookups!$A$2:$F$99,2,FALSE))</f>
        <v/>
      </c>
      <c r="D11" s="13" t="str">
        <f>IF(B11="","",VLOOKUP(B11,Lookups!$A$2:$F$99,3,FALSE))</f>
        <v/>
      </c>
      <c r="E11" s="13" t="str">
        <f>IF(B11="","",VLOOKUP(B11,Lookups!$A$2:$F$99,4,FALSE))</f>
        <v/>
      </c>
      <c r="F11" s="13" t="str">
        <f>IF(B11="","",VLOOKUP(B11,Lookups!$A$2:$F$99,5,FALSE))</f>
        <v/>
      </c>
      <c r="G11" s="13" t="str">
        <f>IF(B11="","",VLOOKUP(B11,Lookups!$A$2:$F$99,6,FALSE))</f>
        <v/>
      </c>
      <c r="H11" s="36" t="str">
        <f>IFERROR(VLOOKUP(B11,Calculations!$F$2:$AL$175,24,FALSE),"")</f>
        <v/>
      </c>
      <c r="I11" s="37" t="str">
        <f>IFERROR(VLOOKUP(B11,Calculations!$F$2:$AL$175,25,FALSE),"")</f>
        <v/>
      </c>
      <c r="J11" s="38" t="str">
        <f>IFERROR(VLOOKUP(B11,Calculations!$F$2:$AL$175,26,FALSE),"")</f>
        <v/>
      </c>
      <c r="K11" s="39" t="str">
        <f>IFERROR(VLOOKUP(B11,Calculations!$F$2:$AL$175,27,FALSE),"")</f>
        <v/>
      </c>
      <c r="L11" s="39" t="str">
        <f>IFERROR(VLOOKUP(B11,Calculations!$F$2:$AL$175,28,FALSE),"")</f>
        <v/>
      </c>
      <c r="M11" s="40" t="str">
        <f>IFERROR(VLOOKUP(B11,Calculations!$F$2:$AL$175,31,FALSE),"")</f>
        <v/>
      </c>
    </row>
    <row r="12" spans="1:13" ht="15" customHeight="1" x14ac:dyDescent="0.3">
      <c r="A12" s="41">
        <v>10</v>
      </c>
      <c r="B12" s="230" t="str">
        <f>IFERROR(VLOOKUP(A12,Calculations!$E$6:$BC$200,2,FALSE),"")</f>
        <v/>
      </c>
      <c r="C12" s="13" t="str">
        <f>IF(B12="","",VLOOKUP(B12,Lookups!$A$2:$F$99,2,FALSE))</f>
        <v/>
      </c>
      <c r="D12" s="13" t="str">
        <f>IF(B12="","",VLOOKUP(B12,Lookups!$A$2:$F$99,3,FALSE))</f>
        <v/>
      </c>
      <c r="E12" s="13" t="str">
        <f>IF(B12="","",VLOOKUP(B12,Lookups!$A$2:$F$99,4,FALSE))</f>
        <v/>
      </c>
      <c r="F12" s="13" t="str">
        <f>IF(B12="","",VLOOKUP(B12,Lookups!$A$2:$F$99,5,FALSE))</f>
        <v/>
      </c>
      <c r="G12" s="13" t="str">
        <f>IF(B12="","",VLOOKUP(B12,Lookups!$A$2:$F$99,6,FALSE))</f>
        <v/>
      </c>
      <c r="H12" s="36" t="str">
        <f>IFERROR(VLOOKUP(B12,Calculations!$F$2:$AL$175,24,FALSE),"")</f>
        <v/>
      </c>
      <c r="I12" s="37" t="str">
        <f>IFERROR(VLOOKUP(B12,Calculations!$F$2:$AL$175,25,FALSE),"")</f>
        <v/>
      </c>
      <c r="J12" s="38" t="str">
        <f>IFERROR(VLOOKUP(B12,Calculations!$F$2:$AL$175,26,FALSE),"")</f>
        <v/>
      </c>
      <c r="K12" s="39" t="str">
        <f>IFERROR(VLOOKUP(B12,Calculations!$F$2:$AL$175,27,FALSE),"")</f>
        <v/>
      </c>
      <c r="L12" s="39" t="str">
        <f>IFERROR(VLOOKUP(B12,Calculations!$F$2:$AL$175,28,FALSE),"")</f>
        <v/>
      </c>
      <c r="M12" s="40" t="str">
        <f>IFERROR(VLOOKUP(B12,Calculations!$F$2:$AL$175,31,FALSE),"")</f>
        <v/>
      </c>
    </row>
    <row r="13" spans="1:13" ht="15" customHeight="1" x14ac:dyDescent="0.3">
      <c r="A13" s="41">
        <v>11</v>
      </c>
      <c r="B13" s="230" t="str">
        <f>IFERROR(VLOOKUP(A13,Calculations!$E$6:$BC$200,2,FALSE),"")</f>
        <v/>
      </c>
      <c r="C13" s="13" t="str">
        <f>IF(B13="","",VLOOKUP(B13,Lookups!$A$2:$F$99,2,FALSE))</f>
        <v/>
      </c>
      <c r="D13" s="13" t="str">
        <f>IF(B13="","",VLOOKUP(B13,Lookups!$A$2:$F$99,3,FALSE))</f>
        <v/>
      </c>
      <c r="E13" s="13" t="str">
        <f>IF(B13="","",VLOOKUP(B13,Lookups!$A$2:$F$99,4,FALSE))</f>
        <v/>
      </c>
      <c r="F13" s="13" t="str">
        <f>IF(B13="","",VLOOKUP(B13,Lookups!$A$2:$F$99,5,FALSE))</f>
        <v/>
      </c>
      <c r="G13" s="13" t="str">
        <f>IF(B13="","",VLOOKUP(B13,Lookups!$A$2:$F$99,6,FALSE))</f>
        <v/>
      </c>
      <c r="H13" s="36" t="str">
        <f>IFERROR(VLOOKUP(B13,Calculations!$F$2:$AL$175,24,FALSE),"")</f>
        <v/>
      </c>
      <c r="I13" s="37" t="str">
        <f>IFERROR(VLOOKUP(B13,Calculations!$F$2:$AL$175,25,FALSE),"")</f>
        <v/>
      </c>
      <c r="J13" s="38" t="str">
        <f>IFERROR(VLOOKUP(B13,Calculations!$F$2:$AL$175,26,FALSE),"")</f>
        <v/>
      </c>
      <c r="K13" s="39" t="str">
        <f>IFERROR(VLOOKUP(B13,Calculations!$F$2:$AL$175,27,FALSE),"")</f>
        <v/>
      </c>
      <c r="L13" s="39" t="str">
        <f>IFERROR(VLOOKUP(B13,Calculations!$F$2:$AL$175,28,FALSE),"")</f>
        <v/>
      </c>
      <c r="M13" s="40" t="str">
        <f>IFERROR(VLOOKUP(B13,Calculations!$F$2:$AL$175,31,FALSE),"")</f>
        <v/>
      </c>
    </row>
    <row r="14" spans="1:13" ht="15" customHeight="1" x14ac:dyDescent="0.3">
      <c r="A14" s="41">
        <v>12</v>
      </c>
      <c r="B14" s="230" t="str">
        <f>IFERROR(VLOOKUP(A14,Calculations!$E$6:$BC$200,2,FALSE),"")</f>
        <v/>
      </c>
      <c r="C14" s="13" t="str">
        <f>IF(B14="","",VLOOKUP(B14,Lookups!$A$2:$F$99,2,FALSE))</f>
        <v/>
      </c>
      <c r="D14" s="13" t="str">
        <f>IF(B14="","",VLOOKUP(B14,Lookups!$A$2:$F$99,3,FALSE))</f>
        <v/>
      </c>
      <c r="E14" s="13" t="str">
        <f>IF(B14="","",VLOOKUP(B14,Lookups!$A$2:$F$99,4,FALSE))</f>
        <v/>
      </c>
      <c r="F14" s="13" t="str">
        <f>IF(B14="","",VLOOKUP(B14,Lookups!$A$2:$F$99,5,FALSE))</f>
        <v/>
      </c>
      <c r="G14" s="13" t="str">
        <f>IF(B14="","",VLOOKUP(B14,Lookups!$A$2:$F$99,6,FALSE))</f>
        <v/>
      </c>
      <c r="H14" s="36" t="str">
        <f>IFERROR(VLOOKUP(B14,Calculations!$F$2:$AL$175,24,FALSE),"")</f>
        <v/>
      </c>
      <c r="I14" s="37" t="str">
        <f>IFERROR(VLOOKUP(B14,Calculations!$F$2:$AL$175,25,FALSE),"")</f>
        <v/>
      </c>
      <c r="J14" s="38" t="str">
        <f>IFERROR(VLOOKUP(B14,Calculations!$F$2:$AL$175,26,FALSE),"")</f>
        <v/>
      </c>
      <c r="K14" s="39" t="str">
        <f>IFERROR(VLOOKUP(B14,Calculations!$F$2:$AL$175,27,FALSE),"")</f>
        <v/>
      </c>
      <c r="L14" s="39" t="str">
        <f>IFERROR(VLOOKUP(B14,Calculations!$F$2:$AL$175,28,FALSE),"")</f>
        <v/>
      </c>
      <c r="M14" s="40" t="str">
        <f>IFERROR(VLOOKUP(B14,Calculations!$F$2:$AL$175,31,FALSE),"")</f>
        <v/>
      </c>
    </row>
    <row r="15" spans="1:13" ht="15" customHeight="1" x14ac:dyDescent="0.3">
      <c r="A15" s="41">
        <v>13</v>
      </c>
      <c r="B15" s="230" t="str">
        <f>IFERROR(VLOOKUP(A15,Calculations!$E$6:$BC$200,2,FALSE),"")</f>
        <v/>
      </c>
      <c r="C15" s="13" t="str">
        <f>IF(B15="","",VLOOKUP(B15,Lookups!$A$2:$F$99,2,FALSE))</f>
        <v/>
      </c>
      <c r="D15" s="13" t="str">
        <f>IF(B15="","",VLOOKUP(B15,Lookups!$A$2:$F$99,3,FALSE))</f>
        <v/>
      </c>
      <c r="E15" s="13" t="str">
        <f>IF(B15="","",VLOOKUP(B15,Lookups!$A$2:$F$99,4,FALSE))</f>
        <v/>
      </c>
      <c r="F15" s="13" t="str">
        <f>IF(B15="","",VLOOKUP(B15,Lookups!$A$2:$F$99,5,FALSE))</f>
        <v/>
      </c>
      <c r="G15" s="13" t="str">
        <f>IF(B15="","",VLOOKUP(B15,Lookups!$A$2:$F$99,6,FALSE))</f>
        <v/>
      </c>
      <c r="H15" s="36" t="str">
        <f>IFERROR(VLOOKUP(B15,Calculations!$F$2:$AL$175,24,FALSE),"")</f>
        <v/>
      </c>
      <c r="I15" s="37" t="str">
        <f>IFERROR(VLOOKUP(B15,Calculations!$F$2:$AL$175,25,FALSE),"")</f>
        <v/>
      </c>
      <c r="J15" s="38" t="str">
        <f>IFERROR(VLOOKUP(B15,Calculations!$F$2:$AL$175,26,FALSE),"")</f>
        <v/>
      </c>
      <c r="K15" s="39" t="str">
        <f>IFERROR(VLOOKUP(B15,Calculations!$F$2:$AL$175,27,FALSE),"")</f>
        <v/>
      </c>
      <c r="L15" s="39" t="str">
        <f>IFERROR(VLOOKUP(B15,Calculations!$F$2:$AL$175,28,FALSE),"")</f>
        <v/>
      </c>
      <c r="M15" s="40" t="str">
        <f>IFERROR(VLOOKUP(B15,Calculations!$F$2:$AL$175,31,FALSE),"")</f>
        <v/>
      </c>
    </row>
    <row r="16" spans="1:13" ht="15" customHeight="1" x14ac:dyDescent="0.3">
      <c r="A16" s="41">
        <v>14</v>
      </c>
      <c r="B16" s="230" t="str">
        <f>IFERROR(VLOOKUP(A16,Calculations!$E$6:$BC$200,2,FALSE),"")</f>
        <v/>
      </c>
      <c r="C16" s="13" t="str">
        <f>IF(B16="","",VLOOKUP(B16,Lookups!$A$2:$F$99,2,FALSE))</f>
        <v/>
      </c>
      <c r="D16" s="13" t="str">
        <f>IF(B16="","",VLOOKUP(B16,Lookups!$A$2:$F$99,3,FALSE))</f>
        <v/>
      </c>
      <c r="E16" s="13" t="str">
        <f>IF(B16="","",VLOOKUP(B16,Lookups!$A$2:$F$99,4,FALSE))</f>
        <v/>
      </c>
      <c r="F16" s="13" t="str">
        <f>IF(B16="","",VLOOKUP(B16,Lookups!$A$2:$F$99,5,FALSE))</f>
        <v/>
      </c>
      <c r="G16" s="13" t="str">
        <f>IF(B16="","",VLOOKUP(B16,Lookups!$A$2:$F$99,6,FALSE))</f>
        <v/>
      </c>
      <c r="H16" s="36" t="str">
        <f>IFERROR(VLOOKUP(B16,Calculations!$F$2:$AL$175,24,FALSE),"")</f>
        <v/>
      </c>
      <c r="I16" s="37" t="str">
        <f>IFERROR(VLOOKUP(B16,Calculations!$F$2:$AL$175,25,FALSE),"")</f>
        <v/>
      </c>
      <c r="J16" s="38" t="str">
        <f>IFERROR(VLOOKUP(B16,Calculations!$F$2:$AL$175,26,FALSE),"")</f>
        <v/>
      </c>
      <c r="K16" s="39" t="str">
        <f>IFERROR(VLOOKUP(B16,Calculations!$F$2:$AL$175,27,FALSE),"")</f>
        <v/>
      </c>
      <c r="L16" s="39" t="str">
        <f>IFERROR(VLOOKUP(B16,Calculations!$F$2:$AL$175,28,FALSE),"")</f>
        <v/>
      </c>
      <c r="M16" s="40" t="str">
        <f>IFERROR(VLOOKUP(B16,Calculations!$F$2:$AL$175,31,FALSE),"")</f>
        <v/>
      </c>
    </row>
    <row r="17" spans="1:13" ht="15" customHeight="1" x14ac:dyDescent="0.3">
      <c r="A17" s="41">
        <v>15</v>
      </c>
      <c r="B17" s="230" t="str">
        <f>IFERROR(VLOOKUP(A17,Calculations!$E$6:$BC$200,2,FALSE),"")</f>
        <v/>
      </c>
      <c r="C17" s="13" t="str">
        <f>IF(B17="","",VLOOKUP(B17,Lookups!$A$2:$F$99,2,FALSE))</f>
        <v/>
      </c>
      <c r="D17" s="13" t="str">
        <f>IF(B17="","",VLOOKUP(B17,Lookups!$A$2:$F$99,3,FALSE))</f>
        <v/>
      </c>
      <c r="E17" s="13" t="str">
        <f>IF(B17="","",VLOOKUP(B17,Lookups!$A$2:$F$99,4,FALSE))</f>
        <v/>
      </c>
      <c r="F17" s="13" t="str">
        <f>IF(B17="","",VLOOKUP(B17,Lookups!$A$2:$F$99,5,FALSE))</f>
        <v/>
      </c>
      <c r="G17" s="13" t="str">
        <f>IF(B17="","",VLOOKUP(B17,Lookups!$A$2:$F$99,6,FALSE))</f>
        <v/>
      </c>
      <c r="H17" s="36" t="str">
        <f>IFERROR(VLOOKUP(B17,Calculations!$F$2:$AL$175,24,FALSE),"")</f>
        <v/>
      </c>
      <c r="I17" s="37" t="str">
        <f>IFERROR(VLOOKUP(B17,Calculations!$F$2:$AL$175,25,FALSE),"")</f>
        <v/>
      </c>
      <c r="J17" s="38" t="str">
        <f>IFERROR(VLOOKUP(B17,Calculations!$F$2:$AL$175,26,FALSE),"")</f>
        <v/>
      </c>
      <c r="K17" s="39" t="str">
        <f>IFERROR(VLOOKUP(B17,Calculations!$F$2:$AL$175,27,FALSE),"")</f>
        <v/>
      </c>
      <c r="L17" s="39" t="str">
        <f>IFERROR(VLOOKUP(B17,Calculations!$F$2:$AL$175,28,FALSE),"")</f>
        <v/>
      </c>
      <c r="M17" s="40" t="str">
        <f>IFERROR(VLOOKUP(B17,Calculations!$F$2:$AL$175,31,FALSE),"")</f>
        <v/>
      </c>
    </row>
    <row r="18" spans="1:13" ht="15" customHeight="1" x14ac:dyDescent="0.3">
      <c r="A18" s="41">
        <v>16</v>
      </c>
      <c r="B18" s="230" t="str">
        <f>IFERROR(VLOOKUP(A18,Calculations!$E$6:$BC$200,2,FALSE),"")</f>
        <v/>
      </c>
      <c r="C18" s="13" t="str">
        <f>IF(B18="","",VLOOKUP(B18,Lookups!$A$2:$F$99,2,FALSE))</f>
        <v/>
      </c>
      <c r="D18" s="13" t="str">
        <f>IF(B18="","",VLOOKUP(B18,Lookups!$A$2:$F$99,3,FALSE))</f>
        <v/>
      </c>
      <c r="E18" s="13" t="str">
        <f>IF(B18="","",VLOOKUP(B18,Lookups!$A$2:$F$99,4,FALSE))</f>
        <v/>
      </c>
      <c r="F18" s="13" t="str">
        <f>IF(B18="","",VLOOKUP(B18,Lookups!$A$2:$F$99,5,FALSE))</f>
        <v/>
      </c>
      <c r="G18" s="13" t="str">
        <f>IF(B18="","",VLOOKUP(B18,Lookups!$A$2:$F$99,6,FALSE))</f>
        <v/>
      </c>
      <c r="H18" s="36" t="str">
        <f>IFERROR(VLOOKUP(B18,Calculations!$F$2:$AL$175,24,FALSE),"")</f>
        <v/>
      </c>
      <c r="I18" s="37" t="str">
        <f>IFERROR(VLOOKUP(B18,Calculations!$F$2:$AL$175,25,FALSE),"")</f>
        <v/>
      </c>
      <c r="J18" s="38" t="str">
        <f>IFERROR(VLOOKUP(B18,Calculations!$F$2:$AL$175,26,FALSE),"")</f>
        <v/>
      </c>
      <c r="K18" s="39" t="str">
        <f>IFERROR(VLOOKUP(B18,Calculations!$F$2:$AL$175,27,FALSE),"")</f>
        <v/>
      </c>
      <c r="L18" s="39" t="str">
        <f>IFERROR(VLOOKUP(B18,Calculations!$F$2:$AL$175,28,FALSE),"")</f>
        <v/>
      </c>
      <c r="M18" s="40" t="str">
        <f>IFERROR(VLOOKUP(B18,Calculations!$F$2:$AL$175,31,FALSE),"")</f>
        <v/>
      </c>
    </row>
    <row r="19" spans="1:13" ht="15" customHeight="1" x14ac:dyDescent="0.3">
      <c r="A19" s="41">
        <v>17</v>
      </c>
      <c r="B19" s="230" t="str">
        <f>IFERROR(VLOOKUP(A19,Calculations!$E$6:$BC$200,2,FALSE),"")</f>
        <v/>
      </c>
      <c r="C19" s="13" t="str">
        <f>IF(B19="","",VLOOKUP(B19,Lookups!$A$2:$F$99,2,FALSE))</f>
        <v/>
      </c>
      <c r="D19" s="13" t="str">
        <f>IF(B19="","",VLOOKUP(B19,Lookups!$A$2:$F$99,3,FALSE))</f>
        <v/>
      </c>
      <c r="E19" s="13" t="str">
        <f>IF(B19="","",VLOOKUP(B19,Lookups!$A$2:$F$99,4,FALSE))</f>
        <v/>
      </c>
      <c r="F19" s="13" t="str">
        <f>IF(B19="","",VLOOKUP(B19,Lookups!$A$2:$F$99,5,FALSE))</f>
        <v/>
      </c>
      <c r="G19" s="13" t="str">
        <f>IF(B19="","",VLOOKUP(B19,Lookups!$A$2:$F$99,6,FALSE))</f>
        <v/>
      </c>
      <c r="H19" s="36" t="str">
        <f>IFERROR(VLOOKUP(B19,Calculations!$F$2:$AL$175,24,FALSE),"")</f>
        <v/>
      </c>
      <c r="I19" s="37" t="str">
        <f>IFERROR(VLOOKUP(B19,Calculations!$F$2:$AL$175,25,FALSE),"")</f>
        <v/>
      </c>
      <c r="J19" s="38" t="str">
        <f>IFERROR(VLOOKUP(B19,Calculations!$F$2:$AL$175,26,FALSE),"")</f>
        <v/>
      </c>
      <c r="K19" s="39" t="str">
        <f>IFERROR(VLOOKUP(B19,Calculations!$F$2:$AL$175,27,FALSE),"")</f>
        <v/>
      </c>
      <c r="L19" s="39" t="str">
        <f>IFERROR(VLOOKUP(B19,Calculations!$F$2:$AL$175,28,FALSE),"")</f>
        <v/>
      </c>
      <c r="M19" s="40" t="str">
        <f>IFERROR(VLOOKUP(B19,Calculations!$F$2:$AL$175,31,FALSE),"")</f>
        <v/>
      </c>
    </row>
    <row r="20" spans="1:13" ht="15" customHeight="1" x14ac:dyDescent="0.3">
      <c r="A20" s="41">
        <v>18</v>
      </c>
      <c r="B20" s="230" t="str">
        <f>IFERROR(VLOOKUP(A20,Calculations!$E$6:$BC$200,2,FALSE),"")</f>
        <v/>
      </c>
      <c r="C20" s="13" t="str">
        <f>IF(B20="","",VLOOKUP(B20,Lookups!$A$2:$F$99,2,FALSE))</f>
        <v/>
      </c>
      <c r="D20" s="13" t="str">
        <f>IF(B20="","",VLOOKUP(B20,Lookups!$A$2:$F$99,3,FALSE))</f>
        <v/>
      </c>
      <c r="E20" s="13" t="str">
        <f>IF(B20="","",VLOOKUP(B20,Lookups!$A$2:$F$99,4,FALSE))</f>
        <v/>
      </c>
      <c r="F20" s="13" t="str">
        <f>IF(B20="","",VLOOKUP(B20,Lookups!$A$2:$F$99,5,FALSE))</f>
        <v/>
      </c>
      <c r="G20" s="13" t="str">
        <f>IF(B20="","",VLOOKUP(B20,Lookups!$A$2:$F$99,6,FALSE))</f>
        <v/>
      </c>
      <c r="H20" s="36" t="str">
        <f>IFERROR(VLOOKUP(B20,Calculations!$F$2:$AL$175,24,FALSE),"")</f>
        <v/>
      </c>
      <c r="I20" s="37" t="str">
        <f>IFERROR(VLOOKUP(B20,Calculations!$F$2:$AL$175,25,FALSE),"")</f>
        <v/>
      </c>
      <c r="J20" s="38" t="str">
        <f>IFERROR(VLOOKUP(B20,Calculations!$F$2:$AL$175,26,FALSE),"")</f>
        <v/>
      </c>
      <c r="K20" s="39" t="str">
        <f>IFERROR(VLOOKUP(B20,Calculations!$F$2:$AL$175,27,FALSE),"")</f>
        <v/>
      </c>
      <c r="L20" s="39" t="str">
        <f>IFERROR(VLOOKUP(B20,Calculations!$F$2:$AL$175,28,FALSE),"")</f>
        <v/>
      </c>
      <c r="M20" s="40" t="str">
        <f>IFERROR(VLOOKUP(B20,Calculations!$F$2:$AL$175,31,FALSE),"")</f>
        <v/>
      </c>
    </row>
    <row r="21" spans="1:13" ht="15" customHeight="1" x14ac:dyDescent="0.3">
      <c r="A21" s="41">
        <v>19</v>
      </c>
      <c r="B21" s="230" t="str">
        <f>IFERROR(VLOOKUP(A21,Calculations!$E$6:$BC$200,2,FALSE),"")</f>
        <v/>
      </c>
      <c r="C21" s="13" t="str">
        <f>IF(B21="","",VLOOKUP(B21,Lookups!$A$2:$F$99,2,FALSE))</f>
        <v/>
      </c>
      <c r="D21" s="13" t="str">
        <f>IF(B21="","",VLOOKUP(B21,Lookups!$A$2:$F$99,3,FALSE))</f>
        <v/>
      </c>
      <c r="E21" s="13" t="str">
        <f>IF(B21="","",VLOOKUP(B21,Lookups!$A$2:$F$99,4,FALSE))</f>
        <v/>
      </c>
      <c r="F21" s="13" t="str">
        <f>IF(B21="","",VLOOKUP(B21,Lookups!$A$2:$F$99,5,FALSE))</f>
        <v/>
      </c>
      <c r="G21" s="13" t="str">
        <f>IF(B21="","",VLOOKUP(B21,Lookups!$A$2:$F$99,6,FALSE))</f>
        <v/>
      </c>
      <c r="H21" s="36" t="str">
        <f>IFERROR(VLOOKUP(B21,Calculations!$F$2:$AL$175,24,FALSE),"")</f>
        <v/>
      </c>
      <c r="I21" s="37" t="str">
        <f>IFERROR(VLOOKUP(B21,Calculations!$F$2:$AL$175,25,FALSE),"")</f>
        <v/>
      </c>
      <c r="J21" s="38" t="str">
        <f>IFERROR(VLOOKUP(B21,Calculations!$F$2:$AL$175,26,FALSE),"")</f>
        <v/>
      </c>
      <c r="K21" s="39" t="str">
        <f>IFERROR(VLOOKUP(B21,Calculations!$F$2:$AL$175,27,FALSE),"")</f>
        <v/>
      </c>
      <c r="L21" s="39" t="str">
        <f>IFERROR(VLOOKUP(B21,Calculations!$F$2:$AL$175,28,FALSE),"")</f>
        <v/>
      </c>
      <c r="M21" s="40" t="str">
        <f>IFERROR(VLOOKUP(B21,Calculations!$F$2:$AL$175,31,FALSE),"")</f>
        <v/>
      </c>
    </row>
    <row r="22" spans="1:13" ht="15" customHeight="1" x14ac:dyDescent="0.3">
      <c r="A22" s="41">
        <v>20</v>
      </c>
      <c r="B22" s="230" t="str">
        <f>IFERROR(VLOOKUP(A22,Calculations!$E$6:$BC$200,2,FALSE),"")</f>
        <v/>
      </c>
      <c r="C22" s="13" t="str">
        <f>IF(B22="","",VLOOKUP(B22,Lookups!$A$2:$F$99,2,FALSE))</f>
        <v/>
      </c>
      <c r="D22" s="13" t="str">
        <f>IF(B22="","",VLOOKUP(B22,Lookups!$A$2:$F$99,3,FALSE))</f>
        <v/>
      </c>
      <c r="E22" s="13" t="str">
        <f>IF(B22="","",VLOOKUP(B22,Lookups!$A$2:$F$99,4,FALSE))</f>
        <v/>
      </c>
      <c r="F22" s="13" t="str">
        <f>IF(B22="","",VLOOKUP(B22,Lookups!$A$2:$F$99,5,FALSE))</f>
        <v/>
      </c>
      <c r="G22" s="13" t="str">
        <f>IF(B22="","",VLOOKUP(B22,Lookups!$A$2:$F$99,6,FALSE))</f>
        <v/>
      </c>
      <c r="H22" s="36" t="str">
        <f>IFERROR(VLOOKUP(B22,Calculations!$F$2:$AL$175,24,FALSE),"")</f>
        <v/>
      </c>
      <c r="I22" s="37" t="str">
        <f>IFERROR(VLOOKUP(B22,Calculations!$F$2:$AL$175,25,FALSE),"")</f>
        <v/>
      </c>
      <c r="J22" s="38" t="str">
        <f>IFERROR(VLOOKUP(B22,Calculations!$F$2:$AL$175,26,FALSE),"")</f>
        <v/>
      </c>
      <c r="K22" s="39" t="str">
        <f>IFERROR(VLOOKUP(B22,Calculations!$F$2:$AL$175,27,FALSE),"")</f>
        <v/>
      </c>
      <c r="L22" s="39" t="str">
        <f>IFERROR(VLOOKUP(B22,Calculations!$F$2:$AL$175,28,FALSE),"")</f>
        <v/>
      </c>
      <c r="M22" s="40" t="str">
        <f>IFERROR(VLOOKUP(B22,Calculations!$F$2:$AL$175,31,FALSE),"")</f>
        <v/>
      </c>
    </row>
    <row r="23" spans="1:13" ht="15" customHeight="1" x14ac:dyDescent="0.3">
      <c r="A23" s="41">
        <v>21</v>
      </c>
      <c r="B23" s="230" t="str">
        <f>IFERROR(VLOOKUP(A23,Calculations!$E$6:$BC$200,2,FALSE),"")</f>
        <v/>
      </c>
      <c r="C23" s="13" t="str">
        <f>IF(B23="","",VLOOKUP(B23,Lookups!$A$2:$F$99,2,FALSE))</f>
        <v/>
      </c>
      <c r="D23" s="13" t="str">
        <f>IF(B23="","",VLOOKUP(B23,Lookups!$A$2:$F$99,3,FALSE))</f>
        <v/>
      </c>
      <c r="E23" s="13" t="str">
        <f>IF(B23="","",VLOOKUP(B23,Lookups!$A$2:$F$99,4,FALSE))</f>
        <v/>
      </c>
      <c r="F23" s="13" t="str">
        <f>IF(B23="","",VLOOKUP(B23,Lookups!$A$2:$F$99,5,FALSE))</f>
        <v/>
      </c>
      <c r="G23" s="13" t="str">
        <f>IF(B23="","",VLOOKUP(B23,Lookups!$A$2:$F$99,6,FALSE))</f>
        <v/>
      </c>
      <c r="H23" s="36" t="str">
        <f>IFERROR(VLOOKUP(B23,Calculations!$F$2:$AL$175,24,FALSE),"")</f>
        <v/>
      </c>
      <c r="I23" s="37" t="str">
        <f>IFERROR(VLOOKUP(B23,Calculations!$F$2:$AL$175,25,FALSE),"")</f>
        <v/>
      </c>
      <c r="J23" s="38" t="str">
        <f>IFERROR(VLOOKUP(B23,Calculations!$F$2:$AL$175,26,FALSE),"")</f>
        <v/>
      </c>
      <c r="K23" s="39" t="str">
        <f>IFERROR(VLOOKUP(B23,Calculations!$F$2:$AL$175,27,FALSE),"")</f>
        <v/>
      </c>
      <c r="L23" s="39" t="str">
        <f>IFERROR(VLOOKUP(B23,Calculations!$F$2:$AL$175,28,FALSE),"")</f>
        <v/>
      </c>
      <c r="M23" s="40" t="str">
        <f>IFERROR(VLOOKUP(B23,Calculations!$F$2:$AL$175,31,FALSE),"")</f>
        <v/>
      </c>
    </row>
    <row r="24" spans="1:13" ht="15" customHeight="1" x14ac:dyDescent="0.3">
      <c r="A24" s="41">
        <v>22</v>
      </c>
      <c r="B24" s="230" t="str">
        <f>IFERROR(VLOOKUP(A24,Calculations!$E$6:$BC$200,2,FALSE),"")</f>
        <v/>
      </c>
      <c r="C24" s="13" t="str">
        <f>IF(B24="","",VLOOKUP(B24,Lookups!$A$2:$F$99,2,FALSE))</f>
        <v/>
      </c>
      <c r="D24" s="13" t="str">
        <f>IF(B24="","",VLOOKUP(B24,Lookups!$A$2:$F$99,3,FALSE))</f>
        <v/>
      </c>
      <c r="E24" s="13" t="str">
        <f>IF(B24="","",VLOOKUP(B24,Lookups!$A$2:$F$99,4,FALSE))</f>
        <v/>
      </c>
      <c r="F24" s="13" t="str">
        <f>IF(B24="","",VLOOKUP(B24,Lookups!$A$2:$F$99,5,FALSE))</f>
        <v/>
      </c>
      <c r="G24" s="13" t="str">
        <f>IF(B24="","",VLOOKUP(B24,Lookups!$A$2:$F$99,6,FALSE))</f>
        <v/>
      </c>
      <c r="H24" s="36" t="str">
        <f>IFERROR(VLOOKUP(B24,Calculations!$F$2:$AL$175,24,FALSE),"")</f>
        <v/>
      </c>
      <c r="I24" s="37" t="str">
        <f>IFERROR(VLOOKUP(B24,Calculations!$F$2:$AL$175,25,FALSE),"")</f>
        <v/>
      </c>
      <c r="J24" s="38" t="str">
        <f>IFERROR(VLOOKUP(B24,Calculations!$F$2:$AL$175,26,FALSE),"")</f>
        <v/>
      </c>
      <c r="K24" s="39" t="str">
        <f>IFERROR(VLOOKUP(B24,Calculations!$F$2:$AL$175,27,FALSE),"")</f>
        <v/>
      </c>
      <c r="L24" s="39" t="str">
        <f>IFERROR(VLOOKUP(B24,Calculations!$F$2:$AL$175,28,FALSE),"")</f>
        <v/>
      </c>
      <c r="M24" s="40" t="str">
        <f>IFERROR(VLOOKUP(B24,Calculations!$F$2:$AL$175,31,FALSE),"")</f>
        <v/>
      </c>
    </row>
    <row r="25" spans="1:13" ht="15" customHeight="1" x14ac:dyDescent="0.3">
      <c r="A25" s="41">
        <v>23</v>
      </c>
      <c r="B25" s="230" t="str">
        <f>IFERROR(VLOOKUP(A25,Calculations!$E$6:$BC$200,2,FALSE),"")</f>
        <v/>
      </c>
      <c r="C25" s="13" t="str">
        <f>IF(B25="","",VLOOKUP(B25,Lookups!$A$2:$F$99,2,FALSE))</f>
        <v/>
      </c>
      <c r="D25" s="13" t="str">
        <f>IF(B25="","",VLOOKUP(B25,Lookups!$A$2:$F$99,3,FALSE))</f>
        <v/>
      </c>
      <c r="E25" s="13" t="str">
        <f>IF(B25="","",VLOOKUP(B25,Lookups!$A$2:$F$99,4,FALSE))</f>
        <v/>
      </c>
      <c r="F25" s="13" t="str">
        <f>IF(B25="","",VLOOKUP(B25,Lookups!$A$2:$F$99,5,FALSE))</f>
        <v/>
      </c>
      <c r="G25" s="13" t="str">
        <f>IF(B25="","",VLOOKUP(B25,Lookups!$A$2:$F$99,6,FALSE))</f>
        <v/>
      </c>
      <c r="H25" s="36" t="str">
        <f>IFERROR(VLOOKUP(B25,Calculations!$F$2:$AL$175,24,FALSE),"")</f>
        <v/>
      </c>
      <c r="I25" s="37" t="str">
        <f>IFERROR(VLOOKUP(B25,Calculations!$F$2:$AL$175,25,FALSE),"")</f>
        <v/>
      </c>
      <c r="J25" s="38" t="str">
        <f>IFERROR(VLOOKUP(B25,Calculations!$F$2:$AL$175,26,FALSE),"")</f>
        <v/>
      </c>
      <c r="K25" s="39" t="str">
        <f>IFERROR(VLOOKUP(B25,Calculations!$F$2:$AL$175,27,FALSE),"")</f>
        <v/>
      </c>
      <c r="L25" s="39" t="str">
        <f>IFERROR(VLOOKUP(B25,Calculations!$F$2:$AL$175,28,FALSE),"")</f>
        <v/>
      </c>
      <c r="M25" s="40" t="str">
        <f>IFERROR(VLOOKUP(B25,Calculations!$F$2:$AL$175,31,FALSE),"")</f>
        <v/>
      </c>
    </row>
    <row r="26" spans="1:13" ht="15" customHeight="1" x14ac:dyDescent="0.3">
      <c r="A26" s="41">
        <v>24</v>
      </c>
      <c r="B26" s="230" t="str">
        <f>IFERROR(VLOOKUP(A26,Calculations!$E$6:$BC$200,2,FALSE),"")</f>
        <v/>
      </c>
      <c r="C26" s="13" t="str">
        <f>IF(B26="","",VLOOKUP(B26,Lookups!$A$2:$F$99,2,FALSE))</f>
        <v/>
      </c>
      <c r="D26" s="13" t="str">
        <f>IF(B26="","",VLOOKUP(B26,Lookups!$A$2:$F$99,3,FALSE))</f>
        <v/>
      </c>
      <c r="E26" s="13" t="str">
        <f>IF(B26="","",VLOOKUP(B26,Lookups!$A$2:$F$99,4,FALSE))</f>
        <v/>
      </c>
      <c r="F26" s="13" t="str">
        <f>IF(B26="","",VLOOKUP(B26,Lookups!$A$2:$F$99,5,FALSE))</f>
        <v/>
      </c>
      <c r="G26" s="13" t="str">
        <f>IF(B26="","",VLOOKUP(B26,Lookups!$A$2:$F$99,6,FALSE))</f>
        <v/>
      </c>
      <c r="H26" s="36" t="str">
        <f>IFERROR(VLOOKUP(B26,Calculations!$F$2:$AL$175,24,FALSE),"")</f>
        <v/>
      </c>
      <c r="I26" s="37" t="str">
        <f>IFERROR(VLOOKUP(B26,Calculations!$F$2:$AL$175,25,FALSE),"")</f>
        <v/>
      </c>
      <c r="J26" s="38" t="str">
        <f>IFERROR(VLOOKUP(B26,Calculations!$F$2:$AL$175,26,FALSE),"")</f>
        <v/>
      </c>
      <c r="K26" s="39" t="str">
        <f>IFERROR(VLOOKUP(B26,Calculations!$F$2:$AL$175,27,FALSE),"")</f>
        <v/>
      </c>
      <c r="L26" s="39" t="str">
        <f>IFERROR(VLOOKUP(B26,Calculations!$F$2:$AL$175,28,FALSE),"")</f>
        <v/>
      </c>
      <c r="M26" s="40" t="str">
        <f>IFERROR(VLOOKUP(B26,Calculations!$F$2:$AL$175,31,FALSE),"")</f>
        <v/>
      </c>
    </row>
    <row r="27" spans="1:13" ht="13.5" hidden="1" customHeight="1" x14ac:dyDescent="0.3">
      <c r="A27" s="12">
        <v>25</v>
      </c>
      <c r="B27" s="63" t="s">
        <v>40</v>
      </c>
      <c r="C27" s="13">
        <f>IF(B27="","",VLOOKUP(B27,Lookups!$A$2:$F$99,2,FALSE))</f>
        <v>1559</v>
      </c>
      <c r="D27" s="13" t="str">
        <f>IF(B27="","",VLOOKUP(B27,Lookups!$A$2:$F$99,3,FALSE))</f>
        <v>Grade C</v>
      </c>
      <c r="E27" s="13" t="str">
        <f>IF(B27="","",VLOOKUP(B27,Lookups!$A$2:$F$99,4,FALSE))</f>
        <v>Open Class</v>
      </c>
      <c r="F27" s="13" t="str">
        <f>IF(B27="","",VLOOKUP(B27,Lookups!$A$2:$F$99,5,FALSE))</f>
        <v>None</v>
      </c>
      <c r="G27" s="13" t="str">
        <f>IF(B27="","",VLOOKUP(B27,Lookups!$A$2:$F$99,6,FALSE))</f>
        <v>Newbury</v>
      </c>
      <c r="H27" s="36" t="str">
        <f>IFERROR(VLOOKUP(B27,Calculations!$F$2:$AL$175,23,FALSE),"")</f>
        <v/>
      </c>
      <c r="I27" s="37">
        <f>IFERROR(VLOOKUP(B27,Calculations!$F$2:$AL$175,24,FALSE),"")</f>
        <v>1</v>
      </c>
      <c r="J27" s="38">
        <f>IFERROR(VLOOKUP(B27,Calculations!$F$2:$AL$175,25,FALSE),"")</f>
        <v>0.8571428571428571</v>
      </c>
      <c r="K27" s="39">
        <f>IFERROR(VLOOKUP(B27,Calculations!$F$2:$AL$175,26,FALSE),"")</f>
        <v>0.8571428571428571</v>
      </c>
      <c r="L27" s="39">
        <f>IFERROR(VLOOKUP(B27,Calculations!$F$2:$AL$175,27,FALSE),"")</f>
        <v>30</v>
      </c>
      <c r="M27" s="40">
        <f>IFERROR(VLOOKUP(B27,Calculations!$F$2:$AL$175,30,FALSE),"")</f>
        <v>6</v>
      </c>
    </row>
    <row r="28" spans="1:13" ht="15" customHeight="1" x14ac:dyDescent="0.3">
      <c r="A28" s="41">
        <v>26</v>
      </c>
      <c r="B28" s="230" t="str">
        <f>IFERROR(VLOOKUP(A28,Calculations!$E$6:$BC$200,2,FALSE),"")</f>
        <v/>
      </c>
      <c r="C28" s="13" t="str">
        <f>IF(B28="","",VLOOKUP(B28,Lookups!$A$2:$F$99,2,FALSE))</f>
        <v/>
      </c>
      <c r="D28" s="13" t="str">
        <f>IF(B28="","",VLOOKUP(B28,Lookups!$A$2:$F$99,3,FALSE))</f>
        <v/>
      </c>
      <c r="E28" s="13" t="str">
        <f>IF(B28="","",VLOOKUP(B28,Lookups!$A$2:$F$99,4,FALSE))</f>
        <v/>
      </c>
      <c r="F28" s="13" t="str">
        <f>IF(B28="","",VLOOKUP(B28,Lookups!$A$2:$F$99,5,FALSE))</f>
        <v/>
      </c>
      <c r="G28" s="13" t="str">
        <f>IF(B28="","",VLOOKUP(B28,Lookups!$A$2:$F$99,6,FALSE))</f>
        <v/>
      </c>
      <c r="H28" s="36" t="str">
        <f>IFERROR(VLOOKUP(B28,Calculations!$F$2:$AL$175,24,FALSE),"")</f>
        <v/>
      </c>
      <c r="I28" s="37" t="str">
        <f>IFERROR(VLOOKUP(B28,Calculations!$F$2:$AL$175,25,FALSE),"")</f>
        <v/>
      </c>
      <c r="J28" s="38" t="str">
        <f>IFERROR(VLOOKUP(B28,Calculations!$F$2:$AL$175,26,FALSE),"")</f>
        <v/>
      </c>
      <c r="K28" s="39" t="str">
        <f>IFERROR(VLOOKUP(B28,Calculations!$F$2:$AL$175,27,FALSE),"")</f>
        <v/>
      </c>
      <c r="L28" s="39" t="str">
        <f>IFERROR(VLOOKUP(B28,Calculations!$F$2:$AL$175,28,FALSE),"")</f>
        <v/>
      </c>
      <c r="M28" s="40" t="str">
        <f>IFERROR(VLOOKUP(B28,Calculations!$F$2:$AL$175,31,FALSE),"")</f>
        <v/>
      </c>
    </row>
    <row r="29" spans="1:13" ht="15" customHeight="1" x14ac:dyDescent="0.3">
      <c r="A29" s="41">
        <v>27</v>
      </c>
      <c r="B29" s="230" t="str">
        <f>IFERROR(VLOOKUP(A29,Calculations!$E$6:$BC$200,2,FALSE),"")</f>
        <v/>
      </c>
      <c r="C29" s="13" t="str">
        <f>IF(B29="","",VLOOKUP(B29,Lookups!$A$2:$F$99,2,FALSE))</f>
        <v/>
      </c>
      <c r="D29" s="13" t="str">
        <f>IF(B29="","",VLOOKUP(B29,Lookups!$A$2:$F$99,3,FALSE))</f>
        <v/>
      </c>
      <c r="E29" s="13" t="str">
        <f>IF(B29="","",VLOOKUP(B29,Lookups!$A$2:$F$99,4,FALSE))</f>
        <v/>
      </c>
      <c r="F29" s="13" t="str">
        <f>IF(B29="","",VLOOKUP(B29,Lookups!$A$2:$F$99,5,FALSE))</f>
        <v/>
      </c>
      <c r="G29" s="13" t="str">
        <f>IF(B29="","",VLOOKUP(B29,Lookups!$A$2:$F$99,6,FALSE))</f>
        <v/>
      </c>
      <c r="H29" s="36" t="str">
        <f>IFERROR(VLOOKUP(B29,Calculations!$F$2:$AL$175,24,FALSE),"")</f>
        <v/>
      </c>
      <c r="I29" s="37" t="str">
        <f>IFERROR(VLOOKUP(B29,Calculations!$F$2:$AL$175,25,FALSE),"")</f>
        <v/>
      </c>
      <c r="J29" s="38" t="str">
        <f>IFERROR(VLOOKUP(B29,Calculations!$F$2:$AL$175,26,FALSE),"")</f>
        <v/>
      </c>
      <c r="K29" s="39" t="str">
        <f>IFERROR(VLOOKUP(B29,Calculations!$F$2:$AL$175,27,FALSE),"")</f>
        <v/>
      </c>
      <c r="L29" s="39" t="str">
        <f>IFERROR(VLOOKUP(B29,Calculations!$F$2:$AL$175,28,FALSE),"")</f>
        <v/>
      </c>
      <c r="M29" s="40" t="str">
        <f>IFERROR(VLOOKUP(B29,Calculations!$F$2:$AL$175,31,FALSE),"")</f>
        <v/>
      </c>
    </row>
    <row r="30" spans="1:13" ht="15" customHeight="1" x14ac:dyDescent="0.3">
      <c r="A30" s="41">
        <v>28</v>
      </c>
      <c r="B30" s="230" t="str">
        <f>IFERROR(VLOOKUP(A30,Calculations!$E$6:$BC$200,2,FALSE),"")</f>
        <v/>
      </c>
      <c r="C30" s="13" t="str">
        <f>IF(B30="","",VLOOKUP(B30,Lookups!$A$2:$F$99,2,FALSE))</f>
        <v/>
      </c>
      <c r="D30" s="13" t="str">
        <f>IF(B30="","",VLOOKUP(B30,Lookups!$A$2:$F$99,3,FALSE))</f>
        <v/>
      </c>
      <c r="E30" s="13" t="str">
        <f>IF(B30="","",VLOOKUP(B30,Lookups!$A$2:$F$99,4,FALSE))</f>
        <v/>
      </c>
      <c r="F30" s="13" t="str">
        <f>IF(B30="","",VLOOKUP(B30,Lookups!$A$2:$F$99,5,FALSE))</f>
        <v/>
      </c>
      <c r="G30" s="13" t="str">
        <f>IF(B30="","",VLOOKUP(B30,Lookups!$A$2:$F$99,6,FALSE))</f>
        <v/>
      </c>
      <c r="H30" s="36" t="str">
        <f>IFERROR(VLOOKUP(B30,Calculations!$F$2:$AL$175,24,FALSE),"")</f>
        <v/>
      </c>
      <c r="I30" s="37" t="str">
        <f>IFERROR(VLOOKUP(B30,Calculations!$F$2:$AL$175,25,FALSE),"")</f>
        <v/>
      </c>
      <c r="J30" s="38" t="str">
        <f>IFERROR(VLOOKUP(B30,Calculations!$F$2:$AL$175,26,FALSE),"")</f>
        <v/>
      </c>
      <c r="K30" s="39" t="str">
        <f>IFERROR(VLOOKUP(B30,Calculations!$F$2:$AL$175,27,FALSE),"")</f>
        <v/>
      </c>
      <c r="L30" s="39" t="str">
        <f>IFERROR(VLOOKUP(B30,Calculations!$F$2:$AL$175,28,FALSE),"")</f>
        <v/>
      </c>
      <c r="M30" s="40" t="str">
        <f>IFERROR(VLOOKUP(B30,Calculations!$F$2:$AL$175,31,FALSE),"")</f>
        <v/>
      </c>
    </row>
    <row r="31" spans="1:13" ht="15" customHeight="1" x14ac:dyDescent="0.3">
      <c r="A31" s="41">
        <v>29</v>
      </c>
      <c r="B31" s="230" t="str">
        <f>IFERROR(VLOOKUP(A31,Calculations!$E$6:$BC$200,2,FALSE),"")</f>
        <v/>
      </c>
      <c r="C31" s="13" t="str">
        <f>IF(B31="","",VLOOKUP(B31,Lookups!$A$2:$F$99,2,FALSE))</f>
        <v/>
      </c>
      <c r="D31" s="13" t="str">
        <f>IF(B31="","",VLOOKUP(B31,Lookups!$A$2:$F$99,3,FALSE))</f>
        <v/>
      </c>
      <c r="E31" s="13" t="str">
        <f>IF(B31="","",VLOOKUP(B31,Lookups!$A$2:$F$99,4,FALSE))</f>
        <v/>
      </c>
      <c r="F31" s="13" t="str">
        <f>IF(B31="","",VLOOKUP(B31,Lookups!$A$2:$F$99,5,FALSE))</f>
        <v/>
      </c>
      <c r="G31" s="13" t="str">
        <f>IF(B31="","",VLOOKUP(B31,Lookups!$A$2:$F$99,6,FALSE))</f>
        <v/>
      </c>
      <c r="H31" s="36" t="str">
        <f>IFERROR(VLOOKUP(B31,Calculations!$F$2:$AL$175,24,FALSE),"")</f>
        <v/>
      </c>
      <c r="I31" s="37" t="str">
        <f>IFERROR(VLOOKUP(B31,Calculations!$F$2:$AL$175,25,FALSE),"")</f>
        <v/>
      </c>
      <c r="J31" s="38" t="str">
        <f>IFERROR(VLOOKUP(B31,Calculations!$F$2:$AL$175,26,FALSE),"")</f>
        <v/>
      </c>
      <c r="K31" s="39" t="str">
        <f>IFERROR(VLOOKUP(B31,Calculations!$F$2:$AL$175,27,FALSE),"")</f>
        <v/>
      </c>
      <c r="L31" s="39" t="str">
        <f>IFERROR(VLOOKUP(B31,Calculations!$F$2:$AL$175,28,FALSE),"")</f>
        <v/>
      </c>
      <c r="M31" s="40" t="str">
        <f>IFERROR(VLOOKUP(B31,Calculations!$F$2:$AL$175,31,FALSE),"")</f>
        <v/>
      </c>
    </row>
    <row r="32" spans="1:13" ht="15" customHeight="1" x14ac:dyDescent="0.3">
      <c r="A32" s="41">
        <v>30</v>
      </c>
      <c r="B32" s="230" t="str">
        <f>IFERROR(VLOOKUP(A32,Calculations!$E$6:$BC$200,2,FALSE),"")</f>
        <v/>
      </c>
      <c r="C32" s="13" t="str">
        <f>IF(B32="","",VLOOKUP(B32,Lookups!$A$2:$F$99,2,FALSE))</f>
        <v/>
      </c>
      <c r="D32" s="13" t="str">
        <f>IF(B32="","",VLOOKUP(B32,Lookups!$A$2:$F$99,3,FALSE))</f>
        <v/>
      </c>
      <c r="E32" s="13" t="str">
        <f>IF(B32="","",VLOOKUP(B32,Lookups!$A$2:$F$99,4,FALSE))</f>
        <v/>
      </c>
      <c r="F32" s="13" t="str">
        <f>IF(B32="","",VLOOKUP(B32,Lookups!$A$2:$F$99,5,FALSE))</f>
        <v/>
      </c>
      <c r="G32" s="13" t="str">
        <f>IF(B32="","",VLOOKUP(B32,Lookups!$A$2:$F$99,6,FALSE))</f>
        <v/>
      </c>
      <c r="H32" s="36" t="str">
        <f>IFERROR(VLOOKUP(B32,Calculations!$F$2:$AL$175,24,FALSE),"")</f>
        <v/>
      </c>
      <c r="I32" s="37" t="str">
        <f>IFERROR(VLOOKUP(B32,Calculations!$F$2:$AL$175,25,FALSE),"")</f>
        <v/>
      </c>
      <c r="J32" s="38" t="str">
        <f>IFERROR(VLOOKUP(B32,Calculations!$F$2:$AL$175,26,FALSE),"")</f>
        <v/>
      </c>
      <c r="K32" s="39" t="str">
        <f>IFERROR(VLOOKUP(B32,Calculations!$F$2:$AL$175,27,FALSE),"")</f>
        <v/>
      </c>
      <c r="L32" s="39" t="str">
        <f>IFERROR(VLOOKUP(B32,Calculations!$F$2:$AL$175,28,FALSE),"")</f>
        <v/>
      </c>
      <c r="M32" s="40" t="str">
        <f>IFERROR(VLOOKUP(B32,Calculations!$F$2:$AL$175,31,FALSE),"")</f>
        <v/>
      </c>
    </row>
    <row r="33" spans="1:148" ht="15" customHeight="1" x14ac:dyDescent="0.3">
      <c r="A33" s="41">
        <v>31</v>
      </c>
      <c r="B33" s="230" t="str">
        <f>IFERROR(VLOOKUP(A33,Calculations!$E$6:$BC$200,2,FALSE),"")</f>
        <v/>
      </c>
      <c r="C33" s="13" t="str">
        <f>IF(B33="","",VLOOKUP(B33,Lookups!$A$2:$F$99,2,FALSE))</f>
        <v/>
      </c>
      <c r="D33" s="13" t="str">
        <f>IF(B33="","",VLOOKUP(B33,Lookups!$A$2:$F$99,3,FALSE))</f>
        <v/>
      </c>
      <c r="E33" s="13" t="str">
        <f>IF(B33="","",VLOOKUP(B33,Lookups!$A$2:$F$99,4,FALSE))</f>
        <v/>
      </c>
      <c r="F33" s="13" t="str">
        <f>IF(B33="","",VLOOKUP(B33,Lookups!$A$2:$F$99,5,FALSE))</f>
        <v/>
      </c>
      <c r="G33" s="13" t="str">
        <f>IF(B33="","",VLOOKUP(B33,Lookups!$A$2:$F$99,6,FALSE))</f>
        <v/>
      </c>
      <c r="H33" s="36" t="str">
        <f>IFERROR(VLOOKUP(B33,Calculations!$F$2:$AL$175,24,FALSE),"")</f>
        <v/>
      </c>
      <c r="I33" s="37" t="str">
        <f>IFERROR(VLOOKUP(B33,Calculations!$F$2:$AL$175,25,FALSE),"")</f>
        <v/>
      </c>
      <c r="J33" s="38" t="str">
        <f>IFERROR(VLOOKUP(B33,Calculations!$F$2:$AL$175,26,FALSE),"")</f>
        <v/>
      </c>
      <c r="K33" s="39" t="str">
        <f>IFERROR(VLOOKUP(B33,Calculations!$F$2:$AL$175,27,FALSE),"")</f>
        <v/>
      </c>
      <c r="L33" s="39" t="str">
        <f>IFERROR(VLOOKUP(B33,Calculations!$F$2:$AL$175,28,FALSE),"")</f>
        <v/>
      </c>
      <c r="M33" s="40" t="str">
        <f>IFERROR(VLOOKUP(B33,Calculations!$F$2:$AL$175,31,FALSE),"")</f>
        <v/>
      </c>
    </row>
    <row r="34" spans="1:148" ht="15" customHeight="1" x14ac:dyDescent="0.3">
      <c r="A34" s="41">
        <v>32</v>
      </c>
      <c r="B34" s="230" t="str">
        <f>IFERROR(VLOOKUP(A34,Calculations!$E$6:$BC$200,2,FALSE),"")</f>
        <v/>
      </c>
      <c r="C34" s="13" t="str">
        <f>IF(B34="","",VLOOKUP(B34,Lookups!$A$2:$F$99,2,FALSE))</f>
        <v/>
      </c>
      <c r="D34" s="13" t="str">
        <f>IF(B34="","",VLOOKUP(B34,Lookups!$A$2:$F$99,3,FALSE))</f>
        <v/>
      </c>
      <c r="E34" s="13" t="str">
        <f>IF(B34="","",VLOOKUP(B34,Lookups!$A$2:$F$99,4,FALSE))</f>
        <v/>
      </c>
      <c r="F34" s="13" t="str">
        <f>IF(B34="","",VLOOKUP(B34,Lookups!$A$2:$F$99,5,FALSE))</f>
        <v/>
      </c>
      <c r="G34" s="13" t="str">
        <f>IF(B34="","",VLOOKUP(B34,Lookups!$A$2:$F$99,6,FALSE))</f>
        <v/>
      </c>
      <c r="H34" s="36" t="str">
        <f>IFERROR(VLOOKUP(B34,Calculations!$F$2:$AL$175,24,FALSE),"")</f>
        <v/>
      </c>
      <c r="I34" s="37" t="str">
        <f>IFERROR(VLOOKUP(B34,Calculations!$F$2:$AL$175,25,FALSE),"")</f>
        <v/>
      </c>
      <c r="J34" s="38" t="str">
        <f>IFERROR(VLOOKUP(B34,Calculations!$F$2:$AL$175,26,FALSE),"")</f>
        <v/>
      </c>
      <c r="K34" s="39" t="str">
        <f>IFERROR(VLOOKUP(B34,Calculations!$F$2:$AL$175,27,FALSE),"")</f>
        <v/>
      </c>
      <c r="L34" s="39" t="str">
        <f>IFERROR(VLOOKUP(B34,Calculations!$F$2:$AL$175,28,FALSE),"")</f>
        <v/>
      </c>
      <c r="M34" s="40" t="str">
        <f>IFERROR(VLOOKUP(B34,Calculations!$F$2:$AL$175,31,FALSE),"")</f>
        <v/>
      </c>
    </row>
    <row r="35" spans="1:148" s="10" customFormat="1" ht="15" customHeight="1" x14ac:dyDescent="0.3">
      <c r="A35" s="41">
        <v>33</v>
      </c>
      <c r="B35" s="230" t="str">
        <f>IFERROR(VLOOKUP(A35,Calculations!$E$6:$BC$200,2,FALSE),"")</f>
        <v/>
      </c>
      <c r="C35" s="13" t="str">
        <f>IF(B35="","",VLOOKUP(B35,Lookups!$A$2:$F$99,2,FALSE))</f>
        <v/>
      </c>
      <c r="D35" s="13" t="str">
        <f>IF(B35="","",VLOOKUP(B35,Lookups!$A$2:$F$99,3,FALSE))</f>
        <v/>
      </c>
      <c r="E35" s="13" t="str">
        <f>IF(B35="","",VLOOKUP(B35,Lookups!$A$2:$F$99,4,FALSE))</f>
        <v/>
      </c>
      <c r="F35" s="13" t="str">
        <f>IF(B35="","",VLOOKUP(B35,Lookups!$A$2:$F$99,5,FALSE))</f>
        <v/>
      </c>
      <c r="G35" s="13" t="str">
        <f>IF(B35="","",VLOOKUP(B35,Lookups!$A$2:$F$99,6,FALSE))</f>
        <v/>
      </c>
      <c r="H35" s="36" t="str">
        <f>IFERROR(VLOOKUP(B35,Calculations!$F$2:$AL$175,24,FALSE),"")</f>
        <v/>
      </c>
      <c r="I35" s="37" t="str">
        <f>IFERROR(VLOOKUP(B35,Calculations!$F$2:$AL$175,25,FALSE),"")</f>
        <v/>
      </c>
      <c r="J35" s="38" t="str">
        <f>IFERROR(VLOOKUP(B35,Calculations!$F$2:$AL$175,26,FALSE),"")</f>
        <v/>
      </c>
      <c r="K35" s="39" t="str">
        <f>IFERROR(VLOOKUP(B35,Calculations!$F$2:$AL$175,27,FALSE),"")</f>
        <v/>
      </c>
      <c r="L35" s="39" t="str">
        <f>IFERROR(VLOOKUP(B35,Calculations!$F$2:$AL$175,28,FALSE),"")</f>
        <v/>
      </c>
      <c r="M35" s="40" t="str">
        <f>IFERROR(VLOOKUP(B35,Calculations!$F$2:$AL$175,31,FALSE),"")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3">
      <c r="A36" s="41">
        <v>34</v>
      </c>
      <c r="B36" s="230" t="str">
        <f>IFERROR(VLOOKUP(A36,Calculations!$E$6:$BC$200,2,FALSE),"")</f>
        <v/>
      </c>
      <c r="C36" s="13" t="str">
        <f>IF(B36="","",VLOOKUP(B36,Lookups!$A$2:$F$99,2,FALSE))</f>
        <v/>
      </c>
      <c r="D36" s="13" t="str">
        <f>IF(B36="","",VLOOKUP(B36,Lookups!$A$2:$F$99,3,FALSE))</f>
        <v/>
      </c>
      <c r="E36" s="13" t="str">
        <f>IF(B36="","",VLOOKUP(B36,Lookups!$A$2:$F$99,4,FALSE))</f>
        <v/>
      </c>
      <c r="F36" s="13" t="str">
        <f>IF(B36="","",VLOOKUP(B36,Lookups!$A$2:$F$99,5,FALSE))</f>
        <v/>
      </c>
      <c r="G36" s="13" t="str">
        <f>IF(B36="","",VLOOKUP(B36,Lookups!$A$2:$F$99,6,FALSE))</f>
        <v/>
      </c>
      <c r="H36" s="36" t="str">
        <f>IFERROR(VLOOKUP(B36,Calculations!$F$2:$AL$175,24,FALSE),"")</f>
        <v/>
      </c>
      <c r="I36" s="37" t="str">
        <f>IFERROR(VLOOKUP(B36,Calculations!$F$2:$AL$175,25,FALSE),"")</f>
        <v/>
      </c>
      <c r="J36" s="38" t="str">
        <f>IFERROR(VLOOKUP(B36,Calculations!$F$2:$AL$175,26,FALSE),"")</f>
        <v/>
      </c>
      <c r="K36" s="39" t="str">
        <f>IFERROR(VLOOKUP(B36,Calculations!$F$2:$AL$175,27,FALSE),"")</f>
        <v/>
      </c>
      <c r="L36" s="39" t="str">
        <f>IFERROR(VLOOKUP(B36,Calculations!$F$2:$AL$175,28,FALSE),"")</f>
        <v/>
      </c>
      <c r="M36" s="40" t="str">
        <f>IFERROR(VLOOKUP(B36,Calculations!$F$2:$AL$175,31,FALSE),"")</f>
        <v/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3">
      <c r="A37" s="41">
        <v>35</v>
      </c>
      <c r="B37" s="230" t="str">
        <f>IFERROR(VLOOKUP(A37,Calculations!$E$6:$BC$200,2,FALSE),"")</f>
        <v/>
      </c>
      <c r="C37" s="13" t="str">
        <f>IF(B37="","",VLOOKUP(B37,Lookups!$A$2:$F$99,2,FALSE))</f>
        <v/>
      </c>
      <c r="D37" s="13" t="str">
        <f>IF(B37="","",VLOOKUP(B37,Lookups!$A$2:$F$99,3,FALSE))</f>
        <v/>
      </c>
      <c r="E37" s="13" t="str">
        <f>IF(B37="","",VLOOKUP(B37,Lookups!$A$2:$F$99,4,FALSE))</f>
        <v/>
      </c>
      <c r="F37" s="13" t="str">
        <f>IF(B37="","",VLOOKUP(B37,Lookups!$A$2:$F$99,5,FALSE))</f>
        <v/>
      </c>
      <c r="G37" s="13" t="str">
        <f>IF(B37="","",VLOOKUP(B37,Lookups!$A$2:$F$99,6,FALSE))</f>
        <v/>
      </c>
      <c r="H37" s="36" t="str">
        <f>IFERROR(VLOOKUP(B37,Calculations!$F$2:$AL$175,24,FALSE),"")</f>
        <v/>
      </c>
      <c r="I37" s="37" t="str">
        <f>IFERROR(VLOOKUP(B37,Calculations!$F$2:$AL$175,25,FALSE),"")</f>
        <v/>
      </c>
      <c r="J37" s="38" t="str">
        <f>IFERROR(VLOOKUP(B37,Calculations!$F$2:$AL$175,26,FALSE),"")</f>
        <v/>
      </c>
      <c r="K37" s="39" t="str">
        <f>IFERROR(VLOOKUP(B37,Calculations!$F$2:$AL$175,27,FALSE),"")</f>
        <v/>
      </c>
      <c r="L37" s="39" t="str">
        <f>IFERROR(VLOOKUP(B37,Calculations!$F$2:$AL$175,28,FALSE),"")</f>
        <v/>
      </c>
      <c r="M37" s="40" t="str">
        <f>IFERROR(VLOOKUP(B37,Calculations!$F$2:$AL$175,31,FALSE),"")</f>
        <v/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3">
      <c r="A38" s="41">
        <v>36</v>
      </c>
      <c r="B38" s="230" t="str">
        <f>IFERROR(VLOOKUP(A38,Calculations!$E$6:$BC$200,2,FALSE),"")</f>
        <v/>
      </c>
      <c r="C38" s="13" t="str">
        <f>IF(B38="","",VLOOKUP(B38,Lookups!$A$2:$F$99,2,FALSE))</f>
        <v/>
      </c>
      <c r="D38" s="13" t="str">
        <f>IF(B38="","",VLOOKUP(B38,Lookups!$A$2:$F$99,3,FALSE))</f>
        <v/>
      </c>
      <c r="E38" s="13" t="str">
        <f>IF(B38="","",VLOOKUP(B38,Lookups!$A$2:$F$99,4,FALSE))</f>
        <v/>
      </c>
      <c r="F38" s="13" t="str">
        <f>IF(B38="","",VLOOKUP(B38,Lookups!$A$2:$F$99,5,FALSE))</f>
        <v/>
      </c>
      <c r="G38" s="13" t="str">
        <f>IF(B38="","",VLOOKUP(B38,Lookups!$A$2:$F$99,6,FALSE))</f>
        <v/>
      </c>
      <c r="H38" s="36" t="str">
        <f>IFERROR(VLOOKUP(B38,Calculations!$F$2:$AL$175,24,FALSE),"")</f>
        <v/>
      </c>
      <c r="I38" s="37" t="str">
        <f>IFERROR(VLOOKUP(B38,Calculations!$F$2:$AL$175,25,FALSE),"")</f>
        <v/>
      </c>
      <c r="J38" s="38" t="str">
        <f>IFERROR(VLOOKUP(B38,Calculations!$F$2:$AL$175,26,FALSE),"")</f>
        <v/>
      </c>
      <c r="K38" s="39" t="str">
        <f>IFERROR(VLOOKUP(B38,Calculations!$F$2:$AL$175,27,FALSE),"")</f>
        <v/>
      </c>
      <c r="L38" s="39" t="str">
        <f>IFERROR(VLOOKUP(B38,Calculations!$F$2:$AL$175,28,FALSE),"")</f>
        <v/>
      </c>
      <c r="M38" s="40" t="str">
        <f>IFERROR(VLOOKUP(B38,Calculations!$F$2:$AL$175,31,FALSE),"")</f>
        <v/>
      </c>
    </row>
    <row r="39" spans="1:148" ht="15" customHeight="1" x14ac:dyDescent="0.3">
      <c r="A39" s="41">
        <v>37</v>
      </c>
      <c r="B39" s="230" t="str">
        <f>IFERROR(VLOOKUP(A39,Calculations!$E$6:$BC$200,2,FALSE),"")</f>
        <v/>
      </c>
      <c r="C39" s="13" t="str">
        <f>IF(B39="","",VLOOKUP(B39,Lookups!$A$2:$F$99,2,FALSE))</f>
        <v/>
      </c>
      <c r="D39" s="13" t="str">
        <f>IF(B39="","",VLOOKUP(B39,Lookups!$A$2:$F$99,3,FALSE))</f>
        <v/>
      </c>
      <c r="E39" s="13" t="str">
        <f>IF(B39="","",VLOOKUP(B39,Lookups!$A$2:$F$99,4,FALSE))</f>
        <v/>
      </c>
      <c r="F39" s="13" t="str">
        <f>IF(B39="","",VLOOKUP(B39,Lookups!$A$2:$F$99,5,FALSE))</f>
        <v/>
      </c>
      <c r="G39" s="13" t="str">
        <f>IF(B39="","",VLOOKUP(B39,Lookups!$A$2:$F$99,6,FALSE))</f>
        <v/>
      </c>
      <c r="H39" s="36" t="str">
        <f>IFERROR(VLOOKUP(B39,Calculations!$F$2:$AL$175,24,FALSE),"")</f>
        <v/>
      </c>
      <c r="I39" s="37" t="str">
        <f>IFERROR(VLOOKUP(B39,Calculations!$F$2:$AL$175,25,FALSE),"")</f>
        <v/>
      </c>
      <c r="J39" s="38" t="str">
        <f>IFERROR(VLOOKUP(B39,Calculations!$F$2:$AL$175,26,FALSE),"")</f>
        <v/>
      </c>
      <c r="K39" s="39" t="str">
        <f>IFERROR(VLOOKUP(B39,Calculations!$F$2:$AL$175,27,FALSE),"")</f>
        <v/>
      </c>
      <c r="L39" s="39" t="str">
        <f>IFERROR(VLOOKUP(B39,Calculations!$F$2:$AL$175,28,FALSE),"")</f>
        <v/>
      </c>
      <c r="M39" s="40" t="str">
        <f>IFERROR(VLOOKUP(B39,Calculations!$F$2:$AL$175,31,FALSE),"")</f>
        <v/>
      </c>
    </row>
    <row r="40" spans="1:148" ht="15" customHeight="1" x14ac:dyDescent="0.3">
      <c r="A40" s="41">
        <v>38</v>
      </c>
      <c r="B40" s="230" t="str">
        <f>IFERROR(VLOOKUP(A40,Calculations!$E$6:$BC$200,2,FALSE),"")</f>
        <v/>
      </c>
      <c r="C40" s="13" t="str">
        <f>IF(B40="","",VLOOKUP(B40,Lookups!$A$2:$F$99,2,FALSE))</f>
        <v/>
      </c>
      <c r="D40" s="13" t="str">
        <f>IF(B40="","",VLOOKUP(B40,Lookups!$A$2:$F$99,3,FALSE))</f>
        <v/>
      </c>
      <c r="E40" s="13" t="str">
        <f>IF(B40="","",VLOOKUP(B40,Lookups!$A$2:$F$99,4,FALSE))</f>
        <v/>
      </c>
      <c r="F40" s="13" t="str">
        <f>IF(B40="","",VLOOKUP(B40,Lookups!$A$2:$F$99,5,FALSE))</f>
        <v/>
      </c>
      <c r="G40" s="13" t="str">
        <f>IF(B40="","",VLOOKUP(B40,Lookups!$A$2:$F$99,6,FALSE))</f>
        <v/>
      </c>
      <c r="H40" s="36" t="str">
        <f>IFERROR(VLOOKUP(B40,Calculations!$F$2:$AL$175,24,FALSE),"")</f>
        <v/>
      </c>
      <c r="I40" s="37" t="str">
        <f>IFERROR(VLOOKUP(B40,Calculations!$F$2:$AL$175,25,FALSE),"")</f>
        <v/>
      </c>
      <c r="J40" s="38" t="str">
        <f>IFERROR(VLOOKUP(B40,Calculations!$F$2:$AL$175,26,FALSE),"")</f>
        <v/>
      </c>
      <c r="K40" s="39" t="str">
        <f>IFERROR(VLOOKUP(B40,Calculations!$F$2:$AL$175,27,FALSE),"")</f>
        <v/>
      </c>
      <c r="L40" s="39" t="str">
        <f>IFERROR(VLOOKUP(B40,Calculations!$F$2:$AL$175,28,FALSE),"")</f>
        <v/>
      </c>
      <c r="M40" s="40" t="str">
        <f>IFERROR(VLOOKUP(B40,Calculations!$F$2:$AL$175,31,FALSE),"")</f>
        <v/>
      </c>
    </row>
    <row r="41" spans="1:148" ht="15" customHeight="1" x14ac:dyDescent="0.3">
      <c r="A41" s="41">
        <v>39</v>
      </c>
      <c r="B41" s="230" t="str">
        <f>IFERROR(VLOOKUP(A41,Calculations!$E$6:$BC$200,2,FALSE),"")</f>
        <v/>
      </c>
      <c r="C41" s="13" t="str">
        <f>IF(B41="","",VLOOKUP(B41,Lookups!$A$2:$F$99,2,FALSE))</f>
        <v/>
      </c>
      <c r="D41" s="13" t="str">
        <f>IF(B41="","",VLOOKUP(B41,Lookups!$A$2:$F$99,3,FALSE))</f>
        <v/>
      </c>
      <c r="E41" s="13" t="str">
        <f>IF(B41="","",VLOOKUP(B41,Lookups!$A$2:$F$99,4,FALSE))</f>
        <v/>
      </c>
      <c r="F41" s="13" t="str">
        <f>IF(B41="","",VLOOKUP(B41,Lookups!$A$2:$F$99,5,FALSE))</f>
        <v/>
      </c>
      <c r="G41" s="13" t="str">
        <f>IF(B41="","",VLOOKUP(B41,Lookups!$A$2:$F$99,6,FALSE))</f>
        <v/>
      </c>
      <c r="H41" s="36" t="str">
        <f>IFERROR(VLOOKUP(B41,Calculations!$F$2:$AL$175,24,FALSE),"")</f>
        <v/>
      </c>
      <c r="I41" s="37" t="str">
        <f>IFERROR(VLOOKUP(B41,Calculations!$F$2:$AL$175,25,FALSE),"")</f>
        <v/>
      </c>
      <c r="J41" s="38" t="str">
        <f>IFERROR(VLOOKUP(B41,Calculations!$F$2:$AL$175,26,FALSE),"")</f>
        <v/>
      </c>
      <c r="K41" s="39" t="str">
        <f>IFERROR(VLOOKUP(B41,Calculations!$F$2:$AL$175,27,FALSE),"")</f>
        <v/>
      </c>
      <c r="L41" s="39" t="str">
        <f>IFERROR(VLOOKUP(B41,Calculations!$F$2:$AL$175,28,FALSE),"")</f>
        <v/>
      </c>
      <c r="M41" s="40" t="str">
        <f>IFERROR(VLOOKUP(B41,Calculations!$F$2:$AL$175,31,FALSE),"")</f>
        <v/>
      </c>
    </row>
    <row r="42" spans="1:148" ht="15" customHeight="1" x14ac:dyDescent="0.3">
      <c r="A42" s="41">
        <v>40</v>
      </c>
      <c r="B42" s="230" t="str">
        <f>IFERROR(VLOOKUP(A42,Calculations!$E$6:$BC$200,2,FALSE),"")</f>
        <v/>
      </c>
      <c r="C42" s="13" t="str">
        <f>IF(B42="","",VLOOKUP(B42,Lookups!$A$2:$F$99,2,FALSE))</f>
        <v/>
      </c>
      <c r="D42" s="13" t="str">
        <f>IF(B42="","",VLOOKUP(B42,Lookups!$A$2:$F$99,3,FALSE))</f>
        <v/>
      </c>
      <c r="E42" s="13" t="str">
        <f>IF(B42="","",VLOOKUP(B42,Lookups!$A$2:$F$99,4,FALSE))</f>
        <v/>
      </c>
      <c r="F42" s="13" t="str">
        <f>IF(B42="","",VLOOKUP(B42,Lookups!$A$2:$F$99,5,FALSE))</f>
        <v/>
      </c>
      <c r="G42" s="13" t="str">
        <f>IF(B42="","",VLOOKUP(B42,Lookups!$A$2:$F$99,6,FALSE))</f>
        <v/>
      </c>
      <c r="H42" s="36" t="str">
        <f>IFERROR(VLOOKUP(B42,Calculations!$F$2:$AL$175,24,FALSE),"")</f>
        <v/>
      </c>
      <c r="I42" s="37" t="str">
        <f>IFERROR(VLOOKUP(B42,Calculations!$F$2:$AL$175,25,FALSE),"")</f>
        <v/>
      </c>
      <c r="J42" s="38" t="str">
        <f>IFERROR(VLOOKUP(B42,Calculations!$F$2:$AL$175,26,FALSE),"")</f>
        <v/>
      </c>
      <c r="K42" s="39" t="str">
        <f>IFERROR(VLOOKUP(B42,Calculations!$F$2:$AL$175,27,FALSE),"")</f>
        <v/>
      </c>
      <c r="L42" s="39" t="str">
        <f>IFERROR(VLOOKUP(B42,Calculations!$F$2:$AL$175,28,FALSE),"")</f>
        <v/>
      </c>
      <c r="M42" s="40" t="str">
        <f>IFERROR(VLOOKUP(B42,Calculations!$F$2:$AL$175,31,FALSE),"")</f>
        <v/>
      </c>
    </row>
    <row r="43" spans="1:148" ht="15" customHeight="1" x14ac:dyDescent="0.3">
      <c r="A43" s="41">
        <v>41</v>
      </c>
      <c r="B43" s="230" t="str">
        <f>IFERROR(VLOOKUP(A43,Calculations!$E$6:$BC$200,2,FALSE),"")</f>
        <v/>
      </c>
      <c r="C43" s="13" t="str">
        <f>IF(B43="","",VLOOKUP(B43,Lookups!$A$2:$F$99,2,FALSE))</f>
        <v/>
      </c>
      <c r="D43" s="13" t="str">
        <f>IF(B43="","",VLOOKUP(B43,Lookups!$A$2:$F$99,3,FALSE))</f>
        <v/>
      </c>
      <c r="E43" s="13" t="str">
        <f>IF(B43="","",VLOOKUP(B43,Lookups!$A$2:$F$99,4,FALSE))</f>
        <v/>
      </c>
      <c r="F43" s="13" t="str">
        <f>IF(B43="","",VLOOKUP(B43,Lookups!$A$2:$F$99,5,FALSE))</f>
        <v/>
      </c>
      <c r="G43" s="13" t="str">
        <f>IF(B43="","",VLOOKUP(B43,Lookups!$A$2:$F$99,6,FALSE))</f>
        <v/>
      </c>
      <c r="H43" s="36" t="str">
        <f>IFERROR(VLOOKUP(B43,Calculations!$F$2:$AL$175,24,FALSE),"")</f>
        <v/>
      </c>
      <c r="I43" s="37" t="str">
        <f>IFERROR(VLOOKUP(B43,Calculations!$F$2:$AL$175,25,FALSE),"")</f>
        <v/>
      </c>
      <c r="J43" s="38" t="str">
        <f>IFERROR(VLOOKUP(B43,Calculations!$F$2:$AL$175,26,FALSE),"")</f>
        <v/>
      </c>
      <c r="K43" s="39" t="str">
        <f>IFERROR(VLOOKUP(B43,Calculations!$F$2:$AL$175,27,FALSE),"")</f>
        <v/>
      </c>
      <c r="L43" s="39" t="str">
        <f>IFERROR(VLOOKUP(B43,Calculations!$F$2:$AL$175,28,FALSE),"")</f>
        <v/>
      </c>
      <c r="M43" s="40" t="str">
        <f>IFERROR(VLOOKUP(B43,Calculations!$F$2:$AL$175,31,FALSE),"")</f>
        <v/>
      </c>
    </row>
    <row r="44" spans="1:148" ht="15" customHeight="1" x14ac:dyDescent="0.3">
      <c r="A44" s="41">
        <v>42</v>
      </c>
      <c r="B44" s="230" t="str">
        <f>IFERROR(VLOOKUP(A44,Calculations!$E$6:$BC$200,2,FALSE),"")</f>
        <v/>
      </c>
      <c r="C44" s="13" t="str">
        <f>IF(B44="","",VLOOKUP(B44,Lookups!$A$2:$F$99,2,FALSE))</f>
        <v/>
      </c>
      <c r="D44" s="13" t="str">
        <f>IF(B44="","",VLOOKUP(B44,Lookups!$A$2:$F$99,3,FALSE))</f>
        <v/>
      </c>
      <c r="E44" s="13" t="str">
        <f>IF(B44="","",VLOOKUP(B44,Lookups!$A$2:$F$99,4,FALSE))</f>
        <v/>
      </c>
      <c r="F44" s="13" t="str">
        <f>IF(B44="","",VLOOKUP(B44,Lookups!$A$2:$F$99,5,FALSE))</f>
        <v/>
      </c>
      <c r="G44" s="13" t="str">
        <f>IF(B44="","",VLOOKUP(B44,Lookups!$A$2:$F$99,6,FALSE))</f>
        <v/>
      </c>
      <c r="H44" s="36" t="str">
        <f>IFERROR(VLOOKUP(B44,Calculations!$F$2:$AL$175,24,FALSE),"")</f>
        <v/>
      </c>
      <c r="I44" s="37" t="str">
        <f>IFERROR(VLOOKUP(B44,Calculations!$F$2:$AL$175,25,FALSE),"")</f>
        <v/>
      </c>
      <c r="J44" s="38" t="str">
        <f>IFERROR(VLOOKUP(B44,Calculations!$F$2:$AL$175,26,FALSE),"")</f>
        <v/>
      </c>
      <c r="K44" s="39" t="str">
        <f>IFERROR(VLOOKUP(B44,Calculations!$F$2:$AL$175,27,FALSE),"")</f>
        <v/>
      </c>
      <c r="L44" s="39" t="str">
        <f>IFERROR(VLOOKUP(B44,Calculations!$F$2:$AL$175,28,FALSE),"")</f>
        <v/>
      </c>
      <c r="M44" s="40" t="str">
        <f>IFERROR(VLOOKUP(B44,Calculations!$F$2:$AL$175,31,FALSE),"")</f>
        <v/>
      </c>
    </row>
    <row r="45" spans="1:148" ht="15" hidden="1" customHeight="1" x14ac:dyDescent="0.3">
      <c r="A45" s="41">
        <v>43</v>
      </c>
      <c r="B45" s="63" t="str">
        <f>IFERROR(VLOOKUP(A45,Calculations!$C$6:$BC$151,3,FALSE),"")</f>
        <v/>
      </c>
      <c r="C45" s="13" t="str">
        <f>IF(B45="","",VLOOKUP(B45,Lookups!$A$2:$F$99,2,FALSE))</f>
        <v/>
      </c>
      <c r="D45" s="13" t="str">
        <f>IF(B45="","",VLOOKUP(B45,Lookups!$A$2:$F$99,3,FALSE))</f>
        <v/>
      </c>
      <c r="E45" s="13" t="str">
        <f>IF(B45="","",VLOOKUP(B45,Lookups!$A$2:$F$99,4,FALSE))</f>
        <v/>
      </c>
      <c r="F45" s="13" t="str">
        <f>IF(B45="","",VLOOKUP(B45,Lookups!$A$2:$F$99,5,FALSE))</f>
        <v/>
      </c>
      <c r="G45" s="13" t="str">
        <f>IF(B45="","",VLOOKUP(B45,Lookups!$A$2:$F$99,6,FALSE))</f>
        <v/>
      </c>
      <c r="H45" s="36" t="str">
        <f>IFERROR(VLOOKUP(B45,Calculations!$F$2:$AL$175,24,FALSE),"")</f>
        <v/>
      </c>
      <c r="I45" s="37" t="str">
        <f>IFERROR(VLOOKUP(B45,Calculations!$F$2:$AL$175,25,FALSE),"")</f>
        <v/>
      </c>
      <c r="J45" s="38" t="str">
        <f>IFERROR(VLOOKUP(B45,Calculations!$F$2:$AL$175,26,FALSE),"")</f>
        <v/>
      </c>
      <c r="K45" s="39" t="str">
        <f>IFERROR(VLOOKUP(B45,Calculations!$F$2:$AL$175,27,FALSE),"")</f>
        <v/>
      </c>
      <c r="L45" s="39" t="str">
        <f>IFERROR(VLOOKUP(B45,Calculations!$F$2:$AL$175,28,FALSE),"")</f>
        <v/>
      </c>
      <c r="M45" s="40" t="str">
        <f>IFERROR(VLOOKUP(B45,Calculations!$F$2:$AL$175,31,FALSE),"")</f>
        <v/>
      </c>
    </row>
    <row r="46" spans="1:148" ht="15" hidden="1" customHeight="1" x14ac:dyDescent="0.3">
      <c r="A46" s="41">
        <v>44</v>
      </c>
      <c r="B46" s="63" t="str">
        <f>IFERROR(VLOOKUP(A46,Calculations!$C$6:$BC$151,3,FALSE),"")</f>
        <v/>
      </c>
      <c r="C46" s="13" t="str">
        <f>IF(B46="","",VLOOKUP(B46,Lookups!$A$2:$F$99,2,FALSE))</f>
        <v/>
      </c>
      <c r="D46" s="13" t="str">
        <f>IF(B46="","",VLOOKUP(B46,Lookups!$A$2:$F$99,3,FALSE))</f>
        <v/>
      </c>
      <c r="E46" s="13" t="str">
        <f>IF(B46="","",VLOOKUP(B46,Lookups!$A$2:$F$99,4,FALSE))</f>
        <v/>
      </c>
      <c r="F46" s="13" t="str">
        <f>IF(B46="","",VLOOKUP(B46,Lookups!$A$2:$F$99,5,FALSE))</f>
        <v/>
      </c>
      <c r="G46" s="13" t="str">
        <f>IF(B46="","",VLOOKUP(B46,Lookups!$A$2:$F$99,6,FALSE))</f>
        <v/>
      </c>
      <c r="H46" s="36" t="str">
        <f>IFERROR(VLOOKUP(B46,Calculations!$F$2:$AL$175,24,FALSE),"")</f>
        <v/>
      </c>
      <c r="I46" s="37" t="str">
        <f>IFERROR(VLOOKUP(B46,Calculations!$F$2:$AL$175,25,FALSE),"")</f>
        <v/>
      </c>
      <c r="J46" s="38" t="str">
        <f>IFERROR(VLOOKUP(B46,Calculations!$F$2:$AL$175,26,FALSE),"")</f>
        <v/>
      </c>
      <c r="K46" s="39" t="str">
        <f>IFERROR(VLOOKUP(B46,Calculations!$F$2:$AL$175,27,FALSE),"")</f>
        <v/>
      </c>
      <c r="L46" s="39" t="str">
        <f>IFERROR(VLOOKUP(B46,Calculations!$F$2:$AL$175,28,FALSE),"")</f>
        <v/>
      </c>
      <c r="M46" s="40" t="str">
        <f>IFERROR(VLOOKUP(B46,Calculations!$F$2:$AL$175,31,FALSE),"")</f>
        <v/>
      </c>
    </row>
    <row r="47" spans="1:148" ht="15" hidden="1" customHeight="1" x14ac:dyDescent="0.3">
      <c r="A47" s="41">
        <v>45</v>
      </c>
      <c r="B47" s="63" t="str">
        <f>IFERROR(VLOOKUP(A47,Calculations!$C$6:$BC$151,3,FALSE),"")</f>
        <v/>
      </c>
      <c r="C47" s="13" t="str">
        <f>IF(B47="","",VLOOKUP(B47,Lookups!$A$2:$F$99,2,FALSE))</f>
        <v/>
      </c>
      <c r="D47" s="13" t="str">
        <f>IF(B47="","",VLOOKUP(B47,Lookups!$A$2:$F$99,3,FALSE))</f>
        <v/>
      </c>
      <c r="E47" s="13" t="str">
        <f>IF(B47="","",VLOOKUP(B47,Lookups!$A$2:$F$99,4,FALSE))</f>
        <v/>
      </c>
      <c r="F47" s="13" t="str">
        <f>IF(B47="","",VLOOKUP(B47,Lookups!$A$2:$F$99,5,FALSE))</f>
        <v/>
      </c>
      <c r="G47" s="13" t="str">
        <f>IF(B47="","",VLOOKUP(B47,Lookups!$A$2:$F$99,6,FALSE))</f>
        <v/>
      </c>
      <c r="H47" s="36" t="str">
        <f>IFERROR(VLOOKUP(B47,Calculations!$F$2:$AL$175,24,FALSE),"")</f>
        <v/>
      </c>
      <c r="I47" s="37" t="str">
        <f>IFERROR(VLOOKUP(B47,Calculations!$F$2:$AL$175,25,FALSE),"")</f>
        <v/>
      </c>
      <c r="J47" s="38" t="str">
        <f>IFERROR(VLOOKUP(B47,Calculations!$F$2:$AL$175,26,FALSE),"")</f>
        <v/>
      </c>
      <c r="K47" s="39" t="str">
        <f>IFERROR(VLOOKUP(B47,Calculations!$F$2:$AL$175,27,FALSE),"")</f>
        <v/>
      </c>
      <c r="L47" s="39" t="str">
        <f>IFERROR(VLOOKUP(B47,Calculations!$F$2:$AL$175,28,FALSE),"")</f>
        <v/>
      </c>
      <c r="M47" s="40" t="str">
        <f>IFERROR(VLOOKUP(B47,Calculations!$F$2:$AL$175,31,FALSE),"")</f>
        <v/>
      </c>
    </row>
    <row r="48" spans="1:148" ht="15" hidden="1" customHeight="1" x14ac:dyDescent="0.3">
      <c r="A48" s="41">
        <v>46</v>
      </c>
      <c r="B48" s="63" t="str">
        <f>IFERROR(VLOOKUP(A48,Calculations!$C$6:$BC$151,3,FALSE),"")</f>
        <v/>
      </c>
      <c r="C48" s="13" t="str">
        <f>IF(B48="","",VLOOKUP(B48,Lookups!$A$2:$F$99,2,FALSE))</f>
        <v/>
      </c>
      <c r="D48" s="13" t="str">
        <f>IF(B48="","",VLOOKUP(B48,Lookups!$A$2:$F$99,3,FALSE))</f>
        <v/>
      </c>
      <c r="E48" s="13" t="str">
        <f>IF(B48="","",VLOOKUP(B48,Lookups!$A$2:$F$99,4,FALSE))</f>
        <v/>
      </c>
      <c r="F48" s="13" t="str">
        <f>IF(B48="","",VLOOKUP(B48,Lookups!$A$2:$F$99,5,FALSE))</f>
        <v/>
      </c>
      <c r="G48" s="13" t="str">
        <f>IF(B48="","",VLOOKUP(B48,Lookups!$A$2:$F$99,6,FALSE))</f>
        <v/>
      </c>
      <c r="H48" s="36" t="str">
        <f>IFERROR(VLOOKUP(B48,Calculations!$F$2:$AL$175,24,FALSE),"")</f>
        <v/>
      </c>
      <c r="I48" s="37" t="str">
        <f>IFERROR(VLOOKUP(B48,Calculations!$F$2:$AL$175,25,FALSE),"")</f>
        <v/>
      </c>
      <c r="J48" s="38" t="str">
        <f>IFERROR(VLOOKUP(B48,Calculations!$F$2:$AL$175,26,FALSE),"")</f>
        <v/>
      </c>
      <c r="K48" s="39" t="str">
        <f>IFERROR(VLOOKUP(B48,Calculations!$F$2:$AL$175,27,FALSE),"")</f>
        <v/>
      </c>
      <c r="L48" s="39" t="str">
        <f>IFERROR(VLOOKUP(B48,Calculations!$F$2:$AL$175,28,FALSE),"")</f>
        <v/>
      </c>
      <c r="M48" s="40" t="str">
        <f>IFERROR(VLOOKUP(B48,Calculations!$F$2:$AL$175,31,FALSE),"")</f>
        <v/>
      </c>
    </row>
    <row r="49" spans="1:13" ht="15" hidden="1" customHeight="1" x14ac:dyDescent="0.3">
      <c r="A49" s="41">
        <v>47</v>
      </c>
      <c r="B49" s="63" t="str">
        <f>IFERROR(VLOOKUP(A49,Calculations!$C$6:$BC$151,3,FALSE),"")</f>
        <v/>
      </c>
      <c r="C49" s="13" t="str">
        <f>IF(B49="","",VLOOKUP(B49,Lookups!$A$2:$F$99,2,FALSE))</f>
        <v/>
      </c>
      <c r="D49" s="13" t="str">
        <f>IF(B49="","",VLOOKUP(B49,Lookups!$A$2:$F$99,3,FALSE))</f>
        <v/>
      </c>
      <c r="E49" s="13" t="str">
        <f>IF(B49="","",VLOOKUP(B49,Lookups!$A$2:$F$99,4,FALSE))</f>
        <v/>
      </c>
      <c r="F49" s="13" t="str">
        <f>IF(B49="","",VLOOKUP(B49,Lookups!$A$2:$F$99,5,FALSE))</f>
        <v/>
      </c>
      <c r="G49" s="13" t="str">
        <f>IF(B49="","",VLOOKUP(B49,Lookups!$A$2:$F$99,6,FALSE))</f>
        <v/>
      </c>
      <c r="H49" s="36" t="str">
        <f>IFERROR(VLOOKUP(B49,Calculations!$F$2:$AL$175,24,FALSE),"")</f>
        <v/>
      </c>
      <c r="I49" s="37" t="str">
        <f>IFERROR(VLOOKUP(B49,Calculations!$F$2:$AL$175,25,FALSE),"")</f>
        <v/>
      </c>
      <c r="J49" s="38" t="str">
        <f>IFERROR(VLOOKUP(B49,Calculations!$F$2:$AL$175,26,FALSE),"")</f>
        <v/>
      </c>
      <c r="K49" s="39" t="str">
        <f>IFERROR(VLOOKUP(B49,Calculations!$F$2:$AL$175,27,FALSE),"")</f>
        <v/>
      </c>
      <c r="L49" s="39" t="str">
        <f>IFERROR(VLOOKUP(B49,Calculations!$F$2:$AL$175,28,FALSE),"")</f>
        <v/>
      </c>
      <c r="M49" s="40" t="str">
        <f>IFERROR(VLOOKUP(B49,Calculations!$F$2:$AL$175,31,FALSE),"")</f>
        <v/>
      </c>
    </row>
    <row r="50" spans="1:13" ht="15" hidden="1" customHeight="1" x14ac:dyDescent="0.3">
      <c r="A50" s="41">
        <v>48</v>
      </c>
      <c r="B50" s="63" t="str">
        <f>IFERROR(VLOOKUP(A50,Calculations!$C$6:$BC$151,3,FALSE),"")</f>
        <v/>
      </c>
      <c r="C50" s="13" t="str">
        <f>IF(B50="","",VLOOKUP(B50,Lookups!$A$2:$F$99,2,FALSE))</f>
        <v/>
      </c>
      <c r="D50" s="13" t="str">
        <f>IF(B50="","",VLOOKUP(B50,Lookups!$A$2:$F$99,3,FALSE))</f>
        <v/>
      </c>
      <c r="E50" s="13" t="str">
        <f>IF(B50="","",VLOOKUP(B50,Lookups!$A$2:$F$99,4,FALSE))</f>
        <v/>
      </c>
      <c r="F50" s="13" t="str">
        <f>IF(B50="","",VLOOKUP(B50,Lookups!$A$2:$F$99,5,FALSE))</f>
        <v/>
      </c>
      <c r="G50" s="13" t="str">
        <f>IF(B50="","",VLOOKUP(B50,Lookups!$A$2:$F$99,6,FALSE))</f>
        <v/>
      </c>
      <c r="H50" s="36" t="str">
        <f>IFERROR(VLOOKUP(B50,Calculations!$F$2:$AL$175,24,FALSE),"")</f>
        <v/>
      </c>
      <c r="I50" s="37" t="str">
        <f>IFERROR(VLOOKUP(B50,Calculations!$F$2:$AL$175,25,FALSE),"")</f>
        <v/>
      </c>
      <c r="J50" s="38" t="str">
        <f>IFERROR(VLOOKUP(B50,Calculations!$F$2:$AL$175,26,FALSE),"")</f>
        <v/>
      </c>
      <c r="K50" s="39" t="str">
        <f>IFERROR(VLOOKUP(B50,Calculations!$F$2:$AL$175,27,FALSE),"")</f>
        <v/>
      </c>
      <c r="L50" s="39" t="str">
        <f>IFERROR(VLOOKUP(B50,Calculations!$F$2:$AL$175,28,FALSE),"")</f>
        <v/>
      </c>
      <c r="M50" s="40" t="str">
        <f>IFERROR(VLOOKUP(B50,Calculations!$F$2:$AL$175,31,FALSE),"")</f>
        <v/>
      </c>
    </row>
    <row r="51" spans="1:13" ht="15" hidden="1" customHeight="1" x14ac:dyDescent="0.3">
      <c r="A51" s="41">
        <v>49</v>
      </c>
      <c r="B51" s="63" t="str">
        <f>IFERROR(VLOOKUP(A51,Calculations!$C$6:$BC$151,3,FALSE),"")</f>
        <v/>
      </c>
      <c r="C51" s="13" t="str">
        <f>IF(B51="","",VLOOKUP(B51,Lookups!$A$2:$F$99,2,FALSE))</f>
        <v/>
      </c>
      <c r="D51" s="13" t="str">
        <f>IF(B51="","",VLOOKUP(B51,Lookups!$A$2:$F$99,3,FALSE))</f>
        <v/>
      </c>
      <c r="E51" s="13" t="str">
        <f>IF(B51="","",VLOOKUP(B51,Lookups!$A$2:$F$99,4,FALSE))</f>
        <v/>
      </c>
      <c r="F51" s="13" t="str">
        <f>IF(B51="","",VLOOKUP(B51,Lookups!$A$2:$F$99,5,FALSE))</f>
        <v/>
      </c>
      <c r="G51" s="13" t="str">
        <f>IF(B51="","",VLOOKUP(B51,Lookups!$A$2:$F$99,6,FALSE))</f>
        <v/>
      </c>
      <c r="H51" s="36" t="str">
        <f>IFERROR(VLOOKUP(B51,Calculations!$F$2:$AL$175,24,FALSE),"")</f>
        <v/>
      </c>
      <c r="I51" s="37" t="str">
        <f>IFERROR(VLOOKUP(B51,Calculations!$F$2:$AL$175,25,FALSE),"")</f>
        <v/>
      </c>
      <c r="J51" s="38" t="str">
        <f>IFERROR(VLOOKUP(B51,Calculations!$F$2:$AL$175,26,FALSE),"")</f>
        <v/>
      </c>
      <c r="K51" s="39" t="str">
        <f>IFERROR(VLOOKUP(B51,Calculations!$F$2:$AL$175,27,FALSE),"")</f>
        <v/>
      </c>
      <c r="L51" s="39" t="str">
        <f>IFERROR(VLOOKUP(B51,Calculations!$F$2:$AL$175,28,FALSE),"")</f>
        <v/>
      </c>
      <c r="M51" s="40" t="str">
        <f>IFERROR(VLOOKUP(B51,Calculations!$F$2:$AL$175,31,FALSE),"")</f>
        <v/>
      </c>
    </row>
    <row r="52" spans="1:13" ht="15" hidden="1" customHeight="1" x14ac:dyDescent="0.3">
      <c r="A52" s="41">
        <v>50</v>
      </c>
      <c r="B52" s="63" t="str">
        <f>IFERROR(VLOOKUP(A52,Calculations!$C$6:$BC$151,3,FALSE),"")</f>
        <v/>
      </c>
      <c r="C52" s="13" t="str">
        <f>IF(B52="","",VLOOKUP(B52,Lookups!$A$2:$F$99,2,FALSE))</f>
        <v/>
      </c>
      <c r="D52" s="13" t="str">
        <f>IF(B52="","",VLOOKUP(B52,Lookups!$A$2:$F$99,3,FALSE))</f>
        <v/>
      </c>
      <c r="E52" s="13" t="str">
        <f>IF(B52="","",VLOOKUP(B52,Lookups!$A$2:$F$99,4,FALSE))</f>
        <v/>
      </c>
      <c r="F52" s="13" t="str">
        <f>IF(B52="","",VLOOKUP(B52,Lookups!$A$2:$F$99,5,FALSE))</f>
        <v/>
      </c>
      <c r="G52" s="13" t="str">
        <f>IF(B52="","",VLOOKUP(B52,Lookups!$A$2:$F$99,6,FALSE))</f>
        <v/>
      </c>
      <c r="H52" s="36" t="str">
        <f>IFERROR(VLOOKUP(B52,Calculations!$F$2:$AL$175,24,FALSE),"")</f>
        <v/>
      </c>
      <c r="I52" s="37" t="str">
        <f>IFERROR(VLOOKUP(B52,Calculations!$F$2:$AL$175,25,FALSE),"")</f>
        <v/>
      </c>
      <c r="J52" s="38" t="str">
        <f>IFERROR(VLOOKUP(B52,Calculations!$F$2:$AL$175,26,FALSE),"")</f>
        <v/>
      </c>
      <c r="K52" s="39" t="str">
        <f>IFERROR(VLOOKUP(B52,Calculations!$F$2:$AL$175,27,FALSE),"")</f>
        <v/>
      </c>
      <c r="L52" s="39" t="str">
        <f>IFERROR(VLOOKUP(B52,Calculations!$F$2:$AL$175,28,FALSE),"")</f>
        <v/>
      </c>
      <c r="M52" s="40" t="str">
        <f>IFERROR(VLOOKUP(B52,Calculations!$F$2:$AL$175,31,FALSE),"")</f>
        <v/>
      </c>
    </row>
    <row r="53" spans="1:13" ht="15" hidden="1" customHeight="1" x14ac:dyDescent="0.3">
      <c r="A53" s="41">
        <v>51</v>
      </c>
      <c r="B53" s="63" t="str">
        <f>IFERROR(VLOOKUP(A53,Calculations!$C$6:$BC$151,3,FALSE),"")</f>
        <v/>
      </c>
      <c r="C53" s="13" t="str">
        <f>IF(B53="","",VLOOKUP(B53,Lookups!$A$2:$F$99,2,FALSE))</f>
        <v/>
      </c>
      <c r="D53" s="13" t="str">
        <f>IF(B53="","",VLOOKUP(B53,Lookups!$A$2:$F$99,3,FALSE))</f>
        <v/>
      </c>
      <c r="E53" s="13" t="str">
        <f>IF(B53="","",VLOOKUP(B53,Lookups!$A$2:$F$99,4,FALSE))</f>
        <v/>
      </c>
      <c r="F53" s="13" t="str">
        <f>IF(B53="","",VLOOKUP(B53,Lookups!$A$2:$F$99,5,FALSE))</f>
        <v/>
      </c>
      <c r="G53" s="13" t="str">
        <f>IF(B53="","",VLOOKUP(B53,Lookups!$A$2:$F$99,6,FALSE))</f>
        <v/>
      </c>
      <c r="H53" s="36" t="str">
        <f>IFERROR(VLOOKUP(B53,Calculations!$F$2:$AL$175,24,FALSE),"")</f>
        <v/>
      </c>
      <c r="I53" s="37" t="str">
        <f>IFERROR(VLOOKUP(B53,Calculations!$F$2:$AL$175,25,FALSE),"")</f>
        <v/>
      </c>
      <c r="J53" s="38" t="str">
        <f>IFERROR(VLOOKUP(B53,Calculations!$F$2:$AL$175,26,FALSE),"")</f>
        <v/>
      </c>
      <c r="K53" s="39" t="str">
        <f>IFERROR(VLOOKUP(B53,Calculations!$F$2:$AL$175,27,FALSE),"")</f>
        <v/>
      </c>
      <c r="L53" s="39" t="str">
        <f>IFERROR(VLOOKUP(B53,Calculations!$F$2:$AL$175,28,FALSE),"")</f>
        <v/>
      </c>
      <c r="M53" s="40" t="str">
        <f>IFERROR(VLOOKUP(B53,Calculations!$F$2:$AL$175,31,FALSE),"")</f>
        <v/>
      </c>
    </row>
    <row r="54" spans="1:13" ht="15" hidden="1" customHeight="1" x14ac:dyDescent="0.3">
      <c r="A54" s="41">
        <v>52</v>
      </c>
      <c r="B54" s="63" t="str">
        <f>IFERROR(VLOOKUP(A54,Calculations!$C$6:$BC$151,3,FALSE),"")</f>
        <v/>
      </c>
      <c r="C54" s="13" t="str">
        <f>IF(B54="","",VLOOKUP(B54,Lookups!$A$2:$F$99,2,FALSE))</f>
        <v/>
      </c>
      <c r="D54" s="13" t="str">
        <f>IF(B54="","",VLOOKUP(B54,Lookups!$A$2:$F$99,3,FALSE))</f>
        <v/>
      </c>
      <c r="E54" s="13" t="str">
        <f>IF(B54="","",VLOOKUP(B54,Lookups!$A$2:$F$99,4,FALSE))</f>
        <v/>
      </c>
      <c r="F54" s="13" t="str">
        <f>IF(B54="","",VLOOKUP(B54,Lookups!$A$2:$F$99,5,FALSE))</f>
        <v/>
      </c>
      <c r="G54" s="13" t="str">
        <f>IF(B54="","",VLOOKUP(B54,Lookups!$A$2:$F$99,6,FALSE))</f>
        <v/>
      </c>
      <c r="H54" s="36" t="str">
        <f>IFERROR(VLOOKUP(B54,Calculations!$F$2:$AL$175,24,FALSE),"")</f>
        <v/>
      </c>
      <c r="I54" s="37" t="str">
        <f>IFERROR(VLOOKUP(B54,Calculations!$F$2:$AL$175,25,FALSE),"")</f>
        <v/>
      </c>
      <c r="J54" s="38" t="str">
        <f>IFERROR(VLOOKUP(B54,Calculations!$F$2:$AL$175,26,FALSE),"")</f>
        <v/>
      </c>
      <c r="K54" s="39" t="str">
        <f>IFERROR(VLOOKUP(B54,Calculations!$F$2:$AL$175,27,FALSE),"")</f>
        <v/>
      </c>
      <c r="L54" s="39" t="str">
        <f>IFERROR(VLOOKUP(B54,Calculations!$F$2:$AL$175,28,FALSE),"")</f>
        <v/>
      </c>
      <c r="M54" s="40" t="str">
        <f>IFERROR(VLOOKUP(B54,Calculations!$F$2:$AL$175,31,FALSE),"")</f>
        <v/>
      </c>
    </row>
    <row r="55" spans="1:13" ht="15" hidden="1" customHeight="1" x14ac:dyDescent="0.3">
      <c r="A55" s="41">
        <v>53</v>
      </c>
      <c r="B55" s="63" t="str">
        <f>IFERROR(VLOOKUP(A55,Calculations!$C$6:$BC$151,3,FALSE),"")</f>
        <v/>
      </c>
      <c r="C55" s="13" t="str">
        <f>IF(B55="","",VLOOKUP(B55,Lookups!$A$2:$F$99,2,FALSE))</f>
        <v/>
      </c>
      <c r="D55" s="13" t="str">
        <f>IF(B55="","",VLOOKUP(B55,Lookups!$A$2:$F$99,3,FALSE))</f>
        <v/>
      </c>
      <c r="E55" s="13" t="str">
        <f>IF(B55="","",VLOOKUP(B55,Lookups!$A$2:$F$99,4,FALSE))</f>
        <v/>
      </c>
      <c r="F55" s="13" t="str">
        <f>IF(B55="","",VLOOKUP(B55,Lookups!$A$2:$F$99,5,FALSE))</f>
        <v/>
      </c>
      <c r="G55" s="13" t="str">
        <f>IF(B55="","",VLOOKUP(B55,Lookups!$A$2:$F$99,6,FALSE))</f>
        <v/>
      </c>
      <c r="H55" s="36" t="str">
        <f>IFERROR(VLOOKUP(B55,Calculations!$F$2:$AL$175,24,FALSE),"")</f>
        <v/>
      </c>
      <c r="I55" s="37" t="str">
        <f>IFERROR(VLOOKUP(B55,Calculations!$F$2:$AL$175,25,FALSE),"")</f>
        <v/>
      </c>
      <c r="J55" s="38" t="str">
        <f>IFERROR(VLOOKUP(B55,Calculations!$F$2:$AL$175,26,FALSE),"")</f>
        <v/>
      </c>
      <c r="K55" s="39" t="str">
        <f>IFERROR(VLOOKUP(B55,Calculations!$F$2:$AL$175,27,FALSE),"")</f>
        <v/>
      </c>
      <c r="L55" s="39" t="str">
        <f>IFERROR(VLOOKUP(B55,Calculations!$F$2:$AL$175,28,FALSE),"")</f>
        <v/>
      </c>
      <c r="M55" s="40" t="str">
        <f>IFERROR(VLOOKUP(B55,Calculations!$F$2:$AL$175,31,FALSE),"")</f>
        <v/>
      </c>
    </row>
    <row r="56" spans="1:13" ht="15" hidden="1" customHeight="1" x14ac:dyDescent="0.3">
      <c r="A56" s="41">
        <v>54</v>
      </c>
      <c r="B56" s="63" t="str">
        <f>IFERROR(VLOOKUP(A56,Calculations!$C$6:$BC$151,3,FALSE),"")</f>
        <v/>
      </c>
      <c r="C56" s="13" t="str">
        <f>IF(B56="","",VLOOKUP(B56,Lookups!$A$2:$F$99,2,FALSE))</f>
        <v/>
      </c>
      <c r="D56" s="13" t="str">
        <f>IF(B56="","",VLOOKUP(B56,Lookups!$A$2:$F$99,3,FALSE))</f>
        <v/>
      </c>
      <c r="E56" s="13" t="str">
        <f>IF(B56="","",VLOOKUP(B56,Lookups!$A$2:$F$99,4,FALSE))</f>
        <v/>
      </c>
      <c r="F56" s="13" t="str">
        <f>IF(B56="","",VLOOKUP(B56,Lookups!$A$2:$F$99,5,FALSE))</f>
        <v/>
      </c>
      <c r="G56" s="13" t="str">
        <f>IF(B56="","",VLOOKUP(B56,Lookups!$A$2:$F$99,6,FALSE))</f>
        <v/>
      </c>
      <c r="H56" s="36" t="str">
        <f>IFERROR(VLOOKUP(B56,Calculations!$F$2:$AL$175,24,FALSE),"")</f>
        <v/>
      </c>
      <c r="I56" s="37" t="str">
        <f>IFERROR(VLOOKUP(B56,Calculations!$F$2:$AL$175,25,FALSE),"")</f>
        <v/>
      </c>
      <c r="J56" s="38" t="str">
        <f>IFERROR(VLOOKUP(B56,Calculations!$F$2:$AL$175,26,FALSE),"")</f>
        <v/>
      </c>
      <c r="K56" s="39" t="str">
        <f>IFERROR(VLOOKUP(B56,Calculations!$F$2:$AL$175,27,FALSE),"")</f>
        <v/>
      </c>
      <c r="L56" s="39" t="str">
        <f>IFERROR(VLOOKUP(B56,Calculations!$F$2:$AL$175,28,FALSE),"")</f>
        <v/>
      </c>
      <c r="M56" s="40" t="str">
        <f>IFERROR(VLOOKUP(B56,Calculations!$F$2:$AL$175,31,FALSE),"")</f>
        <v/>
      </c>
    </row>
    <row r="57" spans="1:13" ht="15" hidden="1" customHeight="1" x14ac:dyDescent="0.3">
      <c r="A57" s="41">
        <v>55</v>
      </c>
      <c r="B57" s="63" t="str">
        <f>IFERROR(VLOOKUP(A57,Calculations!$C$6:$BC$151,3,FALSE),"")</f>
        <v/>
      </c>
      <c r="C57" s="13" t="str">
        <f>IF(B57="","",VLOOKUP(B57,Lookups!$A$2:$F$99,2,FALSE))</f>
        <v/>
      </c>
      <c r="D57" s="13" t="str">
        <f>IF(B57="","",VLOOKUP(B57,Lookups!$A$2:$F$99,3,FALSE))</f>
        <v/>
      </c>
      <c r="E57" s="13" t="str">
        <f>IF(B57="","",VLOOKUP(B57,Lookups!$A$2:$F$99,4,FALSE))</f>
        <v/>
      </c>
      <c r="F57" s="13" t="str">
        <f>IF(B57="","",VLOOKUP(B57,Lookups!$A$2:$F$99,5,FALSE))</f>
        <v/>
      </c>
      <c r="G57" s="13" t="str">
        <f>IF(B57="","",VLOOKUP(B57,Lookups!$A$2:$F$99,6,FALSE))</f>
        <v/>
      </c>
      <c r="H57" s="36" t="str">
        <f>IFERROR(VLOOKUP(B57,Calculations!$F$2:$AL$175,24,FALSE),"")</f>
        <v/>
      </c>
      <c r="I57" s="37" t="str">
        <f>IFERROR(VLOOKUP(B57,Calculations!$F$2:$AL$175,25,FALSE),"")</f>
        <v/>
      </c>
      <c r="J57" s="38" t="str">
        <f>IFERROR(VLOOKUP(B57,Calculations!$F$2:$AL$175,26,FALSE),"")</f>
        <v/>
      </c>
      <c r="K57" s="39" t="str">
        <f>IFERROR(VLOOKUP(B57,Calculations!$F$2:$AL$175,27,FALSE),"")</f>
        <v/>
      </c>
      <c r="L57" s="39" t="str">
        <f>IFERROR(VLOOKUP(B57,Calculations!$F$2:$AL$175,28,FALSE),"")</f>
        <v/>
      </c>
      <c r="M57" s="40" t="str">
        <f>IFERROR(VLOOKUP(B57,Calculations!$F$2:$AL$175,31,FALSE),"")</f>
        <v/>
      </c>
    </row>
    <row r="58" spans="1:13" ht="15" hidden="1" customHeight="1" x14ac:dyDescent="0.3">
      <c r="A58" s="41">
        <v>56</v>
      </c>
      <c r="B58" s="63" t="str">
        <f>IFERROR(VLOOKUP(A58,Calculations!$C$6:$BC$151,3,FALSE),"")</f>
        <v/>
      </c>
      <c r="C58" s="13" t="str">
        <f>IF(B58="","",VLOOKUP(B58,Lookups!$A$2:$F$99,2,FALSE))</f>
        <v/>
      </c>
      <c r="D58" s="13" t="str">
        <f>IF(B58="","",VLOOKUP(B58,Lookups!$A$2:$F$99,3,FALSE))</f>
        <v/>
      </c>
      <c r="E58" s="13" t="str">
        <f>IF(B58="","",VLOOKUP(B58,Lookups!$A$2:$F$99,4,FALSE))</f>
        <v/>
      </c>
      <c r="F58" s="13" t="str">
        <f>IF(B58="","",VLOOKUP(B58,Lookups!$A$2:$F$99,5,FALSE))</f>
        <v/>
      </c>
      <c r="G58" s="13" t="str">
        <f>IF(B58="","",VLOOKUP(B58,Lookups!$A$2:$F$99,6,FALSE))</f>
        <v/>
      </c>
      <c r="H58" s="36" t="str">
        <f>IFERROR(VLOOKUP(B58,Calculations!$F$2:$AL$175,24,FALSE),"")</f>
        <v/>
      </c>
      <c r="I58" s="37" t="str">
        <f>IFERROR(VLOOKUP(B58,Calculations!$F$2:$AL$175,25,FALSE),"")</f>
        <v/>
      </c>
      <c r="J58" s="38" t="str">
        <f>IFERROR(VLOOKUP(B58,Calculations!$F$2:$AL$175,26,FALSE),"")</f>
        <v/>
      </c>
      <c r="K58" s="39" t="str">
        <f>IFERROR(VLOOKUP(B58,Calculations!$F$2:$AL$175,27,FALSE),"")</f>
        <v/>
      </c>
      <c r="L58" s="39" t="str">
        <f>IFERROR(VLOOKUP(B58,Calculations!$F$2:$AL$175,28,FALSE),"")</f>
        <v/>
      </c>
      <c r="M58" s="40" t="str">
        <f>IFERROR(VLOOKUP(B58,Calculations!$F$2:$AL$175,31,FALSE),"")</f>
        <v/>
      </c>
    </row>
    <row r="59" spans="1:13" ht="15" hidden="1" customHeight="1" x14ac:dyDescent="0.3">
      <c r="A59" s="41">
        <v>57</v>
      </c>
      <c r="B59" s="63" t="str">
        <f>IFERROR(VLOOKUP(A59,Calculations!$C$6:$BC$151,3,FALSE),"")</f>
        <v/>
      </c>
      <c r="C59" s="13" t="str">
        <f>IF(B59="","",VLOOKUP(B59,Lookups!$A$2:$F$99,2,FALSE))</f>
        <v/>
      </c>
      <c r="D59" s="13" t="str">
        <f>IF(B59="","",VLOOKUP(B59,Lookups!$A$2:$F$99,3,FALSE))</f>
        <v/>
      </c>
      <c r="E59" s="13" t="str">
        <f>IF(B59="","",VLOOKUP(B59,Lookups!$A$2:$F$99,4,FALSE))</f>
        <v/>
      </c>
      <c r="F59" s="13" t="str">
        <f>IF(B59="","",VLOOKUP(B59,Lookups!$A$2:$F$99,5,FALSE))</f>
        <v/>
      </c>
      <c r="G59" s="13" t="str">
        <f>IF(B59="","",VLOOKUP(B59,Lookups!$A$2:$F$99,6,FALSE))</f>
        <v/>
      </c>
      <c r="H59" s="36" t="str">
        <f>IFERROR(VLOOKUP(B59,Calculations!$F$2:$AL$175,24,FALSE),"")</f>
        <v/>
      </c>
      <c r="I59" s="37" t="str">
        <f>IFERROR(VLOOKUP(B59,Calculations!$F$2:$AL$175,25,FALSE),"")</f>
        <v/>
      </c>
      <c r="J59" s="38" t="str">
        <f>IFERROR(VLOOKUP(B59,Calculations!$F$2:$AL$175,26,FALSE),"")</f>
        <v/>
      </c>
      <c r="K59" s="39" t="str">
        <f>IFERROR(VLOOKUP(B59,Calculations!$F$2:$AL$175,27,FALSE),"")</f>
        <v/>
      </c>
      <c r="L59" s="39" t="str">
        <f>IFERROR(VLOOKUP(B59,Calculations!$F$2:$AL$175,28,FALSE),"")</f>
        <v/>
      </c>
      <c r="M59" s="40" t="str">
        <f>IFERROR(VLOOKUP(B59,Calculations!$F$2:$AL$175,31,FALSE),"")</f>
        <v/>
      </c>
    </row>
    <row r="60" spans="1:13" ht="15" hidden="1" customHeight="1" x14ac:dyDescent="0.3">
      <c r="A60" s="41">
        <v>58</v>
      </c>
      <c r="B60" s="63" t="str">
        <f>IFERROR(VLOOKUP(A60,Calculations!$C$6:$BC$151,3,FALSE),"")</f>
        <v/>
      </c>
      <c r="C60" s="13" t="str">
        <f>IF(B60="","",VLOOKUP(B60,Lookups!$A$2:$F$99,2,FALSE))</f>
        <v/>
      </c>
      <c r="D60" s="13" t="str">
        <f>IF(B60="","",VLOOKUP(B60,Lookups!$A$2:$F$99,3,FALSE))</f>
        <v/>
      </c>
      <c r="E60" s="13" t="str">
        <f>IF(B60="","",VLOOKUP(B60,Lookups!$A$2:$F$99,4,FALSE))</f>
        <v/>
      </c>
      <c r="F60" s="13" t="str">
        <f>IF(B60="","",VLOOKUP(B60,Lookups!$A$2:$F$99,5,FALSE))</f>
        <v/>
      </c>
      <c r="G60" s="13" t="str">
        <f>IF(B60="","",VLOOKUP(B60,Lookups!$A$2:$F$99,6,FALSE))</f>
        <v/>
      </c>
      <c r="H60" s="36" t="str">
        <f>IFERROR(VLOOKUP(B60,Calculations!$F$2:$AL$175,24,FALSE),"")</f>
        <v/>
      </c>
      <c r="I60" s="37" t="str">
        <f>IFERROR(VLOOKUP(B60,Calculations!$F$2:$AL$175,25,FALSE),"")</f>
        <v/>
      </c>
      <c r="J60" s="38" t="str">
        <f>IFERROR(VLOOKUP(B60,Calculations!$F$2:$AL$175,26,FALSE),"")</f>
        <v/>
      </c>
      <c r="K60" s="39" t="str">
        <f>IFERROR(VLOOKUP(B60,Calculations!$F$2:$AL$175,27,FALSE),"")</f>
        <v/>
      </c>
      <c r="L60" s="39" t="str">
        <f>IFERROR(VLOOKUP(B60,Calculations!$F$2:$AL$175,28,FALSE),"")</f>
        <v/>
      </c>
      <c r="M60" s="40" t="str">
        <f>IFERROR(VLOOKUP(B60,Calculations!$F$2:$AL$175,31,FALSE),"")</f>
        <v/>
      </c>
    </row>
    <row r="61" spans="1:13" ht="15" hidden="1" customHeight="1" x14ac:dyDescent="0.3">
      <c r="A61" s="41">
        <v>59</v>
      </c>
      <c r="B61" s="63" t="str">
        <f>IFERROR(VLOOKUP(A61,Calculations!$C$6:$BC$151,3,FALSE),"")</f>
        <v/>
      </c>
      <c r="C61" s="13" t="str">
        <f>IF(B61="","",VLOOKUP(B61,Lookups!$A$2:$F$99,2,FALSE))</f>
        <v/>
      </c>
      <c r="D61" s="13" t="str">
        <f>IF(B61="","",VLOOKUP(B61,Lookups!$A$2:$F$99,3,FALSE))</f>
        <v/>
      </c>
      <c r="E61" s="13" t="str">
        <f>IF(B61="","",VLOOKUP(B61,Lookups!$A$2:$F$99,4,FALSE))</f>
        <v/>
      </c>
      <c r="F61" s="13" t="str">
        <f>IF(B61="","",VLOOKUP(B61,Lookups!$A$2:$F$99,5,FALSE))</f>
        <v/>
      </c>
      <c r="G61" s="13" t="str">
        <f>IF(B61="","",VLOOKUP(B61,Lookups!$A$2:$F$99,6,FALSE))</f>
        <v/>
      </c>
      <c r="H61" s="36" t="str">
        <f>IFERROR(VLOOKUP(B61,Calculations!$F$2:$AL$175,24,FALSE),"")</f>
        <v/>
      </c>
      <c r="I61" s="37" t="str">
        <f>IFERROR(VLOOKUP(B61,Calculations!$F$2:$AL$175,25,FALSE),"")</f>
        <v/>
      </c>
      <c r="J61" s="38" t="str">
        <f>IFERROR(VLOOKUP(B61,Calculations!$F$2:$AL$175,26,FALSE),"")</f>
        <v/>
      </c>
      <c r="K61" s="39" t="str">
        <f>IFERROR(VLOOKUP(B61,Calculations!$F$2:$AL$175,27,FALSE),"")</f>
        <v/>
      </c>
      <c r="L61" s="39" t="str">
        <f>IFERROR(VLOOKUP(B61,Calculations!$F$2:$AL$175,28,FALSE),"")</f>
        <v/>
      </c>
      <c r="M61" s="40" t="str">
        <f>IFERROR(VLOOKUP(B61,Calculations!$F$2:$AL$175,31,FALSE),"")</f>
        <v/>
      </c>
    </row>
    <row r="62" spans="1:13" ht="15" hidden="1" customHeight="1" x14ac:dyDescent="0.3">
      <c r="A62" s="41">
        <v>60</v>
      </c>
      <c r="B62" s="63" t="str">
        <f>IFERROR(VLOOKUP(A62,Calculations!$C$6:$BC$151,3,FALSE),"")</f>
        <v/>
      </c>
      <c r="C62" s="13" t="str">
        <f>IF(B62="","",VLOOKUP(B62,Lookups!$A$2:$F$99,2,FALSE))</f>
        <v/>
      </c>
      <c r="D62" s="13" t="str">
        <f>IF(B62="","",VLOOKUP(B62,Lookups!$A$2:$F$99,3,FALSE))</f>
        <v/>
      </c>
      <c r="E62" s="13" t="str">
        <f>IF(B62="","",VLOOKUP(B62,Lookups!$A$2:$F$99,4,FALSE))</f>
        <v/>
      </c>
      <c r="F62" s="13" t="str">
        <f>IF(B62="","",VLOOKUP(B62,Lookups!$A$2:$F$99,5,FALSE))</f>
        <v/>
      </c>
      <c r="G62" s="13" t="str">
        <f>IF(B62="","",VLOOKUP(B62,Lookups!$A$2:$F$99,6,FALSE))</f>
        <v/>
      </c>
      <c r="H62" s="36" t="str">
        <f>IFERROR(VLOOKUP(B62,Calculations!$F$2:$AL$175,24,FALSE),"")</f>
        <v/>
      </c>
      <c r="I62" s="37" t="str">
        <f>IFERROR(VLOOKUP(B62,Calculations!$F$2:$AL$175,25,FALSE),"")</f>
        <v/>
      </c>
      <c r="J62" s="38" t="str">
        <f>IFERROR(VLOOKUP(B62,Calculations!$F$2:$AL$175,26,FALSE),"")</f>
        <v/>
      </c>
      <c r="K62" s="39" t="str">
        <f>IFERROR(VLOOKUP(B62,Calculations!$F$2:$AL$175,27,FALSE),"")</f>
        <v/>
      </c>
      <c r="L62" s="39" t="str">
        <f>IFERROR(VLOOKUP(B62,Calculations!$F$2:$AL$175,28,FALSE),"")</f>
        <v/>
      </c>
      <c r="M62" s="40" t="str">
        <f>IFERROR(VLOOKUP(B62,Calculations!$F$2:$AL$175,31,FALSE),"")</f>
        <v/>
      </c>
    </row>
    <row r="63" spans="1:13" ht="15" hidden="1" customHeight="1" x14ac:dyDescent="0.3">
      <c r="A63" s="41">
        <v>61</v>
      </c>
      <c r="B63" s="63" t="str">
        <f>IFERROR(VLOOKUP(A63,Calculations!$C$6:$BC$151,3,FALSE),"")</f>
        <v/>
      </c>
      <c r="C63" s="13" t="str">
        <f>IF(B63="","",VLOOKUP(B63,Lookups!$A$2:$F$99,2,FALSE))</f>
        <v/>
      </c>
      <c r="D63" s="13" t="str">
        <f>IF(B63="","",VLOOKUP(B63,Lookups!$A$2:$F$99,3,FALSE))</f>
        <v/>
      </c>
      <c r="E63" s="13" t="str">
        <f>IF(B63="","",VLOOKUP(B63,Lookups!$A$2:$F$99,4,FALSE))</f>
        <v/>
      </c>
      <c r="F63" s="13" t="str">
        <f>IF(B63="","",VLOOKUP(B63,Lookups!$A$2:$F$99,5,FALSE))</f>
        <v/>
      </c>
      <c r="G63" s="13" t="str">
        <f>IF(B63="","",VLOOKUP(B63,Lookups!$A$2:$F$99,6,FALSE))</f>
        <v/>
      </c>
      <c r="H63" s="36" t="str">
        <f>IFERROR(VLOOKUP(B63,Calculations!$F$2:$AL$175,24,FALSE),"")</f>
        <v/>
      </c>
      <c r="I63" s="37" t="str">
        <f>IFERROR(VLOOKUP(B63,Calculations!$F$2:$AL$175,25,FALSE),"")</f>
        <v/>
      </c>
      <c r="J63" s="38" t="str">
        <f>IFERROR(VLOOKUP(B63,Calculations!$F$2:$AL$175,26,FALSE),"")</f>
        <v/>
      </c>
      <c r="K63" s="39" t="str">
        <f>IFERROR(VLOOKUP(B63,Calculations!$F$2:$AL$175,27,FALSE),"")</f>
        <v/>
      </c>
      <c r="L63" s="39" t="str">
        <f>IFERROR(VLOOKUP(B63,Calculations!$F$2:$AL$175,28,FALSE),"")</f>
        <v/>
      </c>
      <c r="M63" s="40" t="str">
        <f>IFERROR(VLOOKUP(B63,Calculations!$F$2:$AL$175,31,FALSE),"")</f>
        <v/>
      </c>
    </row>
    <row r="64" spans="1:13" ht="15" hidden="1" customHeight="1" x14ac:dyDescent="0.3">
      <c r="B64" s="63" t="str">
        <f>IFERROR(VLOOKUP(A64,Calculations!$C$6:$BC$151,3,FALSE),"")</f>
        <v/>
      </c>
      <c r="C64" s="13" t="str">
        <f>IF(B64="","",VLOOKUP(B64,Lookups!$A$2:$F$99,2,FALSE))</f>
        <v/>
      </c>
      <c r="D64" s="13" t="str">
        <f>IF(B64="","",VLOOKUP(B64,Lookups!$A$2:$F$99,3,FALSE))</f>
        <v/>
      </c>
      <c r="E64" s="13" t="str">
        <f>IF(B64="","",VLOOKUP(B64,Lookups!$A$2:$F$99,4,FALSE))</f>
        <v/>
      </c>
      <c r="F64" s="13" t="str">
        <f>IF(B64="","",VLOOKUP(B64,Lookups!$A$2:$F$99,5,FALSE))</f>
        <v/>
      </c>
      <c r="G64" s="13" t="str">
        <f>IF(B64="","",VLOOKUP(B64,Lookups!$A$2:$F$99,6,FALSE))</f>
        <v/>
      </c>
      <c r="H64" s="36" t="str">
        <f>IFERROR(VLOOKUP(B64,Calculations!$F$2:$AL$175,24,FALSE),"")</f>
        <v/>
      </c>
      <c r="I64" s="37" t="str">
        <f>IFERROR(VLOOKUP(B64,Calculations!$F$2:$AL$175,25,FALSE),"")</f>
        <v/>
      </c>
      <c r="J64" s="38" t="str">
        <f>IFERROR(VLOOKUP(B64,Calculations!$F$2:$AL$175,26,FALSE),"")</f>
        <v/>
      </c>
      <c r="K64" s="39" t="str">
        <f>IFERROR(VLOOKUP(B64,Calculations!$F$2:$AL$175,27,FALSE),"")</f>
        <v/>
      </c>
      <c r="L64" s="39" t="str">
        <f>IFERROR(VLOOKUP(B64,Calculations!$F$2:$AL$175,28,FALSE),"")</f>
        <v/>
      </c>
      <c r="M64" s="40" t="str">
        <f>IFERROR(VLOOKUP(B64,Calculations!$F$2:$AL$175,31,FALSE),"")</f>
        <v/>
      </c>
    </row>
    <row r="65" spans="2:13" ht="15" hidden="1" customHeight="1" x14ac:dyDescent="0.3">
      <c r="B65" s="63" t="str">
        <f>IFERROR(VLOOKUP(A65,Calculations!$C$6:$BC$151,3,FALSE),"")</f>
        <v/>
      </c>
      <c r="C65" s="13" t="str">
        <f>IF(B65="","",VLOOKUP(B65,Lookups!$A$2:$F$99,2,FALSE))</f>
        <v/>
      </c>
      <c r="D65" s="13" t="str">
        <f>IF(B65="","",VLOOKUP(B65,Lookups!$A$2:$F$99,3,FALSE))</f>
        <v/>
      </c>
      <c r="E65" s="13" t="str">
        <f>IF(B65="","",VLOOKUP(B65,Lookups!$A$2:$F$99,4,FALSE))</f>
        <v/>
      </c>
      <c r="F65" s="13" t="str">
        <f>IF(B65="","",VLOOKUP(B65,Lookups!$A$2:$F$99,5,FALSE))</f>
        <v/>
      </c>
      <c r="G65" s="13" t="str">
        <f>IF(B65="","",VLOOKUP(B65,Lookups!$A$2:$F$99,6,FALSE))</f>
        <v/>
      </c>
      <c r="H65" s="36" t="str">
        <f>IFERROR(VLOOKUP(B65,Calculations!$F$2:$AL$175,24,FALSE),"")</f>
        <v/>
      </c>
      <c r="I65" s="37" t="str">
        <f>IFERROR(VLOOKUP(B65,Calculations!$F$2:$AL$175,25,FALSE),"")</f>
        <v/>
      </c>
      <c r="J65" s="38" t="str">
        <f>IFERROR(VLOOKUP(B65,Calculations!$F$2:$AL$175,26,FALSE),"")</f>
        <v/>
      </c>
      <c r="K65" s="39" t="str">
        <f>IFERROR(VLOOKUP(B65,Calculations!$F$2:$AL$175,27,FALSE),"")</f>
        <v/>
      </c>
      <c r="L65" s="39" t="str">
        <f>IFERROR(VLOOKUP(B65,Calculations!$F$2:$AL$175,28,FALSE),"")</f>
        <v/>
      </c>
      <c r="M65" s="40" t="str">
        <f>IFERROR(VLOOKUP(B65,Calculations!$F$2:$AL$175,31,FALSE),"")</f>
        <v/>
      </c>
    </row>
    <row r="66" spans="2:13" ht="15" hidden="1" customHeight="1" x14ac:dyDescent="0.3">
      <c r="B66" s="63" t="str">
        <f>IFERROR(VLOOKUP(A66,Calculations!$C$6:$BC$151,3,FALSE),"")</f>
        <v/>
      </c>
      <c r="C66" s="13" t="str">
        <f>IF(B66="","",VLOOKUP(B66,Lookups!$A$2:$F$99,2,FALSE))</f>
        <v/>
      </c>
      <c r="D66" s="13" t="str">
        <f>IF(B66="","",VLOOKUP(B66,Lookups!$A$2:$F$99,3,FALSE))</f>
        <v/>
      </c>
      <c r="E66" s="13" t="str">
        <f>IF(B66="","",VLOOKUP(B66,Lookups!$A$2:$F$99,4,FALSE))</f>
        <v/>
      </c>
      <c r="F66" s="13" t="str">
        <f>IF(B66="","",VLOOKUP(B66,Lookups!$A$2:$F$99,5,FALSE))</f>
        <v/>
      </c>
      <c r="G66" s="13" t="str">
        <f>IF(B66="","",VLOOKUP(B66,Lookups!$A$2:$F$99,6,FALSE))</f>
        <v/>
      </c>
      <c r="H66" s="36" t="str">
        <f>IFERROR(VLOOKUP(B66,Calculations!$F$2:$AL$175,24,FALSE),"")</f>
        <v/>
      </c>
      <c r="I66" s="37" t="str">
        <f>IFERROR(VLOOKUP(B66,Calculations!$F$2:$AL$175,25,FALSE),"")</f>
        <v/>
      </c>
      <c r="J66" s="38" t="str">
        <f>IFERROR(VLOOKUP(B66,Calculations!$F$2:$AL$175,26,FALSE),"")</f>
        <v/>
      </c>
      <c r="K66" s="39" t="str">
        <f>IFERROR(VLOOKUP(B66,Calculations!$F$2:$AL$175,27,FALSE),"")</f>
        <v/>
      </c>
      <c r="L66" s="39" t="str">
        <f>IFERROR(VLOOKUP(B66,Calculations!$F$2:$AL$175,28,FALSE),"")</f>
        <v/>
      </c>
      <c r="M66" s="40" t="str">
        <f>IFERROR(VLOOKUP(B66,Calculations!$F$2:$AL$175,31,FALSE),"")</f>
        <v/>
      </c>
    </row>
    <row r="67" spans="2:13" ht="15" hidden="1" customHeight="1" x14ac:dyDescent="0.3">
      <c r="B67" s="63" t="str">
        <f>IFERROR(VLOOKUP(A67,Calculations!$C$6:$BC$151,3,FALSE),"")</f>
        <v/>
      </c>
      <c r="C67" s="13" t="str">
        <f>IF(B67="","",VLOOKUP(B67,Lookups!$A$2:$F$99,2,FALSE))</f>
        <v/>
      </c>
      <c r="D67" s="13" t="str">
        <f>IF(B67="","",VLOOKUP(B67,Lookups!$A$2:$F$99,3,FALSE))</f>
        <v/>
      </c>
      <c r="E67" s="13" t="str">
        <f>IF(B67="","",VLOOKUP(B67,Lookups!$A$2:$F$99,4,FALSE))</f>
        <v/>
      </c>
      <c r="F67" s="13" t="str">
        <f>IF(B67="","",VLOOKUP(B67,Lookups!$A$2:$F$99,5,FALSE))</f>
        <v/>
      </c>
      <c r="G67" s="13" t="str">
        <f>IF(B67="","",VLOOKUP(B67,Lookups!$A$2:$F$99,6,FALSE))</f>
        <v/>
      </c>
      <c r="H67" s="36" t="str">
        <f>IFERROR(VLOOKUP(B67,Calculations!$F$2:$AL$175,24,FALSE),"")</f>
        <v/>
      </c>
      <c r="I67" s="37" t="str">
        <f>IFERROR(VLOOKUP(B67,Calculations!$F$2:$AL$175,25,FALSE),"")</f>
        <v/>
      </c>
      <c r="J67" s="38" t="str">
        <f>IFERROR(VLOOKUP(B67,Calculations!$F$2:$AL$175,26,FALSE),"")</f>
        <v/>
      </c>
      <c r="K67" s="39" t="str">
        <f>IFERROR(VLOOKUP(B67,Calculations!$F$2:$AL$175,27,FALSE),"")</f>
        <v/>
      </c>
      <c r="L67" s="39" t="str">
        <f>IFERROR(VLOOKUP(B67,Calculations!$F$2:$AL$175,28,FALSE),"")</f>
        <v/>
      </c>
      <c r="M67" s="40" t="str">
        <f>IFERROR(VLOOKUP(B67,Calculations!$F$2:$AL$175,31,FALSE),"")</f>
        <v/>
      </c>
    </row>
    <row r="68" spans="2:13" ht="15" hidden="1" customHeight="1" x14ac:dyDescent="0.3">
      <c r="B68" s="63" t="str">
        <f>IFERROR(VLOOKUP(A68,Calculations!$C$6:$BC$151,3,FALSE),"")</f>
        <v/>
      </c>
      <c r="C68" s="13" t="str">
        <f>IF(B68="","",VLOOKUP(B68,Lookups!$A$2:$F$99,2,FALSE))</f>
        <v/>
      </c>
      <c r="D68" s="13" t="str">
        <f>IF(B68="","",VLOOKUP(B68,Lookups!$A$2:$F$99,3,FALSE))</f>
        <v/>
      </c>
      <c r="E68" s="13" t="str">
        <f>IF(B68="","",VLOOKUP(B68,Lookups!$A$2:$F$99,4,FALSE))</f>
        <v/>
      </c>
      <c r="F68" s="13" t="str">
        <f>IF(B68="","",VLOOKUP(B68,Lookups!$A$2:$F$99,5,FALSE))</f>
        <v/>
      </c>
      <c r="G68" s="13" t="str">
        <f>IF(B68="","",VLOOKUP(B68,Lookups!$A$2:$F$99,6,FALSE))</f>
        <v/>
      </c>
      <c r="H68" s="36" t="str">
        <f>IFERROR(VLOOKUP(B68,Calculations!$F$2:$AL$175,24,FALSE),"")</f>
        <v/>
      </c>
      <c r="I68" s="37" t="str">
        <f>IFERROR(VLOOKUP(B68,Calculations!$F$2:$AL$175,25,FALSE),"")</f>
        <v/>
      </c>
      <c r="J68" s="38" t="str">
        <f>IFERROR(VLOOKUP(B68,Calculations!$F$2:$AL$175,26,FALSE),"")</f>
        <v/>
      </c>
      <c r="K68" s="39" t="str">
        <f>IFERROR(VLOOKUP(B68,Calculations!$F$2:$AL$175,27,FALSE),"")</f>
        <v/>
      </c>
      <c r="L68" s="39" t="str">
        <f>IFERROR(VLOOKUP(B68,Calculations!$F$2:$AL$175,28,FALSE),"")</f>
        <v/>
      </c>
      <c r="M68" s="40" t="str">
        <f>IFERROR(VLOOKUP(B68,Calculations!$F$2:$AL$175,31,FALSE),"")</f>
        <v/>
      </c>
    </row>
    <row r="69" spans="2:13" ht="15" hidden="1" customHeight="1" x14ac:dyDescent="0.3">
      <c r="B69" s="63" t="str">
        <f>IFERROR(VLOOKUP(A69,Calculations!$C$6:$BC$151,3,FALSE),"")</f>
        <v/>
      </c>
      <c r="C69" s="13" t="str">
        <f>IF(B69="","",VLOOKUP(B69,Lookups!$A$2:$F$99,2,FALSE))</f>
        <v/>
      </c>
      <c r="D69" s="13" t="str">
        <f>IF(B69="","",VLOOKUP(B69,Lookups!$A$2:$F$99,3,FALSE))</f>
        <v/>
      </c>
      <c r="E69" s="13" t="str">
        <f>IF(B69="","",VLOOKUP(B69,Lookups!$A$2:$F$99,4,FALSE))</f>
        <v/>
      </c>
      <c r="F69" s="13" t="str">
        <f>IF(B69="","",VLOOKUP(B69,Lookups!$A$2:$F$99,5,FALSE))</f>
        <v/>
      </c>
      <c r="G69" s="13" t="str">
        <f>IF(B69="","",VLOOKUP(B69,Lookups!$A$2:$F$99,6,FALSE))</f>
        <v/>
      </c>
      <c r="H69" s="36" t="str">
        <f>IFERROR(VLOOKUP(B69,Calculations!$F$2:$AL$175,24,FALSE),"")</f>
        <v/>
      </c>
      <c r="I69" s="37" t="str">
        <f>IFERROR(VLOOKUP(B69,Calculations!$F$2:$AL$175,25,FALSE),"")</f>
        <v/>
      </c>
      <c r="J69" s="38" t="str">
        <f>IFERROR(VLOOKUP(B69,Calculations!$F$2:$AL$175,26,FALSE),"")</f>
        <v/>
      </c>
      <c r="K69" s="39" t="str">
        <f>IFERROR(VLOOKUP(B69,Calculations!$F$2:$AL$175,27,FALSE),"")</f>
        <v/>
      </c>
      <c r="L69" s="39" t="str">
        <f>IFERROR(VLOOKUP(B69,Calculations!$F$2:$AL$175,28,FALSE),"")</f>
        <v/>
      </c>
      <c r="M69" s="40" t="str">
        <f>IFERROR(VLOOKUP(B69,Calculations!$F$2:$AL$175,31,FALSE),"")</f>
        <v/>
      </c>
    </row>
    <row r="70" spans="2:13" ht="15" hidden="1" customHeight="1" x14ac:dyDescent="0.3">
      <c r="B70" s="63" t="str">
        <f>IFERROR(VLOOKUP(A70,Calculations!$C$6:$BC$151,3,FALSE),"")</f>
        <v/>
      </c>
      <c r="C70" s="13" t="str">
        <f>IF(B70="","",VLOOKUP(B70,Lookups!$A$2:$F$99,2,FALSE))</f>
        <v/>
      </c>
      <c r="D70" s="13" t="str">
        <f>IF(B70="","",VLOOKUP(B70,Lookups!$A$2:$F$99,3,FALSE))</f>
        <v/>
      </c>
      <c r="E70" s="13" t="str">
        <f>IF(B70="","",VLOOKUP(B70,Lookups!$A$2:$F$99,4,FALSE))</f>
        <v/>
      </c>
      <c r="F70" s="13" t="str">
        <f>IF(B70="","",VLOOKUP(B70,Lookups!$A$2:$F$99,5,FALSE))</f>
        <v/>
      </c>
      <c r="G70" s="13" t="str">
        <f>IF(B70="","",VLOOKUP(B70,Lookups!$A$2:$F$99,6,FALSE))</f>
        <v/>
      </c>
      <c r="H70" s="36" t="str">
        <f>IFERROR(VLOOKUP(B70,Calculations!$F$2:$AL$175,24,FALSE),"")</f>
        <v/>
      </c>
      <c r="I70" s="37" t="str">
        <f>IFERROR(VLOOKUP(B70,Calculations!$F$2:$AL$175,25,FALSE),"")</f>
        <v/>
      </c>
      <c r="J70" s="38" t="str">
        <f>IFERROR(VLOOKUP(B70,Calculations!$F$2:$AL$175,26,FALSE),"")</f>
        <v/>
      </c>
      <c r="K70" s="39" t="str">
        <f>IFERROR(VLOOKUP(B70,Calculations!$F$2:$AL$175,27,FALSE),"")</f>
        <v/>
      </c>
      <c r="L70" s="39" t="str">
        <f>IFERROR(VLOOKUP(B70,Calculations!$F$2:$AL$175,28,FALSE),"")</f>
        <v/>
      </c>
      <c r="M70" s="40" t="str">
        <f>IFERROR(VLOOKUP(B70,Calculations!$F$2:$AL$175,31,FALSE),"")</f>
        <v/>
      </c>
    </row>
    <row r="71" spans="2:13" ht="15" hidden="1" customHeight="1" x14ac:dyDescent="0.3">
      <c r="B71" s="63" t="str">
        <f>IFERROR(VLOOKUP(A71,Calculations!$C$6:$BC$151,3,FALSE),"")</f>
        <v/>
      </c>
      <c r="C71" s="13" t="str">
        <f>IF(B71="","",VLOOKUP(B71,Lookups!$A$2:$F$99,2,FALSE))</f>
        <v/>
      </c>
      <c r="D71" s="13" t="str">
        <f>IF(B71="","",VLOOKUP(B71,Lookups!$A$2:$F$99,3,FALSE))</f>
        <v/>
      </c>
      <c r="E71" s="13" t="str">
        <f>IF(B71="","",VLOOKUP(B71,Lookups!$A$2:$F$99,4,FALSE))</f>
        <v/>
      </c>
      <c r="F71" s="13" t="str">
        <f>IF(B71="","",VLOOKUP(B71,Lookups!$A$2:$F$99,5,FALSE))</f>
        <v/>
      </c>
      <c r="G71" s="13" t="str">
        <f>IF(B71="","",VLOOKUP(B71,Lookups!$A$2:$F$99,6,FALSE))</f>
        <v/>
      </c>
      <c r="H71" s="36" t="str">
        <f>IFERROR(VLOOKUP(B71,Calculations!$F$2:$AL$175,24,FALSE),"")</f>
        <v/>
      </c>
      <c r="I71" s="37" t="str">
        <f>IFERROR(VLOOKUP(B71,Calculations!$F$2:$AL$175,25,FALSE),"")</f>
        <v/>
      </c>
      <c r="J71" s="38" t="str">
        <f>IFERROR(VLOOKUP(B71,Calculations!$F$2:$AL$175,26,FALSE),"")</f>
        <v/>
      </c>
      <c r="K71" s="39" t="str">
        <f>IFERROR(VLOOKUP(B71,Calculations!$F$2:$AL$175,27,FALSE),"")</f>
        <v/>
      </c>
      <c r="L71" s="39" t="str">
        <f>IFERROR(VLOOKUP(B71,Calculations!$F$2:$AL$175,28,FALSE),"")</f>
        <v/>
      </c>
      <c r="M71" s="40" t="str">
        <f>IFERROR(VLOOKUP(B71,Calculations!$F$2:$AL$175,31,FALSE),"")</f>
        <v/>
      </c>
    </row>
    <row r="72" spans="2:13" ht="15" hidden="1" customHeight="1" x14ac:dyDescent="0.3">
      <c r="B72" s="63" t="str">
        <f>IFERROR(VLOOKUP(A72,Calculations!$C$6:$BC$151,3,FALSE),"")</f>
        <v/>
      </c>
      <c r="C72" s="13" t="str">
        <f>IF(B72="","",VLOOKUP(B72,Lookups!$A$2:$F$99,2,FALSE))</f>
        <v/>
      </c>
      <c r="D72" s="13" t="str">
        <f>IF(B72="","",VLOOKUP(B72,Lookups!$A$2:$F$99,3,FALSE))</f>
        <v/>
      </c>
      <c r="E72" s="13" t="str">
        <f>IF(B72="","",VLOOKUP(B72,Lookups!$A$2:$F$99,4,FALSE))</f>
        <v/>
      </c>
      <c r="F72" s="13" t="str">
        <f>IF(B72="","",VLOOKUP(B72,Lookups!$A$2:$F$99,5,FALSE))</f>
        <v/>
      </c>
      <c r="G72" s="13" t="str">
        <f>IF(B72="","",VLOOKUP(B72,Lookups!$A$2:$F$99,6,FALSE))</f>
        <v/>
      </c>
      <c r="H72" s="36" t="str">
        <f>IFERROR(VLOOKUP(B72,Calculations!$F$2:$AL$175,24,FALSE),"")</f>
        <v/>
      </c>
      <c r="I72" s="37" t="str">
        <f>IFERROR(VLOOKUP(B72,Calculations!$F$2:$AL$175,25,FALSE),"")</f>
        <v/>
      </c>
      <c r="J72" s="38" t="str">
        <f>IFERROR(VLOOKUP(B72,Calculations!$F$2:$AL$175,26,FALSE),"")</f>
        <v/>
      </c>
      <c r="K72" s="39" t="str">
        <f>IFERROR(VLOOKUP(B72,Calculations!$F$2:$AL$175,27,FALSE),"")</f>
        <v/>
      </c>
      <c r="L72" s="39" t="str">
        <f>IFERROR(VLOOKUP(B72,Calculations!$F$2:$AL$175,28,FALSE),"")</f>
        <v/>
      </c>
      <c r="M72" s="40" t="str">
        <f>IFERROR(VLOOKUP(B72,Calculations!$F$2:$AL$175,31,FALSE),"")</f>
        <v/>
      </c>
    </row>
    <row r="73" spans="2:13" ht="15" hidden="1" customHeight="1" x14ac:dyDescent="0.3">
      <c r="B73" s="63" t="str">
        <f>IFERROR(VLOOKUP(A73,Calculations!$C$6:$BC$151,3,FALSE),"")</f>
        <v/>
      </c>
      <c r="C73" s="13" t="str">
        <f>IF(B73="","",VLOOKUP(B73,Lookups!$A$2:$F$99,2,FALSE))</f>
        <v/>
      </c>
      <c r="D73" s="13" t="str">
        <f>IF(B73="","",VLOOKUP(B73,Lookups!$A$2:$F$99,3,FALSE))</f>
        <v/>
      </c>
      <c r="E73" s="13" t="str">
        <f>IF(B73="","",VLOOKUP(B73,Lookups!$A$2:$F$99,4,FALSE))</f>
        <v/>
      </c>
      <c r="F73" s="13" t="str">
        <f>IF(B73="","",VLOOKUP(B73,Lookups!$A$2:$F$99,5,FALSE))</f>
        <v/>
      </c>
      <c r="G73" s="13" t="str">
        <f>IF(B73="","",VLOOKUP(B73,Lookups!$A$2:$F$99,6,FALSE))</f>
        <v/>
      </c>
      <c r="H73" s="36" t="str">
        <f>IFERROR(VLOOKUP(B73,Calculations!$F$2:$AL$175,24,FALSE),"")</f>
        <v/>
      </c>
      <c r="I73" s="37" t="str">
        <f>IFERROR(VLOOKUP(B73,Calculations!$F$2:$AL$175,25,FALSE),"")</f>
        <v/>
      </c>
      <c r="J73" s="38" t="str">
        <f>IFERROR(VLOOKUP(B73,Calculations!$F$2:$AL$175,26,FALSE),"")</f>
        <v/>
      </c>
      <c r="K73" s="39" t="str">
        <f>IFERROR(VLOOKUP(B73,Calculations!$F$2:$AL$175,27,FALSE),"")</f>
        <v/>
      </c>
      <c r="L73" s="39" t="str">
        <f>IFERROR(VLOOKUP(B73,Calculations!$F$2:$AL$175,28,FALSE),"")</f>
        <v/>
      </c>
      <c r="M73" s="40" t="str">
        <f>IFERROR(VLOOKUP(B73,Calculations!$F$2:$AL$175,31,FALSE),"")</f>
        <v/>
      </c>
    </row>
    <row r="74" spans="2:13" ht="15" hidden="1" customHeight="1" x14ac:dyDescent="0.3">
      <c r="B74" s="63" t="str">
        <f>IFERROR(VLOOKUP(A74,Calculations!$C$6:$BC$151,3,FALSE),"")</f>
        <v/>
      </c>
      <c r="C74" s="13" t="str">
        <f>IF(B74="","",VLOOKUP(B74,Lookups!$A$2:$F$99,2,FALSE))</f>
        <v/>
      </c>
      <c r="D74" s="13" t="str">
        <f>IF(B74="","",VLOOKUP(B74,Lookups!$A$2:$F$99,3,FALSE))</f>
        <v/>
      </c>
      <c r="E74" s="13" t="str">
        <f>IF(B74="","",VLOOKUP(B74,Lookups!$A$2:$F$99,4,FALSE))</f>
        <v/>
      </c>
      <c r="F74" s="13" t="str">
        <f>IF(B74="","",VLOOKUP(B74,Lookups!$A$2:$F$99,5,FALSE))</f>
        <v/>
      </c>
      <c r="G74" s="13" t="str">
        <f>IF(B74="","",VLOOKUP(B74,Lookups!$A$2:$F$99,6,FALSE))</f>
        <v/>
      </c>
      <c r="H74" s="36" t="str">
        <f>IFERROR(VLOOKUP(B74,Calculations!$F$2:$AL$175,24,FALSE),"")</f>
        <v/>
      </c>
      <c r="I74" s="37" t="str">
        <f>IFERROR(VLOOKUP(B74,Calculations!$F$2:$AL$175,25,FALSE),"")</f>
        <v/>
      </c>
      <c r="J74" s="38" t="str">
        <f>IFERROR(VLOOKUP(B74,Calculations!$F$2:$AL$175,26,FALSE),"")</f>
        <v/>
      </c>
      <c r="K74" s="39" t="str">
        <f>IFERROR(VLOOKUP(B74,Calculations!$F$2:$AL$175,27,FALSE),"")</f>
        <v/>
      </c>
      <c r="L74" s="39" t="str">
        <f>IFERROR(VLOOKUP(B74,Calculations!$F$2:$AL$175,28,FALSE),"")</f>
        <v/>
      </c>
      <c r="M74" s="40" t="str">
        <f>IFERROR(VLOOKUP(B74,Calculations!$F$2:$AL$175,31,FALSE),"")</f>
        <v/>
      </c>
    </row>
    <row r="75" spans="2:13" ht="15" hidden="1" customHeight="1" x14ac:dyDescent="0.3">
      <c r="B75" s="63" t="str">
        <f>IFERROR(VLOOKUP(A75,Calculations!$C$6:$BC$151,3,FALSE),"")</f>
        <v/>
      </c>
      <c r="C75" s="13" t="str">
        <f>IF(B75="","",VLOOKUP(B75,Lookups!$A$2:$F$99,2,FALSE))</f>
        <v/>
      </c>
      <c r="D75" s="13" t="str">
        <f>IF(B75="","",VLOOKUP(B75,Lookups!$A$2:$F$99,3,FALSE))</f>
        <v/>
      </c>
      <c r="E75" s="13" t="str">
        <f>IF(B75="","",VLOOKUP(B75,Lookups!$A$2:$F$99,4,FALSE))</f>
        <v/>
      </c>
      <c r="F75" s="13" t="str">
        <f>IF(B75="","",VLOOKUP(B75,Lookups!$A$2:$F$99,5,FALSE))</f>
        <v/>
      </c>
      <c r="G75" s="13" t="str">
        <f>IF(B75="","",VLOOKUP(B75,Lookups!$A$2:$F$99,6,FALSE))</f>
        <v/>
      </c>
      <c r="H75" s="36" t="str">
        <f>IFERROR(VLOOKUP(B75,Calculations!$F$2:$AL$175,24,FALSE),"")</f>
        <v/>
      </c>
      <c r="I75" s="37" t="str">
        <f>IFERROR(VLOOKUP(B75,Calculations!$F$2:$AL$175,25,FALSE),"")</f>
        <v/>
      </c>
      <c r="J75" s="38" t="str">
        <f>IFERROR(VLOOKUP(B75,Calculations!$F$2:$AL$175,26,FALSE),"")</f>
        <v/>
      </c>
      <c r="K75" s="39" t="str">
        <f>IFERROR(VLOOKUP(B75,Calculations!$F$2:$AL$175,27,FALSE),"")</f>
        <v/>
      </c>
      <c r="L75" s="39" t="str">
        <f>IFERROR(VLOOKUP(B75,Calculations!$F$2:$AL$175,28,FALSE),"")</f>
        <v/>
      </c>
      <c r="M75" s="40" t="str">
        <f>IFERROR(VLOOKUP(B75,Calculations!$F$2:$AL$175,31,FALSE),"")</f>
        <v/>
      </c>
    </row>
    <row r="76" spans="2:13" ht="15" hidden="1" customHeight="1" x14ac:dyDescent="0.3">
      <c r="B76" s="63" t="str">
        <f>IFERROR(VLOOKUP(A76,Calculations!$C$6:$BC$151,3,FALSE),"")</f>
        <v/>
      </c>
      <c r="C76" s="13" t="str">
        <f>IF(B76="","",VLOOKUP(B76,Lookups!$A$2:$F$99,2,FALSE))</f>
        <v/>
      </c>
      <c r="D76" s="13" t="str">
        <f>IF(B76="","",VLOOKUP(B76,Lookups!$A$2:$F$99,3,FALSE))</f>
        <v/>
      </c>
      <c r="E76" s="13" t="str">
        <f>IF(B76="","",VLOOKUP(B76,Lookups!$A$2:$F$99,4,FALSE))</f>
        <v/>
      </c>
      <c r="F76" s="13" t="str">
        <f>IF(B76="","",VLOOKUP(B76,Lookups!$A$2:$F$99,5,FALSE))</f>
        <v/>
      </c>
      <c r="G76" s="13" t="str">
        <f>IF(B76="","",VLOOKUP(B76,Lookups!$A$2:$F$99,6,FALSE))</f>
        <v/>
      </c>
      <c r="H76" s="36" t="str">
        <f>IFERROR(VLOOKUP(B76,Calculations!$F$2:$AL$175,24,FALSE),"")</f>
        <v/>
      </c>
      <c r="I76" s="37" t="str">
        <f>IFERROR(VLOOKUP(B76,Calculations!$F$2:$AL$175,25,FALSE),"")</f>
        <v/>
      </c>
      <c r="J76" s="38" t="str">
        <f>IFERROR(VLOOKUP(B76,Calculations!$F$2:$AL$175,26,FALSE),"")</f>
        <v/>
      </c>
      <c r="K76" s="39" t="str">
        <f>IFERROR(VLOOKUP(B76,Calculations!$F$2:$AL$175,27,FALSE),"")</f>
        <v/>
      </c>
      <c r="L76" s="39" t="str">
        <f>IFERROR(VLOOKUP(B76,Calculations!$F$2:$AL$175,28,FALSE),"")</f>
        <v/>
      </c>
      <c r="M76" s="40" t="str">
        <f>IFERROR(VLOOKUP(B76,Calculations!$F$2:$AL$175,31,FALSE),"")</f>
        <v/>
      </c>
    </row>
    <row r="77" spans="2:13" ht="15" hidden="1" customHeight="1" x14ac:dyDescent="0.3">
      <c r="B77" s="63" t="str">
        <f>IFERROR(VLOOKUP(A77,Calculations!$C$6:$BC$151,3,FALSE),"")</f>
        <v/>
      </c>
      <c r="C77" s="13" t="str">
        <f>IF(B77="","",VLOOKUP(B77,Lookups!$A$2:$F$99,2,FALSE))</f>
        <v/>
      </c>
      <c r="D77" s="13" t="str">
        <f>IF(B77="","",VLOOKUP(B77,Lookups!$A$2:$F$99,3,FALSE))</f>
        <v/>
      </c>
      <c r="E77" s="13" t="str">
        <f>IF(B77="","",VLOOKUP(B77,Lookups!$A$2:$F$99,4,FALSE))</f>
        <v/>
      </c>
      <c r="F77" s="13" t="str">
        <f>IF(B77="","",VLOOKUP(B77,Lookups!$A$2:$F$99,5,FALSE))</f>
        <v/>
      </c>
      <c r="G77" s="13" t="str">
        <f>IF(B77="","",VLOOKUP(B77,Lookups!$A$2:$F$99,6,FALSE))</f>
        <v/>
      </c>
      <c r="H77" s="36" t="str">
        <f>IFERROR(VLOOKUP(B77,Calculations!$F$2:$AL$175,24,FALSE),"")</f>
        <v/>
      </c>
      <c r="I77" s="37" t="str">
        <f>IFERROR(VLOOKUP(B77,Calculations!$F$2:$AL$175,25,FALSE),"")</f>
        <v/>
      </c>
      <c r="J77" s="38" t="str">
        <f>IFERROR(VLOOKUP(B77,Calculations!$F$2:$AL$175,26,FALSE),"")</f>
        <v/>
      </c>
      <c r="K77" s="39" t="str">
        <f>IFERROR(VLOOKUP(B77,Calculations!$F$2:$AL$175,27,FALSE),"")</f>
        <v/>
      </c>
      <c r="L77" s="39" t="str">
        <f>IFERROR(VLOOKUP(B77,Calculations!$F$2:$AL$175,28,FALSE),"")</f>
        <v/>
      </c>
      <c r="M77" s="40" t="str">
        <f>IFERROR(VLOOKUP(B77,Calculations!$F$2:$AL$175,31,FALSE),"")</f>
        <v/>
      </c>
    </row>
    <row r="78" spans="2:13" ht="15" hidden="1" customHeight="1" x14ac:dyDescent="0.3">
      <c r="B78" s="63" t="str">
        <f>IFERROR(VLOOKUP(A78,Calculations!$C$6:$BC$151,3,FALSE),"")</f>
        <v/>
      </c>
      <c r="C78" s="13" t="str">
        <f>IF(B78="","",VLOOKUP(B78,Lookups!$A$2:$F$99,2,FALSE))</f>
        <v/>
      </c>
      <c r="D78" s="13" t="str">
        <f>IF(B78="","",VLOOKUP(B78,Lookups!$A$2:$F$99,3,FALSE))</f>
        <v/>
      </c>
      <c r="E78" s="13" t="str">
        <f>IF(B78="","",VLOOKUP(B78,Lookups!$A$2:$F$99,4,FALSE))</f>
        <v/>
      </c>
      <c r="F78" s="13" t="str">
        <f>IF(B78="","",VLOOKUP(B78,Lookups!$A$2:$F$99,5,FALSE))</f>
        <v/>
      </c>
      <c r="G78" s="13" t="str">
        <f>IF(B78="","",VLOOKUP(B78,Lookups!$A$2:$F$99,6,FALSE))</f>
        <v/>
      </c>
      <c r="H78" s="36" t="str">
        <f>IFERROR(VLOOKUP(B78,Calculations!$F$2:$AL$175,24,FALSE),"")</f>
        <v/>
      </c>
      <c r="I78" s="37" t="str">
        <f>IFERROR(VLOOKUP(B78,Calculations!$F$2:$AL$175,25,FALSE),"")</f>
        <v/>
      </c>
      <c r="J78" s="38" t="str">
        <f>IFERROR(VLOOKUP(B78,Calculations!$F$2:$AL$175,26,FALSE),"")</f>
        <v/>
      </c>
      <c r="K78" s="39" t="str">
        <f>IFERROR(VLOOKUP(B78,Calculations!$F$2:$AL$175,27,FALSE),"")</f>
        <v/>
      </c>
      <c r="L78" s="39" t="str">
        <f>IFERROR(VLOOKUP(B78,Calculations!$F$2:$AL$175,28,FALSE),"")</f>
        <v/>
      </c>
      <c r="M78" s="40" t="str">
        <f>IFERROR(VLOOKUP(B78,Calculations!$F$2:$AL$175,31,FALSE),"")</f>
        <v/>
      </c>
    </row>
    <row r="79" spans="2:13" ht="15" hidden="1" customHeight="1" x14ac:dyDescent="0.3">
      <c r="B79" s="63" t="str">
        <f>IFERROR(VLOOKUP(A79,Calculations!$C$6:$BC$151,3,FALSE),"")</f>
        <v/>
      </c>
      <c r="C79" s="13" t="str">
        <f>IF(B79="","",VLOOKUP(B79,Lookups!$A$2:$F$99,2,FALSE))</f>
        <v/>
      </c>
      <c r="D79" s="13" t="str">
        <f>IF(B79="","",VLOOKUP(B79,Lookups!$A$2:$F$99,3,FALSE))</f>
        <v/>
      </c>
      <c r="E79" s="13" t="str">
        <f>IF(B79="","",VLOOKUP(B79,Lookups!$A$2:$F$99,4,FALSE))</f>
        <v/>
      </c>
      <c r="F79" s="13" t="str">
        <f>IF(B79="","",VLOOKUP(B79,Lookups!$A$2:$F$99,5,FALSE))</f>
        <v/>
      </c>
      <c r="G79" s="13" t="str">
        <f>IF(B79="","",VLOOKUP(B79,Lookups!$A$2:$F$99,6,FALSE))</f>
        <v/>
      </c>
      <c r="H79" s="36" t="str">
        <f>IFERROR(VLOOKUP(B79,Calculations!$F$2:$AL$175,24,FALSE),"")</f>
        <v/>
      </c>
      <c r="I79" s="37" t="str">
        <f>IFERROR(VLOOKUP(B79,Calculations!$F$2:$AL$175,25,FALSE),"")</f>
        <v/>
      </c>
      <c r="J79" s="38" t="str">
        <f>IFERROR(VLOOKUP(B79,Calculations!$F$2:$AL$175,26,FALSE),"")</f>
        <v/>
      </c>
      <c r="K79" s="39" t="str">
        <f>IFERROR(VLOOKUP(B79,Calculations!$F$2:$AL$175,27,FALSE),"")</f>
        <v/>
      </c>
      <c r="L79" s="39" t="str">
        <f>IFERROR(VLOOKUP(B79,Calculations!$F$2:$AL$175,28,FALSE),"")</f>
        <v/>
      </c>
      <c r="M79" s="40" t="str">
        <f>IFERROR(VLOOKUP(B79,Calculations!$F$2:$AL$175,31,FALSE),"")</f>
        <v/>
      </c>
    </row>
    <row r="80" spans="2:13" ht="15" hidden="1" customHeight="1" x14ac:dyDescent="0.3">
      <c r="B80" s="63" t="str">
        <f>IFERROR(VLOOKUP(A80,Calculations!$C$6:$BC$151,3,FALSE),"")</f>
        <v/>
      </c>
      <c r="C80" s="13" t="str">
        <f>IF(B80="","",VLOOKUP(B80,Lookups!$A$2:$F$99,2,FALSE))</f>
        <v/>
      </c>
      <c r="D80" s="13" t="str">
        <f>IF(B80="","",VLOOKUP(B80,Lookups!$A$2:$F$99,3,FALSE))</f>
        <v/>
      </c>
      <c r="E80" s="13" t="str">
        <f>IF(B80="","",VLOOKUP(B80,Lookups!$A$2:$F$99,4,FALSE))</f>
        <v/>
      </c>
      <c r="F80" s="13" t="str">
        <f>IF(B80="","",VLOOKUP(B80,Lookups!$A$2:$F$99,5,FALSE))</f>
        <v/>
      </c>
      <c r="G80" s="13" t="str">
        <f>IF(B80="","",VLOOKUP(B80,Lookups!$A$2:$F$99,6,FALSE))</f>
        <v/>
      </c>
      <c r="H80" s="36" t="str">
        <f>IFERROR(VLOOKUP(B80,Calculations!$F$2:$AL$175,24,FALSE),"")</f>
        <v/>
      </c>
      <c r="I80" s="37" t="str">
        <f>IFERROR(VLOOKUP(B80,Calculations!$F$2:$AL$175,25,FALSE),"")</f>
        <v/>
      </c>
      <c r="J80" s="38" t="str">
        <f>IFERROR(VLOOKUP(B80,Calculations!$F$2:$AL$175,26,FALSE),"")</f>
        <v/>
      </c>
      <c r="K80" s="39" t="str">
        <f>IFERROR(VLOOKUP(B80,Calculations!$F$2:$AL$175,27,FALSE),"")</f>
        <v/>
      </c>
      <c r="L80" s="39" t="str">
        <f>IFERROR(VLOOKUP(B80,Calculations!$F$2:$AL$175,28,FALSE),"")</f>
        <v/>
      </c>
      <c r="M80" s="40" t="str">
        <f>IFERROR(VLOOKUP(B80,Calculations!$F$2:$AL$175,31,FALSE),"")</f>
        <v/>
      </c>
    </row>
    <row r="81" spans="2:13" ht="15" hidden="1" customHeight="1" x14ac:dyDescent="0.3">
      <c r="B81" s="63" t="str">
        <f>IFERROR(VLOOKUP(A81,Calculations!$C$6:$BC$151,3,FALSE),"")</f>
        <v/>
      </c>
      <c r="C81" s="13" t="str">
        <f>IF(B81="","",VLOOKUP(B81,Lookups!$A$2:$F$99,2,FALSE))</f>
        <v/>
      </c>
      <c r="D81" s="13" t="str">
        <f>IF(B81="","",VLOOKUP(B81,Lookups!$A$2:$F$99,3,FALSE))</f>
        <v/>
      </c>
      <c r="E81" s="13" t="str">
        <f>IF(B81="","",VLOOKUP(B81,Lookups!$A$2:$F$99,4,FALSE))</f>
        <v/>
      </c>
      <c r="F81" s="13" t="str">
        <f>IF(B81="","",VLOOKUP(B81,Lookups!$A$2:$F$99,5,FALSE))</f>
        <v/>
      </c>
      <c r="G81" s="13" t="str">
        <f>IF(B81="","",VLOOKUP(B81,Lookups!$A$2:$F$99,6,FALSE))</f>
        <v/>
      </c>
      <c r="H81" s="36" t="str">
        <f>IFERROR(VLOOKUP(B81,Calculations!$F$2:$AL$175,24,FALSE),"")</f>
        <v/>
      </c>
      <c r="I81" s="37" t="str">
        <f>IFERROR(VLOOKUP(B81,Calculations!$F$2:$AL$175,25,FALSE),"")</f>
        <v/>
      </c>
      <c r="J81" s="38" t="str">
        <f>IFERROR(VLOOKUP(B81,Calculations!$F$2:$AL$175,26,FALSE),"")</f>
        <v/>
      </c>
      <c r="K81" s="39" t="str">
        <f>IFERROR(VLOOKUP(B81,Calculations!$F$2:$AL$175,27,FALSE),"")</f>
        <v/>
      </c>
      <c r="L81" s="39" t="str">
        <f>IFERROR(VLOOKUP(B81,Calculations!$F$2:$AL$175,28,FALSE),"")</f>
        <v/>
      </c>
      <c r="M81" s="40" t="str">
        <f>IFERROR(VLOOKUP(B81,Calculations!$F$2:$AL$175,31,FALSE),"")</f>
        <v/>
      </c>
    </row>
    <row r="82" spans="2:13" ht="15" hidden="1" customHeight="1" x14ac:dyDescent="0.3">
      <c r="B82" s="63" t="str">
        <f>IFERROR(VLOOKUP(A82,Calculations!$C$6:$BC$151,3,FALSE),"")</f>
        <v/>
      </c>
      <c r="C82" s="13" t="str">
        <f>IF(B82="","",VLOOKUP(B82,Lookups!$A$2:$F$99,2,FALSE))</f>
        <v/>
      </c>
      <c r="D82" s="13" t="str">
        <f>IF(B82="","",VLOOKUP(B82,Lookups!$A$2:$F$99,3,FALSE))</f>
        <v/>
      </c>
      <c r="E82" s="13" t="str">
        <f>IF(B82="","",VLOOKUP(B82,Lookups!$A$2:$F$99,4,FALSE))</f>
        <v/>
      </c>
      <c r="F82" s="13" t="str">
        <f>IF(B82="","",VLOOKUP(B82,Lookups!$A$2:$F$99,5,FALSE))</f>
        <v/>
      </c>
      <c r="G82" s="13" t="str">
        <f>IF(B82="","",VLOOKUP(B82,Lookups!$A$2:$F$99,6,FALSE))</f>
        <v/>
      </c>
      <c r="H82" s="36" t="str">
        <f>IFERROR(VLOOKUP(B82,Calculations!$F$2:$AL$175,24,FALSE),"")</f>
        <v/>
      </c>
      <c r="I82" s="37" t="str">
        <f>IFERROR(VLOOKUP(B82,Calculations!$F$2:$AL$175,25,FALSE),"")</f>
        <v/>
      </c>
      <c r="J82" s="38" t="str">
        <f>IFERROR(VLOOKUP(B82,Calculations!$F$2:$AL$175,26,FALSE),"")</f>
        <v/>
      </c>
      <c r="K82" s="39" t="str">
        <f>IFERROR(VLOOKUP(B82,Calculations!$F$2:$AL$175,27,FALSE),"")</f>
        <v/>
      </c>
      <c r="L82" s="39" t="str">
        <f>IFERROR(VLOOKUP(B82,Calculations!$F$2:$AL$175,28,FALSE),"")</f>
        <v/>
      </c>
      <c r="M82" s="40" t="str">
        <f>IFERROR(VLOOKUP(B82,Calculations!$F$2:$AL$175,31,FALSE),"")</f>
        <v/>
      </c>
    </row>
    <row r="83" spans="2:13" ht="15" hidden="1" customHeight="1" x14ac:dyDescent="0.3">
      <c r="B83" s="63" t="str">
        <f>IFERROR(VLOOKUP(A83,Calculations!$C$6:$BC$151,3,FALSE),"")</f>
        <v/>
      </c>
      <c r="C83" s="13" t="str">
        <f>IF(B83="","",VLOOKUP(B83,Lookups!$A$2:$F$99,2,FALSE))</f>
        <v/>
      </c>
      <c r="D83" s="13" t="str">
        <f>IF(B83="","",VLOOKUP(B83,Lookups!$A$2:$F$99,3,FALSE))</f>
        <v/>
      </c>
      <c r="E83" s="13" t="str">
        <f>IF(B83="","",VLOOKUP(B83,Lookups!$A$2:$F$99,4,FALSE))</f>
        <v/>
      </c>
      <c r="F83" s="13" t="str">
        <f>IF(B83="","",VLOOKUP(B83,Lookups!$A$2:$F$99,5,FALSE))</f>
        <v/>
      </c>
      <c r="G83" s="13" t="str">
        <f>IF(B83="","",VLOOKUP(B83,Lookups!$A$2:$F$99,6,FALSE))</f>
        <v/>
      </c>
      <c r="H83" s="36" t="str">
        <f>IFERROR(VLOOKUP(B83,Calculations!$F$2:$AL$175,24,FALSE),"")</f>
        <v/>
      </c>
      <c r="I83" s="37" t="str">
        <f>IFERROR(VLOOKUP(B83,Calculations!$F$2:$AL$175,25,FALSE),"")</f>
        <v/>
      </c>
      <c r="J83" s="38" t="str">
        <f>IFERROR(VLOOKUP(B83,Calculations!$F$2:$AL$175,26,FALSE),"")</f>
        <v/>
      </c>
      <c r="K83" s="39" t="str">
        <f>IFERROR(VLOOKUP(B83,Calculations!$F$2:$AL$175,27,FALSE),"")</f>
        <v/>
      </c>
      <c r="L83" s="39" t="str">
        <f>IFERROR(VLOOKUP(B83,Calculations!$F$2:$AL$175,28,FALSE),"")</f>
        <v/>
      </c>
      <c r="M83" s="40" t="str">
        <f>IFERROR(VLOOKUP(B83,Calculations!$F$2:$AL$175,31,FALSE),"")</f>
        <v/>
      </c>
    </row>
    <row r="84" spans="2:13" ht="15" hidden="1" customHeight="1" x14ac:dyDescent="0.3">
      <c r="B84" s="63" t="str">
        <f>IFERROR(VLOOKUP(A84,Calculations!$C$6:$BC$151,3,FALSE),"")</f>
        <v/>
      </c>
      <c r="C84" s="13" t="str">
        <f>IF(B84="","",VLOOKUP(B84,Lookups!$A$2:$F$99,2,FALSE))</f>
        <v/>
      </c>
      <c r="D84" s="13" t="str">
        <f>IF(B84="","",VLOOKUP(B84,Lookups!$A$2:$F$99,3,FALSE))</f>
        <v/>
      </c>
      <c r="E84" s="13" t="str">
        <f>IF(B84="","",VLOOKUP(B84,Lookups!$A$2:$F$99,4,FALSE))</f>
        <v/>
      </c>
      <c r="F84" s="13" t="str">
        <f>IF(B84="","",VLOOKUP(B84,Lookups!$A$2:$F$99,5,FALSE))</f>
        <v/>
      </c>
      <c r="G84" s="13" t="str">
        <f>IF(B84="","",VLOOKUP(B84,Lookups!$A$2:$F$99,6,FALSE))</f>
        <v/>
      </c>
      <c r="H84" s="36" t="str">
        <f>IFERROR(VLOOKUP(B84,Calculations!$F$2:$AL$175,24,FALSE),"")</f>
        <v/>
      </c>
      <c r="I84" s="37" t="str">
        <f>IFERROR(VLOOKUP(B84,Calculations!$F$2:$AL$175,25,FALSE),"")</f>
        <v/>
      </c>
      <c r="J84" s="38" t="str">
        <f>IFERROR(VLOOKUP(B84,Calculations!$F$2:$AL$175,26,FALSE),"")</f>
        <v/>
      </c>
      <c r="K84" s="39" t="str">
        <f>IFERROR(VLOOKUP(B84,Calculations!$F$2:$AL$175,27,FALSE),"")</f>
        <v/>
      </c>
      <c r="L84" s="39" t="str">
        <f>IFERROR(VLOOKUP(B84,Calculations!$F$2:$AL$175,28,FALSE),"")</f>
        <v/>
      </c>
      <c r="M84" s="40" t="str">
        <f>IFERROR(VLOOKUP(B84,Calculations!$F$2:$AL$175,31,FALSE),"")</f>
        <v/>
      </c>
    </row>
    <row r="85" spans="2:13" ht="15" hidden="1" customHeight="1" x14ac:dyDescent="0.3">
      <c r="B85" s="63" t="str">
        <f>IFERROR(VLOOKUP(A85,Calculations!$C$6:$BC$151,3,FALSE),"")</f>
        <v/>
      </c>
      <c r="C85" s="13" t="str">
        <f>IF(B85="","",VLOOKUP(B85,Lookups!$A$2:$F$99,2,FALSE))</f>
        <v/>
      </c>
      <c r="D85" s="13" t="str">
        <f>IF(B85="","",VLOOKUP(B85,Lookups!$A$2:$F$99,3,FALSE))</f>
        <v/>
      </c>
      <c r="E85" s="13" t="str">
        <f>IF(B85="","",VLOOKUP(B85,Lookups!$A$2:$F$99,4,FALSE))</f>
        <v/>
      </c>
      <c r="F85" s="13" t="str">
        <f>IF(B85="","",VLOOKUP(B85,Lookups!$A$2:$F$99,5,FALSE))</f>
        <v/>
      </c>
      <c r="G85" s="13" t="str">
        <f>IF(B85="","",VLOOKUP(B85,Lookups!$A$2:$F$99,6,FALSE))</f>
        <v/>
      </c>
      <c r="H85" s="36" t="str">
        <f>IFERROR(VLOOKUP(B85,Calculations!$F$2:$AL$175,24,FALSE),"")</f>
        <v/>
      </c>
      <c r="I85" s="37" t="str">
        <f>IFERROR(VLOOKUP(B85,Calculations!$F$2:$AL$175,25,FALSE),"")</f>
        <v/>
      </c>
      <c r="J85" s="38" t="str">
        <f>IFERROR(VLOOKUP(B85,Calculations!$F$2:$AL$175,26,FALSE),"")</f>
        <v/>
      </c>
      <c r="K85" s="39" t="str">
        <f>IFERROR(VLOOKUP(B85,Calculations!$F$2:$AL$175,27,FALSE),"")</f>
        <v/>
      </c>
      <c r="L85" s="39" t="str">
        <f>IFERROR(VLOOKUP(B85,Calculations!$F$2:$AL$175,28,FALSE),"")</f>
        <v/>
      </c>
      <c r="M85" s="40" t="str">
        <f>IFERROR(VLOOKUP(B85,Calculations!$F$2:$AL$175,31,FALSE),"")</f>
        <v/>
      </c>
    </row>
    <row r="86" spans="2:13" ht="15" hidden="1" customHeight="1" x14ac:dyDescent="0.3">
      <c r="B86" s="63" t="str">
        <f>IFERROR(VLOOKUP(A86,Calculations!$C$6:$BC$151,3,FALSE),"")</f>
        <v/>
      </c>
      <c r="C86" s="13" t="str">
        <f>IF(B86="","",VLOOKUP(B86,Lookups!$A$2:$F$99,2,FALSE))</f>
        <v/>
      </c>
      <c r="D86" s="13" t="str">
        <f>IF(B86="","",VLOOKUP(B86,Lookups!$A$2:$F$99,3,FALSE))</f>
        <v/>
      </c>
      <c r="E86" s="13" t="str">
        <f>IF(B86="","",VLOOKUP(B86,Lookups!$A$2:$F$99,4,FALSE))</f>
        <v/>
      </c>
      <c r="F86" s="13" t="str">
        <f>IF(B86="","",VLOOKUP(B86,Lookups!$A$2:$F$99,5,FALSE))</f>
        <v/>
      </c>
      <c r="G86" s="13" t="str">
        <f>IF(B86="","",VLOOKUP(B86,Lookups!$A$2:$F$99,6,FALSE))</f>
        <v/>
      </c>
      <c r="H86" s="36" t="str">
        <f>IFERROR(VLOOKUP(B86,Calculations!$F$2:$AL$175,24,FALSE),"")</f>
        <v/>
      </c>
      <c r="I86" s="37" t="str">
        <f>IFERROR(VLOOKUP(B86,Calculations!$F$2:$AL$175,25,FALSE),"")</f>
        <v/>
      </c>
      <c r="J86" s="38" t="str">
        <f>IFERROR(VLOOKUP(B86,Calculations!$F$2:$AL$175,26,FALSE),"")</f>
        <v/>
      </c>
      <c r="K86" s="39" t="str">
        <f>IFERROR(VLOOKUP(B86,Calculations!$F$2:$AL$175,27,FALSE),"")</f>
        <v/>
      </c>
      <c r="L86" s="39" t="str">
        <f>IFERROR(VLOOKUP(B86,Calculations!$F$2:$AL$175,28,FALSE),"")</f>
        <v/>
      </c>
      <c r="M86" s="40" t="str">
        <f>IFERROR(VLOOKUP(B86,Calculations!$F$2:$AL$175,31,FALSE),"")</f>
        <v/>
      </c>
    </row>
    <row r="87" spans="2:13" ht="15" hidden="1" customHeight="1" x14ac:dyDescent="0.3">
      <c r="B87" s="63" t="str">
        <f>IFERROR(VLOOKUP(A87,Calculations!$C$6:$BC$151,3,FALSE),"")</f>
        <v/>
      </c>
      <c r="C87" s="13" t="str">
        <f>IF(B87="","",VLOOKUP(B87,Lookups!$A$2:$F$99,2,FALSE))</f>
        <v/>
      </c>
      <c r="D87" s="13" t="str">
        <f>IF(B87="","",VLOOKUP(B87,Lookups!$A$2:$F$99,3,FALSE))</f>
        <v/>
      </c>
      <c r="E87" s="13" t="str">
        <f>IF(B87="","",VLOOKUP(B87,Lookups!$A$2:$F$99,4,FALSE))</f>
        <v/>
      </c>
      <c r="F87" s="13" t="str">
        <f>IF(B87="","",VLOOKUP(B87,Lookups!$A$2:$F$99,5,FALSE))</f>
        <v/>
      </c>
      <c r="G87" s="13" t="str">
        <f>IF(B87="","",VLOOKUP(B87,Lookups!$A$2:$F$99,6,FALSE))</f>
        <v/>
      </c>
      <c r="H87" s="36" t="str">
        <f>IFERROR(VLOOKUP(B87,Calculations!$F$2:$AL$175,24,FALSE),"")</f>
        <v/>
      </c>
      <c r="I87" s="37" t="str">
        <f>IFERROR(VLOOKUP(B87,Calculations!$F$2:$AL$175,25,FALSE),"")</f>
        <v/>
      </c>
      <c r="J87" s="38" t="str">
        <f>IFERROR(VLOOKUP(B87,Calculations!$F$2:$AL$175,26,FALSE),"")</f>
        <v/>
      </c>
      <c r="K87" s="39" t="str">
        <f>IFERROR(VLOOKUP(B87,Calculations!$F$2:$AL$175,27,FALSE),"")</f>
        <v/>
      </c>
      <c r="L87" s="39" t="str">
        <f>IFERROR(VLOOKUP(B87,Calculations!$F$2:$AL$175,28,FALSE),"")</f>
        <v/>
      </c>
      <c r="M87" s="40" t="str">
        <f>IFERROR(VLOOKUP(B87,Calculations!$F$2:$AL$175,31,FALSE),"")</f>
        <v/>
      </c>
    </row>
    <row r="88" spans="2:13" ht="15" hidden="1" customHeight="1" x14ac:dyDescent="0.3">
      <c r="B88" s="63" t="str">
        <f>IFERROR(VLOOKUP(A88,Calculations!$C$6:$BC$151,3,FALSE),"")</f>
        <v/>
      </c>
      <c r="C88" s="13" t="str">
        <f>IF(B88="","",VLOOKUP(B88,Lookups!$A$2:$F$99,2,FALSE))</f>
        <v/>
      </c>
      <c r="D88" s="13" t="str">
        <f>IF(B88="","",VLOOKUP(B88,Lookups!$A$2:$F$99,3,FALSE))</f>
        <v/>
      </c>
      <c r="E88" s="13" t="str">
        <f>IF(B88="","",VLOOKUP(B88,Lookups!$A$2:$F$99,4,FALSE))</f>
        <v/>
      </c>
      <c r="F88" s="13" t="str">
        <f>IF(B88="","",VLOOKUP(B88,Lookups!$A$2:$F$99,5,FALSE))</f>
        <v/>
      </c>
      <c r="G88" s="13" t="str">
        <f>IF(B88="","",VLOOKUP(B88,Lookups!$A$2:$F$99,6,FALSE))</f>
        <v/>
      </c>
      <c r="H88" s="36" t="str">
        <f>IFERROR(VLOOKUP(B88,Calculations!$F$2:$AL$175,24,FALSE),"")</f>
        <v/>
      </c>
      <c r="I88" s="37" t="str">
        <f>IFERROR(VLOOKUP(B88,Calculations!$F$2:$AL$175,25,FALSE),"")</f>
        <v/>
      </c>
      <c r="J88" s="38" t="str">
        <f>IFERROR(VLOOKUP(B88,Calculations!$F$2:$AL$175,26,FALSE),"")</f>
        <v/>
      </c>
      <c r="K88" s="39" t="str">
        <f>IFERROR(VLOOKUP(B88,Calculations!$F$2:$AL$175,27,FALSE),"")</f>
        <v/>
      </c>
      <c r="L88" s="39" t="str">
        <f>IFERROR(VLOOKUP(B88,Calculations!$F$2:$AL$175,28,FALSE),"")</f>
        <v/>
      </c>
      <c r="M88" s="40" t="str">
        <f>IFERROR(VLOOKUP(B88,Calculations!$F$2:$AL$175,31,FALSE),"")</f>
        <v/>
      </c>
    </row>
    <row r="89" spans="2:13" ht="15" customHeight="1" x14ac:dyDescent="0.3"/>
  </sheetData>
  <autoFilter ref="B2:M88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78">
      <sortCondition ref="D2:D88"/>
    </sortState>
  </autoFilter>
  <conditionalFormatting sqref="H3:H88">
    <cfRule type="cellIs" dxfId="23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A211-DD71-418E-9FAA-8A5EC74BB7A8}">
  <sheetPr filterMode="1">
    <tabColor theme="9" tint="-0.249977111117893"/>
    <pageSetUpPr fitToPage="1"/>
  </sheetPr>
  <dimension ref="A1:ER67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796875" defaultRowHeight="13" x14ac:dyDescent="0.3"/>
  <cols>
    <col min="1" max="1" width="6.81640625" style="41" customWidth="1"/>
    <col min="2" max="2" width="17.453125" style="12" customWidth="1"/>
    <col min="3" max="3" width="7.81640625" style="14" customWidth="1"/>
    <col min="4" max="4" width="10.81640625" style="14" customWidth="1"/>
    <col min="5" max="5" width="12.81640625" style="14" customWidth="1"/>
    <col min="6" max="6" width="14.54296875" style="14" customWidth="1"/>
    <col min="7" max="7" width="17.1796875" style="14" customWidth="1"/>
    <col min="8" max="8" width="8.26953125" style="42" customWidth="1"/>
    <col min="9" max="9" width="8.453125" style="43" customWidth="1"/>
    <col min="10" max="10" width="8.453125" style="20" customWidth="1"/>
    <col min="11" max="12" width="7.26953125" style="20" customWidth="1"/>
    <col min="13" max="13" width="9" style="41" customWidth="1"/>
    <col min="14" max="16384" width="9.1796875" style="12"/>
  </cols>
  <sheetData>
    <row r="1" spans="1:13" s="9" customFormat="1" ht="29.25" customHeight="1" x14ac:dyDescent="0.3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3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3">
      <c r="A3" s="41">
        <v>1</v>
      </c>
      <c r="B3" s="63" t="s">
        <v>57</v>
      </c>
      <c r="C3" s="13">
        <f>IF(B3="","",VLOOKUP(B3,Lookups!$A$2:$F$99,2,FALSE))</f>
        <v>880</v>
      </c>
      <c r="D3" s="13" t="str">
        <f>IF(B3="","",VLOOKUP(B3,Lookups!$A$2:$F$99,3,FALSE))</f>
        <v>Grade AA</v>
      </c>
      <c r="E3" s="13" t="str">
        <f>IF(B3="","",VLOOKUP(B3,Lookups!$A$2:$F$99,4,FALSE))</f>
        <v>PCP Class</v>
      </c>
      <c r="F3" s="13" t="str">
        <f>IF(B3="","",VLOOKUP(B3,Lookups!$A$2:$F$99,5,FALSE))</f>
        <v>Buccaneers</v>
      </c>
      <c r="G3" s="13" t="str">
        <f>IF(B3="","",VLOOKUP(B3,Lookups!$A$2:$F$99,6,FALSE))</f>
        <v>Buccaneers</v>
      </c>
      <c r="H3" s="36">
        <f>IFERROR(VLOOKUP(B3,Calculations!$F$2:$AL$175,24,FALSE),"")</f>
        <v>1</v>
      </c>
      <c r="I3" s="37">
        <f>IFERROR(VLOOKUP(B3,Calculations!$F$2:$AL$175,25,FALSE),"")</f>
        <v>0.94285714285714284</v>
      </c>
      <c r="J3" s="38">
        <f>IFERROR(VLOOKUP(B3,Calculations!$F$2:$AL$175,26,FALSE),"")</f>
        <v>0.94285714285714284</v>
      </c>
      <c r="K3" s="39">
        <f>IFERROR(VLOOKUP(B3,Calculations!$F$2:$AL$175,27,FALSE),"")</f>
        <v>33</v>
      </c>
      <c r="L3" s="39">
        <f>IFERROR(VLOOKUP(B3,Calculations!$F$2:$AL$175,28,FALSE),"")</f>
        <v>33</v>
      </c>
      <c r="M3" s="40">
        <f>IFERROR(VLOOKUP(B3,Calculations!$F$2:$AL$175,31,FALSE),"")</f>
        <v>33</v>
      </c>
    </row>
    <row r="4" spans="1:13" ht="15" customHeight="1" x14ac:dyDescent="0.3">
      <c r="A4" s="41">
        <v>2</v>
      </c>
      <c r="B4" s="63" t="s">
        <v>16</v>
      </c>
      <c r="C4" s="13">
        <f>IF(B4="","",VLOOKUP(B4,Lookups!$A$2:$F$99,2,FALSE))</f>
        <v>1065</v>
      </c>
      <c r="D4" s="13" t="str">
        <f>IF(B4="","",VLOOKUP(B4,Lookups!$A$2:$F$99,3,FALSE))</f>
        <v>Grade AA</v>
      </c>
      <c r="E4" s="13" t="str">
        <f>IF(B4="","",VLOOKUP(B4,Lookups!$A$2:$F$99,4,FALSE))</f>
        <v>PCP Class</v>
      </c>
      <c r="F4" s="13" t="str">
        <f>IF(B4="","",VLOOKUP(B4,Lookups!$A$2:$F$99,5,FALSE))</f>
        <v>Meon</v>
      </c>
      <c r="G4" s="13" t="str">
        <f>IF(B4="","",VLOOKUP(B4,Lookups!$A$2:$F$99,6,FALSE))</f>
        <v>Meon</v>
      </c>
      <c r="H4" s="36">
        <f>IFERROR(VLOOKUP(B4,Calculations!$F$2:$AL$175,24,FALSE),"")</f>
        <v>0</v>
      </c>
      <c r="I4" s="37" t="str">
        <f>IFERROR(VLOOKUP(B4,Calculations!$F$2:$AL$175,25,FALSE),"")</f>
        <v/>
      </c>
      <c r="J4" s="38" t="str">
        <f>IFERROR(VLOOKUP(B4,Calculations!$F$2:$AL$175,26,FALSE),"")</f>
        <v/>
      </c>
      <c r="K4" s="39">
        <f>IFERROR(VLOOKUP(B4,Calculations!$F$2:$AL$175,27,FALSE),"")</f>
        <v>0</v>
      </c>
      <c r="L4" s="39" t="str">
        <f>IFERROR(VLOOKUP(B4,Calculations!$F$2:$AL$175,28,FALSE),"")</f>
        <v/>
      </c>
      <c r="M4" s="40" t="str">
        <f>IFERROR(VLOOKUP(B4,Calculations!$F$2:$AL$175,31,FALSE),"")</f>
        <v/>
      </c>
    </row>
    <row r="5" spans="1:13" ht="15" customHeight="1" x14ac:dyDescent="0.3">
      <c r="A5" s="41">
        <v>3</v>
      </c>
      <c r="B5" s="63" t="s">
        <v>140</v>
      </c>
      <c r="C5" s="13">
        <f>IF(B5="","",VLOOKUP(B5,Lookups!$A$2:$F$99,2,FALSE))</f>
        <v>50000</v>
      </c>
      <c r="D5" s="13" t="str">
        <f>IF(B5="","",VLOOKUP(B5,Lookups!$A$2:$F$99,3,FALSE))</f>
        <v>Grade AA</v>
      </c>
      <c r="E5" s="13" t="str">
        <f>IF(B5="","",VLOOKUP(B5,Lookups!$A$2:$F$99,4,FALSE))</f>
        <v>PCP Class</v>
      </c>
      <c r="F5" s="13" t="str">
        <f>IF(B5="","",VLOOKUP(B5,Lookups!$A$2:$F$99,5,FALSE))</f>
        <v>Carisbrooke</v>
      </c>
      <c r="G5" s="13" t="str">
        <f>IF(B5="","",VLOOKUP(B5,Lookups!$A$2:$F$99,6,FALSE))</f>
        <v>Carisbrooke</v>
      </c>
      <c r="H5" s="36">
        <f>IFERROR(VLOOKUP(B5,Calculations!$F$2:$AL$175,24,FALSE),"")</f>
        <v>0</v>
      </c>
      <c r="I5" s="37" t="str">
        <f>IFERROR(VLOOKUP(B5,Calculations!$F$2:$AL$175,25,FALSE),"")</f>
        <v/>
      </c>
      <c r="J5" s="38" t="str">
        <f>IFERROR(VLOOKUP(B5,Calculations!$F$2:$AL$175,26,FALSE),"")</f>
        <v/>
      </c>
      <c r="K5" s="39">
        <f>IFERROR(VLOOKUP(B5,Calculations!$F$2:$AL$175,27,FALSE),"")</f>
        <v>0</v>
      </c>
      <c r="L5" s="39" t="str">
        <f>IFERROR(VLOOKUP(B5,Calculations!$F$2:$AL$175,28,FALSE),"")</f>
        <v/>
      </c>
      <c r="M5" s="40" t="str">
        <f>IFERROR(VLOOKUP(B5,Calculations!$F$2:$AL$175,31,FALSE),"")</f>
        <v/>
      </c>
    </row>
    <row r="6" spans="1:13" ht="15" customHeight="1" x14ac:dyDescent="0.3">
      <c r="A6" s="41">
        <v>4</v>
      </c>
      <c r="B6" s="63" t="s">
        <v>28</v>
      </c>
      <c r="C6" s="13">
        <f>IF(B6="","",VLOOKUP(B6,Lookups!$A$2:$F$99,2,FALSE))</f>
        <v>1688</v>
      </c>
      <c r="D6" s="13" t="str">
        <f>IF(B6="","",VLOOKUP(B6,Lookups!$A$2:$F$99,3,FALSE))</f>
        <v>Grade AA</v>
      </c>
      <c r="E6" s="13" t="str">
        <f>IF(B6="","",VLOOKUP(B6,Lookups!$A$2:$F$99,4,FALSE))</f>
        <v>PCP Class</v>
      </c>
      <c r="F6" s="13" t="str">
        <f>IF(B6="","",VLOOKUP(B6,Lookups!$A$2:$F$99,5,FALSE))</f>
        <v>Frobury Kites</v>
      </c>
      <c r="G6" s="13" t="str">
        <f>IF(B6="","",VLOOKUP(B6,Lookups!$A$2:$F$99,6,FALSE))</f>
        <v>Frobury</v>
      </c>
      <c r="H6" s="36">
        <f>IFERROR(VLOOKUP(B6,Calculations!$F$2:$AL$175,24,FALSE),"")</f>
        <v>1</v>
      </c>
      <c r="I6" s="37">
        <f>IFERROR(VLOOKUP(B6,Calculations!$F$2:$AL$175,25,FALSE),"")</f>
        <v>1</v>
      </c>
      <c r="J6" s="38">
        <f>IFERROR(VLOOKUP(B6,Calculations!$F$2:$AL$175,26,FALSE),"")</f>
        <v>1</v>
      </c>
      <c r="K6" s="39">
        <f>IFERROR(VLOOKUP(B6,Calculations!$F$2:$AL$175,27,FALSE),"")</f>
        <v>35</v>
      </c>
      <c r="L6" s="39">
        <f>IFERROR(VLOOKUP(B6,Calculations!$F$2:$AL$175,28,FALSE),"")</f>
        <v>35</v>
      </c>
      <c r="M6" s="40">
        <f>IFERROR(VLOOKUP(B6,Calculations!$F$2:$AL$175,31,FALSE),"")</f>
        <v>35</v>
      </c>
    </row>
    <row r="7" spans="1:13" ht="15" customHeight="1" x14ac:dyDescent="0.3">
      <c r="A7" s="41">
        <v>5</v>
      </c>
      <c r="B7" s="63" t="s">
        <v>37</v>
      </c>
      <c r="C7" s="13">
        <f>IF(B7="","",VLOOKUP(B7,Lookups!$A$2:$F$99,2,FALSE))</f>
        <v>94</v>
      </c>
      <c r="D7" s="13" t="str">
        <f>IF(B7="","",VLOOKUP(B7,Lookups!$A$2:$F$99,3,FALSE))</f>
        <v>Grade AA</v>
      </c>
      <c r="E7" s="13" t="str">
        <f>IF(B7="","",VLOOKUP(B7,Lookups!$A$2:$F$99,4,FALSE))</f>
        <v>PCP Class</v>
      </c>
      <c r="F7" s="13" t="str">
        <f>IF(B7="","",VLOOKUP(B7,Lookups!$A$2:$F$99,5,FALSE))</f>
        <v>Carisbrooke</v>
      </c>
      <c r="G7" s="13" t="str">
        <f>IF(B7="","",VLOOKUP(B7,Lookups!$A$2:$F$99,6,FALSE))</f>
        <v>Carisbrooke</v>
      </c>
      <c r="H7" s="36">
        <f>IFERROR(VLOOKUP(B7,Calculations!$F$2:$AL$175,24,FALSE),"")</f>
        <v>1</v>
      </c>
      <c r="I7" s="37">
        <f>IFERROR(VLOOKUP(B7,Calculations!$F$2:$AL$175,25,FALSE),"")</f>
        <v>0.91428571428571426</v>
      </c>
      <c r="J7" s="38">
        <f>IFERROR(VLOOKUP(B7,Calculations!$F$2:$AL$175,26,FALSE),"")</f>
        <v>0.91428571428571426</v>
      </c>
      <c r="K7" s="39">
        <f>IFERROR(VLOOKUP(B7,Calculations!$F$2:$AL$175,27,FALSE),"")</f>
        <v>32</v>
      </c>
      <c r="L7" s="39">
        <f>IFERROR(VLOOKUP(B7,Calculations!$F$2:$AL$175,28,FALSE),"")</f>
        <v>32</v>
      </c>
      <c r="M7" s="40">
        <f>IFERROR(VLOOKUP(B7,Calculations!$F$2:$AL$175,31,FALSE),"")</f>
        <v>32</v>
      </c>
    </row>
    <row r="8" spans="1:13" ht="15" customHeight="1" x14ac:dyDescent="0.3">
      <c r="A8" s="41">
        <v>6</v>
      </c>
      <c r="B8" s="63" t="s">
        <v>45</v>
      </c>
      <c r="C8" s="13">
        <f>IF(B8="","",VLOOKUP(B8,Lookups!$A$2:$F$99,2,FALSE))</f>
        <v>1691</v>
      </c>
      <c r="D8" s="13" t="str">
        <f>IF(B8="","",VLOOKUP(B8,Lookups!$A$2:$F$99,3,FALSE))</f>
        <v>Grade A</v>
      </c>
      <c r="E8" s="13" t="str">
        <f>IF(B8="","",VLOOKUP(B8,Lookups!$A$2:$F$99,4,FALSE))</f>
        <v>PCP Class</v>
      </c>
      <c r="F8" s="13" t="str">
        <f>IF(B8="","",VLOOKUP(B8,Lookups!$A$2:$F$99,5,FALSE))</f>
        <v>Frobury Kites</v>
      </c>
      <c r="G8" s="13" t="str">
        <f>IF(B8="","",VLOOKUP(B8,Lookups!$A$2:$F$99,6,FALSE))</f>
        <v>Frobury</v>
      </c>
      <c r="H8" s="36">
        <f>IFERROR(VLOOKUP(B8,Calculations!$F$2:$AL$175,24,FALSE),"")</f>
        <v>0</v>
      </c>
      <c r="I8" s="37" t="str">
        <f>IFERROR(VLOOKUP(B8,Calculations!$F$2:$AL$175,25,FALSE),"")</f>
        <v/>
      </c>
      <c r="J8" s="38" t="str">
        <f>IFERROR(VLOOKUP(B8,Calculations!$F$2:$AL$175,26,FALSE),"")</f>
        <v/>
      </c>
      <c r="K8" s="39">
        <f>IFERROR(VLOOKUP(B8,Calculations!$F$2:$AL$175,27,FALSE),"")</f>
        <v>0</v>
      </c>
      <c r="L8" s="39" t="str">
        <f>IFERROR(VLOOKUP(B8,Calculations!$F$2:$AL$175,28,FALSE),"")</f>
        <v/>
      </c>
      <c r="M8" s="40" t="str">
        <f>IFERROR(VLOOKUP(B8,Calculations!$F$2:$AL$175,31,FALSE),"")</f>
        <v/>
      </c>
    </row>
    <row r="9" spans="1:13" ht="15" customHeight="1" x14ac:dyDescent="0.3">
      <c r="A9" s="41">
        <v>7</v>
      </c>
      <c r="B9" s="63" t="s">
        <v>34</v>
      </c>
      <c r="C9" s="13">
        <f>IF(B9="","",VLOOKUP(B9,Lookups!$A$2:$F$99,2,FALSE))</f>
        <v>1616</v>
      </c>
      <c r="D9" s="13" t="str">
        <f>IF(B9="","",VLOOKUP(B9,Lookups!$A$2:$F$99,3,FALSE))</f>
        <v>Grade A</v>
      </c>
      <c r="E9" s="13" t="str">
        <f>IF(B9="","",VLOOKUP(B9,Lookups!$A$2:$F$99,4,FALSE))</f>
        <v>PCP Class</v>
      </c>
      <c r="F9" s="13" t="str">
        <f>IF(B9="","",VLOOKUP(B9,Lookups!$A$2:$F$99,5,FALSE))</f>
        <v>Carisbrooke</v>
      </c>
      <c r="G9" s="13" t="str">
        <f>IF(B9="","",VLOOKUP(B9,Lookups!$A$2:$F$99,6,FALSE))</f>
        <v>Carisbrooke</v>
      </c>
      <c r="H9" s="36">
        <f>IFERROR(VLOOKUP(B9,Calculations!$F$2:$AL$175,24,FALSE),"")</f>
        <v>1</v>
      </c>
      <c r="I9" s="37">
        <f>IFERROR(VLOOKUP(B9,Calculations!$F$2:$AL$175,25,FALSE),"")</f>
        <v>0.94285714285714284</v>
      </c>
      <c r="J9" s="38">
        <f>IFERROR(VLOOKUP(B9,Calculations!$F$2:$AL$175,26,FALSE),"")</f>
        <v>0.94285714285714284</v>
      </c>
      <c r="K9" s="39">
        <f>IFERROR(VLOOKUP(B9,Calculations!$F$2:$AL$175,27,FALSE),"")</f>
        <v>33</v>
      </c>
      <c r="L9" s="39">
        <f>IFERROR(VLOOKUP(B9,Calculations!$F$2:$AL$175,28,FALSE),"")</f>
        <v>33</v>
      </c>
      <c r="M9" s="40">
        <f>IFERROR(VLOOKUP(B9,Calculations!$F$2:$AL$175,31,FALSE),"")</f>
        <v>33</v>
      </c>
    </row>
    <row r="10" spans="1:13" ht="15" customHeight="1" x14ac:dyDescent="0.3">
      <c r="A10" s="41">
        <v>8</v>
      </c>
      <c r="B10" s="63" t="s">
        <v>32</v>
      </c>
      <c r="C10" s="13">
        <f>IF(B10="","",VLOOKUP(B10,Lookups!$A$2:$F$99,2,FALSE))</f>
        <v>1748</v>
      </c>
      <c r="D10" s="13" t="str">
        <f>IF(B10="","",VLOOKUP(B10,Lookups!$A$2:$F$99,3,FALSE))</f>
        <v>Grade A</v>
      </c>
      <c r="E10" s="13" t="str">
        <f>IF(B10="","",VLOOKUP(B10,Lookups!$A$2:$F$99,4,FALSE))</f>
        <v>PCP Class</v>
      </c>
      <c r="F10" s="13" t="str">
        <f>IF(B10="","",VLOOKUP(B10,Lookups!$A$2:$F$99,5,FALSE))</f>
        <v>Carisbrooke</v>
      </c>
      <c r="G10" s="13" t="str">
        <f>IF(B10="","",VLOOKUP(B10,Lookups!$A$2:$F$99,6,FALSE))</f>
        <v>Carisbrooke</v>
      </c>
      <c r="H10" s="36">
        <f>IFERROR(VLOOKUP(B10,Calculations!$F$2:$AL$175,24,FALSE),"")</f>
        <v>1</v>
      </c>
      <c r="I10" s="37">
        <f>IFERROR(VLOOKUP(B10,Calculations!$F$2:$AL$175,25,FALSE),"")</f>
        <v>0.82857142857142863</v>
      </c>
      <c r="J10" s="38">
        <f>IFERROR(VLOOKUP(B10,Calculations!$F$2:$AL$175,26,FALSE),"")</f>
        <v>0.82857142857142863</v>
      </c>
      <c r="K10" s="39">
        <f>IFERROR(VLOOKUP(B10,Calculations!$F$2:$AL$175,27,FALSE),"")</f>
        <v>29</v>
      </c>
      <c r="L10" s="39">
        <f>IFERROR(VLOOKUP(B10,Calculations!$F$2:$AL$175,28,FALSE),"")</f>
        <v>29</v>
      </c>
      <c r="M10" s="40">
        <f>IFERROR(VLOOKUP(B10,Calculations!$F$2:$AL$175,31,FALSE),"")</f>
        <v>29</v>
      </c>
    </row>
    <row r="11" spans="1:13" ht="15" customHeight="1" x14ac:dyDescent="0.3">
      <c r="A11" s="41">
        <v>9</v>
      </c>
      <c r="B11" s="63" t="s">
        <v>30</v>
      </c>
      <c r="C11" s="13">
        <f>IF(B11="","",VLOOKUP(B11,Lookups!$A$2:$F$99,2,FALSE))</f>
        <v>968</v>
      </c>
      <c r="D11" s="13" t="str">
        <f>IF(B11="","",VLOOKUP(B11,Lookups!$A$2:$F$99,3,FALSE))</f>
        <v>Grade A</v>
      </c>
      <c r="E11" s="13" t="str">
        <f>IF(B11="","",VLOOKUP(B11,Lookups!$A$2:$F$99,4,FALSE))</f>
        <v>PCP Class</v>
      </c>
      <c r="F11" s="13" t="str">
        <f>IF(B11="","",VLOOKUP(B11,Lookups!$A$2:$F$99,5,FALSE))</f>
        <v>Weston Warriors</v>
      </c>
      <c r="G11" s="13" t="str">
        <f>IF(B11="","",VLOOKUP(B11,Lookups!$A$2:$F$99,6,FALSE))</f>
        <v>Weston Warriors</v>
      </c>
      <c r="H11" s="36">
        <f>IFERROR(VLOOKUP(B11,Calculations!$F$2:$AL$175,24,FALSE),"")</f>
        <v>1</v>
      </c>
      <c r="I11" s="37">
        <f>IFERROR(VLOOKUP(B11,Calculations!$F$2:$AL$175,25,FALSE),"")</f>
        <v>0.88571428571428568</v>
      </c>
      <c r="J11" s="38">
        <f>IFERROR(VLOOKUP(B11,Calculations!$F$2:$AL$175,26,FALSE),"")</f>
        <v>0.88571428571428568</v>
      </c>
      <c r="K11" s="39">
        <f>IFERROR(VLOOKUP(B11,Calculations!$F$2:$AL$175,27,FALSE),"")</f>
        <v>31</v>
      </c>
      <c r="L11" s="39">
        <f>IFERROR(VLOOKUP(B11,Calculations!$F$2:$AL$175,28,FALSE),"")</f>
        <v>31</v>
      </c>
      <c r="M11" s="40">
        <f>IFERROR(VLOOKUP(B11,Calculations!$F$2:$AL$175,31,FALSE),"")</f>
        <v>31</v>
      </c>
    </row>
    <row r="12" spans="1:13" ht="15" customHeight="1" x14ac:dyDescent="0.3">
      <c r="A12" s="41">
        <v>10</v>
      </c>
      <c r="B12" s="63" t="s">
        <v>17</v>
      </c>
      <c r="C12" s="13">
        <f>IF(B12="","",VLOOKUP(B12,Lookups!$A$2:$F$99,2,FALSE))</f>
        <v>1294</v>
      </c>
      <c r="D12" s="13" t="str">
        <f>IF(B12="","",VLOOKUP(B12,Lookups!$A$2:$F$99,3,FALSE))</f>
        <v>Grade A</v>
      </c>
      <c r="E12" s="13" t="str">
        <f>IF(B12="","",VLOOKUP(B12,Lookups!$A$2:$F$99,4,FALSE))</f>
        <v>PCP Class</v>
      </c>
      <c r="F12" s="13" t="str">
        <f>IF(B12="","",VLOOKUP(B12,Lookups!$A$2:$F$99,5,FALSE))</f>
        <v>Frobury Kites</v>
      </c>
      <c r="G12" s="13" t="str">
        <f>IF(B12="","",VLOOKUP(B12,Lookups!$A$2:$F$99,6,FALSE))</f>
        <v>Frobury</v>
      </c>
      <c r="H12" s="36">
        <f>IFERROR(VLOOKUP(B12,Calculations!$F$2:$AL$175,24,FALSE),"")</f>
        <v>0</v>
      </c>
      <c r="I12" s="37" t="str">
        <f>IFERROR(VLOOKUP(B12,Calculations!$F$2:$AL$175,25,FALSE),"")</f>
        <v/>
      </c>
      <c r="J12" s="38" t="str">
        <f>IFERROR(VLOOKUP(B12,Calculations!$F$2:$AL$175,26,FALSE),"")</f>
        <v/>
      </c>
      <c r="K12" s="39">
        <f>IFERROR(VLOOKUP(B12,Calculations!$F$2:$AL$175,27,FALSE),"")</f>
        <v>0</v>
      </c>
      <c r="L12" s="39" t="str">
        <f>IFERROR(VLOOKUP(B12,Calculations!$F$2:$AL$175,28,FALSE),"")</f>
        <v/>
      </c>
      <c r="M12" s="40" t="str">
        <f>IFERROR(VLOOKUP(B12,Calculations!$F$2:$AL$175,31,FALSE),"")</f>
        <v/>
      </c>
    </row>
    <row r="13" spans="1:13" ht="15" customHeight="1" x14ac:dyDescent="0.3">
      <c r="A13" s="41">
        <v>11</v>
      </c>
      <c r="B13" s="63" t="s">
        <v>159</v>
      </c>
      <c r="C13" s="13">
        <f>IF(B13="","",VLOOKUP(B13,Lookups!$A$2:$F$99,2,FALSE))</f>
        <v>60627</v>
      </c>
      <c r="D13" s="13" t="str">
        <f>IF(B13="","",VLOOKUP(B13,Lookups!$A$2:$F$99,3,FALSE))</f>
        <v>Grade B</v>
      </c>
      <c r="E13" s="13" t="str">
        <f>IF(B13="","",VLOOKUP(B13,Lookups!$A$2:$F$99,4,FALSE))</f>
        <v>PCP Class</v>
      </c>
      <c r="F13" s="13" t="str">
        <f>IF(B13="","",VLOOKUP(B13,Lookups!$A$2:$F$99,5,FALSE))</f>
        <v>Frobury Kites</v>
      </c>
      <c r="G13" s="13" t="str">
        <f>IF(B13="","",VLOOKUP(B13,Lookups!$A$2:$F$99,6,FALSE))</f>
        <v>Frobury</v>
      </c>
      <c r="H13" s="36">
        <f>IFERROR(VLOOKUP(B13,Calculations!$F$2:$AL$175,24,FALSE),"")</f>
        <v>1</v>
      </c>
      <c r="I13" s="37">
        <f>IFERROR(VLOOKUP(B13,Calculations!$F$2:$AL$175,25,FALSE),"")</f>
        <v>0.51428571428571423</v>
      </c>
      <c r="J13" s="38">
        <f>IFERROR(VLOOKUP(B13,Calculations!$F$2:$AL$175,26,FALSE),"")</f>
        <v>0.51428571428571423</v>
      </c>
      <c r="K13" s="39">
        <f>IFERROR(VLOOKUP(B13,Calculations!$F$2:$AL$175,27,FALSE),"")</f>
        <v>18</v>
      </c>
      <c r="L13" s="39">
        <f>IFERROR(VLOOKUP(B13,Calculations!$F$2:$AL$175,28,FALSE),"")</f>
        <v>18</v>
      </c>
      <c r="M13" s="40">
        <f>IFERROR(VLOOKUP(B13,Calculations!$F$2:$AL$175,31,FALSE),"")</f>
        <v>18</v>
      </c>
    </row>
    <row r="14" spans="1:13" ht="15" customHeight="1" x14ac:dyDescent="0.3">
      <c r="A14" s="41">
        <v>12</v>
      </c>
      <c r="B14" s="63" t="s">
        <v>69</v>
      </c>
      <c r="C14" s="13">
        <f>IF(B14="","",VLOOKUP(B14,Lookups!$A$2:$F$99,2,FALSE))</f>
        <v>834</v>
      </c>
      <c r="D14" s="13" t="str">
        <f>IF(B14="","",VLOOKUP(B14,Lookups!$A$2:$F$99,3,FALSE))</f>
        <v>Grade A</v>
      </c>
      <c r="E14" s="13" t="str">
        <f>IF(B14="","",VLOOKUP(B14,Lookups!$A$2:$F$99,4,FALSE))</f>
        <v>PCP Class</v>
      </c>
      <c r="F14" s="13" t="str">
        <f>IF(B14="","",VLOOKUP(B14,Lookups!$A$2:$F$99,5,FALSE))</f>
        <v>Weston Warriors</v>
      </c>
      <c r="G14" s="13" t="str">
        <f>IF(B14="","",VLOOKUP(B14,Lookups!$A$2:$F$99,6,FALSE))</f>
        <v>Weston Warriors</v>
      </c>
      <c r="H14" s="36">
        <f>IFERROR(VLOOKUP(B14,Calculations!$F$2:$AL$175,24,FALSE),"")</f>
        <v>1</v>
      </c>
      <c r="I14" s="37">
        <f>IFERROR(VLOOKUP(B14,Calculations!$F$2:$AL$175,25,FALSE),"")</f>
        <v>0.62857142857142856</v>
      </c>
      <c r="J14" s="38">
        <f>IFERROR(VLOOKUP(B14,Calculations!$F$2:$AL$175,26,FALSE),"")</f>
        <v>0.62857142857142856</v>
      </c>
      <c r="K14" s="39">
        <f>IFERROR(VLOOKUP(B14,Calculations!$F$2:$AL$175,27,FALSE),"")</f>
        <v>22</v>
      </c>
      <c r="L14" s="39">
        <f>IFERROR(VLOOKUP(B14,Calculations!$F$2:$AL$175,28,FALSE),"")</f>
        <v>22</v>
      </c>
      <c r="M14" s="40">
        <f>IFERROR(VLOOKUP(B14,Calculations!$F$2:$AL$175,31,FALSE),"")</f>
        <v>22</v>
      </c>
    </row>
    <row r="15" spans="1:13" ht="15" customHeight="1" x14ac:dyDescent="0.3">
      <c r="A15" s="41">
        <v>13</v>
      </c>
      <c r="B15" s="63" t="s">
        <v>36</v>
      </c>
      <c r="C15" s="13">
        <f>IF(B15="","",VLOOKUP(B15,Lookups!$A$2:$F$99,2,FALSE))</f>
        <v>1286</v>
      </c>
      <c r="D15" s="13" t="str">
        <f>IF(B15="","",VLOOKUP(B15,Lookups!$A$2:$F$99,3,FALSE))</f>
        <v>Grade A</v>
      </c>
      <c r="E15" s="13" t="str">
        <f>IF(B15="","",VLOOKUP(B15,Lookups!$A$2:$F$99,4,FALSE))</f>
        <v>PCP Class</v>
      </c>
      <c r="F15" s="13" t="str">
        <f>IF(B15="","",VLOOKUP(B15,Lookups!$A$2:$F$99,5,FALSE))</f>
        <v>Meon</v>
      </c>
      <c r="G15" s="13" t="str">
        <f>IF(B15="","",VLOOKUP(B15,Lookups!$A$2:$F$99,6,FALSE))</f>
        <v>Meon</v>
      </c>
      <c r="H15" s="36">
        <f>IFERROR(VLOOKUP(B15,Calculations!$F$2:$AL$175,24,FALSE),"")</f>
        <v>0</v>
      </c>
      <c r="I15" s="37" t="str">
        <f>IFERROR(VLOOKUP(B15,Calculations!$F$2:$AL$175,25,FALSE),"")</f>
        <v/>
      </c>
      <c r="J15" s="38" t="str">
        <f>IFERROR(VLOOKUP(B15,Calculations!$F$2:$AL$175,26,FALSE),"")</f>
        <v/>
      </c>
      <c r="K15" s="39">
        <f>IFERROR(VLOOKUP(B15,Calculations!$F$2:$AL$175,27,FALSE),"")</f>
        <v>0</v>
      </c>
      <c r="L15" s="39" t="str">
        <f>IFERROR(VLOOKUP(B15,Calculations!$F$2:$AL$175,28,FALSE),"")</f>
        <v/>
      </c>
      <c r="M15" s="40" t="str">
        <f>IFERROR(VLOOKUP(B15,Calculations!$F$2:$AL$175,31,FALSE),"")</f>
        <v/>
      </c>
    </row>
    <row r="16" spans="1:13" ht="15" customHeight="1" x14ac:dyDescent="0.3">
      <c r="A16" s="41">
        <v>14</v>
      </c>
      <c r="B16" s="63" t="s">
        <v>128</v>
      </c>
      <c r="C16" s="13">
        <f>IF(B16="","",VLOOKUP(B16,Lookups!$A$2:$F$99,2,FALSE))</f>
        <v>1905</v>
      </c>
      <c r="D16" s="13" t="str">
        <f>IF(B16="","",VLOOKUP(B16,Lookups!$A$2:$F$99,3,FALSE))</f>
        <v>Grade A</v>
      </c>
      <c r="E16" s="13" t="str">
        <f>IF(B16="","",VLOOKUP(B16,Lookups!$A$2:$F$99,4,FALSE))</f>
        <v>PCP Class</v>
      </c>
      <c r="F16" s="13" t="str">
        <f>IF(B16="","",VLOOKUP(B16,Lookups!$A$2:$F$99,5,FALSE))</f>
        <v>Meon</v>
      </c>
      <c r="G16" s="13" t="str">
        <f>IF(B16="","",VLOOKUP(B16,Lookups!$A$2:$F$99,6,FALSE))</f>
        <v>Meon</v>
      </c>
      <c r="H16" s="36">
        <f>IFERROR(VLOOKUP(B16,Calculations!$F$2:$AL$175,24,FALSE),"")</f>
        <v>0</v>
      </c>
      <c r="I16" s="37" t="str">
        <f>IFERROR(VLOOKUP(B16,Calculations!$F$2:$AL$175,25,FALSE),"")</f>
        <v/>
      </c>
      <c r="J16" s="38" t="str">
        <f>IFERROR(VLOOKUP(B16,Calculations!$F$2:$AL$175,26,FALSE),"")</f>
        <v/>
      </c>
      <c r="K16" s="39">
        <f>IFERROR(VLOOKUP(B16,Calculations!$F$2:$AL$175,27,FALSE),"")</f>
        <v>0</v>
      </c>
      <c r="L16" s="39" t="str">
        <f>IFERROR(VLOOKUP(B16,Calculations!$F$2:$AL$175,28,FALSE),"")</f>
        <v/>
      </c>
      <c r="M16" s="40" t="str">
        <f>IFERROR(VLOOKUP(B16,Calculations!$F$2:$AL$175,31,FALSE),"")</f>
        <v/>
      </c>
    </row>
    <row r="17" spans="1:13" ht="15" customHeight="1" x14ac:dyDescent="0.3">
      <c r="A17" s="41">
        <v>15</v>
      </c>
      <c r="B17" s="78" t="s">
        <v>148</v>
      </c>
      <c r="C17" s="13">
        <f>IF(B17="","",VLOOKUP(B17,Lookups!$A$2:$F$99,2,FALSE))</f>
        <v>88</v>
      </c>
      <c r="D17" s="13" t="str">
        <f>IF(B17="","",VLOOKUP(B17,Lookups!$A$2:$F$99,3,FALSE))</f>
        <v>Grade A</v>
      </c>
      <c r="E17" s="13" t="str">
        <f>IF(B17="","",VLOOKUP(B17,Lookups!$A$2:$F$99,4,FALSE))</f>
        <v>PCP Class</v>
      </c>
      <c r="F17" s="13" t="str">
        <f>IF(B17="","",VLOOKUP(B17,Lookups!$A$2:$F$99,5,FALSE))</f>
        <v>Buccaneers</v>
      </c>
      <c r="G17" s="13" t="str">
        <f>IF(B17="","",VLOOKUP(B17,Lookups!$A$2:$F$99,6,FALSE))</f>
        <v>Buccaneers</v>
      </c>
      <c r="H17" s="36">
        <f>IFERROR(VLOOKUP(B17,Calculations!$F$2:$AL$175,24,FALSE),"")</f>
        <v>1</v>
      </c>
      <c r="I17" s="37">
        <f>IFERROR(VLOOKUP(B17,Calculations!$F$2:$AL$175,25,FALSE),"")</f>
        <v>0.8571428571428571</v>
      </c>
      <c r="J17" s="38">
        <f>IFERROR(VLOOKUP(B17,Calculations!$F$2:$AL$175,26,FALSE),"")</f>
        <v>0.8571428571428571</v>
      </c>
      <c r="K17" s="39">
        <f>IFERROR(VLOOKUP(B17,Calculations!$F$2:$AL$175,27,FALSE),"")</f>
        <v>30</v>
      </c>
      <c r="L17" s="39">
        <f>IFERROR(VLOOKUP(B17,Calculations!$F$2:$AL$175,28,FALSE),"")</f>
        <v>30</v>
      </c>
      <c r="M17" s="40">
        <f>IFERROR(VLOOKUP(B17,Calculations!$F$2:$AL$175,31,FALSE),"")</f>
        <v>30</v>
      </c>
    </row>
    <row r="18" spans="1:13" ht="15" customHeight="1" x14ac:dyDescent="0.3">
      <c r="A18" s="41">
        <v>16</v>
      </c>
      <c r="B18" s="63" t="s">
        <v>160</v>
      </c>
      <c r="C18" s="13">
        <f>IF(B18="","",VLOOKUP(B18,Lookups!$A$2:$F$99,2,FALSE))</f>
        <v>60633</v>
      </c>
      <c r="D18" s="13" t="str">
        <f>IF(B18="","",VLOOKUP(B18,Lookups!$A$2:$F$99,3,FALSE))</f>
        <v>Grade B</v>
      </c>
      <c r="E18" s="13" t="str">
        <f>IF(B18="","",VLOOKUP(B18,Lookups!$A$2:$F$99,4,FALSE))</f>
        <v>PCP Class</v>
      </c>
      <c r="F18" s="13" t="str">
        <f>IF(B18="","",VLOOKUP(B18,Lookups!$A$2:$F$99,5,FALSE))</f>
        <v>Frobury Hares</v>
      </c>
      <c r="G18" s="13" t="str">
        <f>IF(B18="","",VLOOKUP(B18,Lookups!$A$2:$F$99,6,FALSE))</f>
        <v>Frobury</v>
      </c>
      <c r="H18" s="36">
        <f>IFERROR(VLOOKUP(B18,Calculations!$F$2:$AL$175,24,FALSE),"")</f>
        <v>1</v>
      </c>
      <c r="I18" s="37">
        <f>IFERROR(VLOOKUP(B18,Calculations!$F$2:$AL$175,25,FALSE),"")</f>
        <v>0.45714285714285713</v>
      </c>
      <c r="J18" s="38">
        <f>IFERROR(VLOOKUP(B18,Calculations!$F$2:$AL$175,26,FALSE),"")</f>
        <v>0.45714285714285713</v>
      </c>
      <c r="K18" s="39">
        <f>IFERROR(VLOOKUP(B18,Calculations!$F$2:$AL$175,27,FALSE),"")</f>
        <v>16</v>
      </c>
      <c r="L18" s="39">
        <f>IFERROR(VLOOKUP(B18,Calculations!$F$2:$AL$175,28,FALSE),"")</f>
        <v>16</v>
      </c>
      <c r="M18" s="40">
        <f>IFERROR(VLOOKUP(B18,Calculations!$F$2:$AL$175,31,FALSE),"")</f>
        <v>16</v>
      </c>
    </row>
    <row r="19" spans="1:13" ht="15" customHeight="1" x14ac:dyDescent="0.3">
      <c r="A19" s="41">
        <v>17</v>
      </c>
      <c r="B19" s="63" t="s">
        <v>58</v>
      </c>
      <c r="C19" s="13">
        <f>IF(B19="","",VLOOKUP(B19,Lookups!$A$2:$F$99,2,FALSE))</f>
        <v>59</v>
      </c>
      <c r="D19" s="13" t="str">
        <f>IF(B19="","",VLOOKUP(B19,Lookups!$A$2:$F$99,3,FALSE))</f>
        <v>Grade B</v>
      </c>
      <c r="E19" s="13" t="str">
        <f>IF(B19="","",VLOOKUP(B19,Lookups!$A$2:$F$99,4,FALSE))</f>
        <v>PCP Class</v>
      </c>
      <c r="F19" s="13" t="str">
        <f>IF(B19="","",VLOOKUP(B19,Lookups!$A$2:$F$99,5,FALSE))</f>
        <v>Frobury Kites</v>
      </c>
      <c r="G19" s="13" t="str">
        <f>IF(B19="","",VLOOKUP(B19,Lookups!$A$2:$F$99,6,FALSE))</f>
        <v>Frobury</v>
      </c>
      <c r="H19" s="36">
        <f>IFERROR(VLOOKUP(B19,Calculations!$F$2:$AL$175,24,FALSE),"")</f>
        <v>0</v>
      </c>
      <c r="I19" s="37" t="str">
        <f>IFERROR(VLOOKUP(B19,Calculations!$F$2:$AL$175,25,FALSE),"")</f>
        <v/>
      </c>
      <c r="J19" s="38" t="str">
        <f>IFERROR(VLOOKUP(B19,Calculations!$F$2:$AL$175,26,FALSE),"")</f>
        <v/>
      </c>
      <c r="K19" s="39">
        <f>IFERROR(VLOOKUP(B19,Calculations!$F$2:$AL$175,27,FALSE),"")</f>
        <v>0</v>
      </c>
      <c r="L19" s="39" t="str">
        <f>IFERROR(VLOOKUP(B19,Calculations!$F$2:$AL$175,28,FALSE),"")</f>
        <v/>
      </c>
      <c r="M19" s="40" t="str">
        <f>IFERROR(VLOOKUP(B19,Calculations!$F$2:$AL$175,31,FALSE),"")</f>
        <v/>
      </c>
    </row>
    <row r="20" spans="1:13" ht="15" customHeight="1" x14ac:dyDescent="0.3">
      <c r="A20" s="41">
        <v>18</v>
      </c>
      <c r="B20" s="63" t="s">
        <v>86</v>
      </c>
      <c r="C20" s="13">
        <f>IF(B20="","",VLOOKUP(B20,Lookups!$A$2:$F$99,2,FALSE))</f>
        <v>1515</v>
      </c>
      <c r="D20" s="13" t="str">
        <f>IF(B20="","",VLOOKUP(B20,Lookups!$A$2:$F$99,3,FALSE))</f>
        <v>Grade C</v>
      </c>
      <c r="E20" s="13" t="str">
        <f>IF(B20="","",VLOOKUP(B20,Lookups!$A$2:$F$99,4,FALSE))</f>
        <v>Open Class</v>
      </c>
      <c r="F20" s="13" t="str">
        <f>IF(B20="","",VLOOKUP(B20,Lookups!$A$2:$F$99,5,FALSE))</f>
        <v>None</v>
      </c>
      <c r="G20" s="13" t="str">
        <f>IF(B20="","",VLOOKUP(B20,Lookups!$A$2:$F$99,6,FALSE))</f>
        <v>Carisbrooke</v>
      </c>
      <c r="H20" s="36">
        <f>IFERROR(VLOOKUP(B20,Calculations!$F$2:$AL$175,24,FALSE),"")</f>
        <v>0</v>
      </c>
      <c r="I20" s="37" t="str">
        <f>IFERROR(VLOOKUP(B20,Calculations!$F$2:$AL$175,25,FALSE),"")</f>
        <v/>
      </c>
      <c r="J20" s="38" t="str">
        <f>IFERROR(VLOOKUP(B20,Calculations!$F$2:$AL$175,26,FALSE),"")</f>
        <v/>
      </c>
      <c r="K20" s="39">
        <f>IFERROR(VLOOKUP(B20,Calculations!$F$2:$AL$175,27,FALSE),"")</f>
        <v>0</v>
      </c>
      <c r="L20" s="39" t="str">
        <f>IFERROR(VLOOKUP(B20,Calculations!$F$2:$AL$175,28,FALSE),"")</f>
        <v/>
      </c>
      <c r="M20" s="40" t="str">
        <f>IFERROR(VLOOKUP(B20,Calculations!$F$2:$AL$175,31,FALSE),"")</f>
        <v/>
      </c>
    </row>
    <row r="21" spans="1:13" ht="15" customHeight="1" x14ac:dyDescent="0.3">
      <c r="A21" s="41">
        <v>19</v>
      </c>
      <c r="B21" s="63" t="s">
        <v>41</v>
      </c>
      <c r="C21" s="13">
        <f>IF(B21="","",VLOOKUP(B21,Lookups!$A$2:$F$99,2,FALSE))</f>
        <v>1301</v>
      </c>
      <c r="D21" s="13" t="str">
        <f>IF(B21="","",VLOOKUP(B21,Lookups!$A$2:$F$99,3,FALSE))</f>
        <v>Grade B</v>
      </c>
      <c r="E21" s="13" t="str">
        <f>IF(B21="","",VLOOKUP(B21,Lookups!$A$2:$F$99,4,FALSE))</f>
        <v>PCP Class</v>
      </c>
      <c r="F21" s="13" t="str">
        <f>IF(B21="","",VLOOKUP(B21,Lookups!$A$2:$F$99,5,FALSE))</f>
        <v>Buccaneers</v>
      </c>
      <c r="G21" s="13" t="str">
        <f>IF(B21="","",VLOOKUP(B21,Lookups!$A$2:$F$99,6,FALSE))</f>
        <v>Buccaneers</v>
      </c>
      <c r="H21" s="36">
        <f>IFERROR(VLOOKUP(B21,Calculations!$F$2:$AL$175,24,FALSE),"")</f>
        <v>0</v>
      </c>
      <c r="I21" s="37" t="str">
        <f>IFERROR(VLOOKUP(B21,Calculations!$F$2:$AL$175,25,FALSE),"")</f>
        <v/>
      </c>
      <c r="J21" s="38" t="str">
        <f>IFERROR(VLOOKUP(B21,Calculations!$F$2:$AL$175,26,FALSE),"")</f>
        <v/>
      </c>
      <c r="K21" s="39">
        <f>IFERROR(VLOOKUP(B21,Calculations!$F$2:$AL$175,27,FALSE),"")</f>
        <v>0</v>
      </c>
      <c r="L21" s="39" t="str">
        <f>IFERROR(VLOOKUP(B21,Calculations!$F$2:$AL$175,28,FALSE),"")</f>
        <v/>
      </c>
      <c r="M21" s="40" t="str">
        <f>IFERROR(VLOOKUP(B21,Calculations!$F$2:$AL$175,31,FALSE),"")</f>
        <v/>
      </c>
    </row>
    <row r="22" spans="1:13" ht="15" customHeight="1" x14ac:dyDescent="0.3">
      <c r="A22" s="41">
        <v>20</v>
      </c>
      <c r="B22" s="63" t="s">
        <v>44</v>
      </c>
      <c r="C22" s="13">
        <f>IF(B22="","",VLOOKUP(B22,Lookups!$A$2:$F$99,2,FALSE))</f>
        <v>93</v>
      </c>
      <c r="D22" s="13" t="str">
        <f>IF(B22="","",VLOOKUP(B22,Lookups!$A$2:$F$99,3,FALSE))</f>
        <v>Grade B</v>
      </c>
      <c r="E22" s="13" t="str">
        <f>IF(B22="","",VLOOKUP(B22,Lookups!$A$2:$F$99,4,FALSE))</f>
        <v>PCP Class</v>
      </c>
      <c r="F22" s="13" t="str">
        <f>IF(B22="","",VLOOKUP(B22,Lookups!$A$2:$F$99,5,FALSE))</f>
        <v>Carisbrooke</v>
      </c>
      <c r="G22" s="13" t="str">
        <f>IF(B22="","",VLOOKUP(B22,Lookups!$A$2:$F$99,6,FALSE))</f>
        <v>Carisbrooke</v>
      </c>
      <c r="H22" s="36">
        <f>IFERROR(VLOOKUP(B22,Calculations!$F$2:$AL$175,24,FALSE),"")</f>
        <v>1</v>
      </c>
      <c r="I22" s="37">
        <f>IFERROR(VLOOKUP(B22,Calculations!$F$2:$AL$175,25,FALSE),"")</f>
        <v>0.8571428571428571</v>
      </c>
      <c r="J22" s="38">
        <f>IFERROR(VLOOKUP(B22,Calculations!$F$2:$AL$175,26,FALSE),"")</f>
        <v>0.8571428571428571</v>
      </c>
      <c r="K22" s="39">
        <f>IFERROR(VLOOKUP(B22,Calculations!$F$2:$AL$175,27,FALSE),"")</f>
        <v>30</v>
      </c>
      <c r="L22" s="39">
        <f>IFERROR(VLOOKUP(B22,Calculations!$F$2:$AL$175,28,FALSE),"")</f>
        <v>30</v>
      </c>
      <c r="M22" s="40">
        <f>IFERROR(VLOOKUP(B22,Calculations!$F$2:$AL$175,31,FALSE),"")</f>
        <v>30</v>
      </c>
    </row>
    <row r="23" spans="1:13" ht="15" customHeight="1" x14ac:dyDescent="0.3">
      <c r="A23" s="41">
        <v>21</v>
      </c>
      <c r="B23" s="63" t="s">
        <v>56</v>
      </c>
      <c r="C23" s="13">
        <f>IF(B23="","",VLOOKUP(B23,Lookups!$A$2:$F$99,2,FALSE))</f>
        <v>1881</v>
      </c>
      <c r="D23" s="13" t="str">
        <f>IF(B23="","",VLOOKUP(B23,Lookups!$A$2:$F$99,3,FALSE))</f>
        <v>Grade B</v>
      </c>
      <c r="E23" s="13" t="str">
        <f>IF(B23="","",VLOOKUP(B23,Lookups!$A$2:$F$99,4,FALSE))</f>
        <v>PCP Class</v>
      </c>
      <c r="F23" s="13" t="str">
        <f>IF(B23="","",VLOOKUP(B23,Lookups!$A$2:$F$99,5,FALSE))</f>
        <v>Meon</v>
      </c>
      <c r="G23" s="13" t="str">
        <f>IF(B23="","",VLOOKUP(B23,Lookups!$A$2:$F$99,6,FALSE))</f>
        <v>Meon</v>
      </c>
      <c r="H23" s="36">
        <f>IFERROR(VLOOKUP(B23,Calculations!$F$2:$AL$175,24,FALSE),"")</f>
        <v>0</v>
      </c>
      <c r="I23" s="37" t="str">
        <f>IFERROR(VLOOKUP(B23,Calculations!$F$2:$AL$175,25,FALSE),"")</f>
        <v/>
      </c>
      <c r="J23" s="38" t="str">
        <f>IFERROR(VLOOKUP(B23,Calculations!$F$2:$AL$175,26,FALSE),"")</f>
        <v/>
      </c>
      <c r="K23" s="39">
        <f>IFERROR(VLOOKUP(B23,Calculations!$F$2:$AL$175,27,FALSE),"")</f>
        <v>0</v>
      </c>
      <c r="L23" s="39" t="str">
        <f>IFERROR(VLOOKUP(B23,Calculations!$F$2:$AL$175,28,FALSE),"")</f>
        <v/>
      </c>
      <c r="M23" s="40" t="str">
        <f>IFERROR(VLOOKUP(B23,Calculations!$F$2:$AL$175,31,FALSE),"")</f>
        <v/>
      </c>
    </row>
    <row r="24" spans="1:13" ht="15" customHeight="1" x14ac:dyDescent="0.3">
      <c r="A24" s="41">
        <v>22</v>
      </c>
      <c r="B24" s="63" t="s">
        <v>35</v>
      </c>
      <c r="C24" s="13">
        <f>IF(B24="","",VLOOKUP(B24,Lookups!$A$2:$F$99,2,FALSE))</f>
        <v>447</v>
      </c>
      <c r="D24" s="13" t="str">
        <f>IF(B24="","",VLOOKUP(B24,Lookups!$A$2:$F$99,3,FALSE))</f>
        <v>Grade B</v>
      </c>
      <c r="E24" s="13" t="str">
        <f>IF(B24="","",VLOOKUP(B24,Lookups!$A$2:$F$99,4,FALSE))</f>
        <v>PCP Class</v>
      </c>
      <c r="F24" s="13" t="str">
        <f>IF(B24="","",VLOOKUP(B24,Lookups!$A$2:$F$99,5,FALSE))</f>
        <v>Weston Warriors</v>
      </c>
      <c r="G24" s="13" t="str">
        <f>IF(B24="","",VLOOKUP(B24,Lookups!$A$2:$F$99,6,FALSE))</f>
        <v>Weston Warriors</v>
      </c>
      <c r="H24" s="36">
        <f>IFERROR(VLOOKUP(B24,Calculations!$F$2:$AL$175,24,FALSE),"")</f>
        <v>1</v>
      </c>
      <c r="I24" s="37">
        <f>IFERROR(VLOOKUP(B24,Calculations!$F$2:$AL$175,25,FALSE),"")</f>
        <v>0.8571428571428571</v>
      </c>
      <c r="J24" s="38">
        <f>IFERROR(VLOOKUP(B24,Calculations!$F$2:$AL$175,26,FALSE),"")</f>
        <v>0.8571428571428571</v>
      </c>
      <c r="K24" s="39">
        <f>IFERROR(VLOOKUP(B24,Calculations!$F$2:$AL$175,27,FALSE),"")</f>
        <v>30</v>
      </c>
      <c r="L24" s="39">
        <f>IFERROR(VLOOKUP(B24,Calculations!$F$2:$AL$175,28,FALSE),"")</f>
        <v>30</v>
      </c>
      <c r="M24" s="40">
        <f>IFERROR(VLOOKUP(B24,Calculations!$F$2:$AL$175,31,FALSE),"")</f>
        <v>30</v>
      </c>
    </row>
    <row r="25" spans="1:13" ht="15" customHeight="1" x14ac:dyDescent="0.3">
      <c r="A25" s="41">
        <v>23</v>
      </c>
      <c r="B25" s="63" t="s">
        <v>42</v>
      </c>
      <c r="C25" s="13">
        <f>IF(B25="","",VLOOKUP(B25,Lookups!$A$2:$F$99,2,FALSE))</f>
        <v>1877</v>
      </c>
      <c r="D25" s="13" t="str">
        <f>IF(B25="","",VLOOKUP(B25,Lookups!$A$2:$F$99,3,FALSE))</f>
        <v>Grade B</v>
      </c>
      <c r="E25" s="13" t="str">
        <f>IF(B25="","",VLOOKUP(B25,Lookups!$A$2:$F$99,4,FALSE))</f>
        <v>PCP Class</v>
      </c>
      <c r="F25" s="13" t="str">
        <f>IF(B25="","",VLOOKUP(B25,Lookups!$A$2:$F$99,5,FALSE))</f>
        <v>Frobury Hares</v>
      </c>
      <c r="G25" s="13" t="str">
        <f>IF(B25="","",VLOOKUP(B25,Lookups!$A$2:$F$99,6,FALSE))</f>
        <v>Frobury</v>
      </c>
      <c r="H25" s="36">
        <f>IFERROR(VLOOKUP(B25,Calculations!$F$2:$AL$175,24,FALSE),"")</f>
        <v>1</v>
      </c>
      <c r="I25" s="37">
        <f>IFERROR(VLOOKUP(B25,Calculations!$F$2:$AL$175,25,FALSE),"")</f>
        <v>0.62857142857142856</v>
      </c>
      <c r="J25" s="38">
        <f>IFERROR(VLOOKUP(B25,Calculations!$F$2:$AL$175,26,FALSE),"")</f>
        <v>0.62857142857142856</v>
      </c>
      <c r="K25" s="39">
        <f>IFERROR(VLOOKUP(B25,Calculations!$F$2:$AL$175,27,FALSE),"")</f>
        <v>22</v>
      </c>
      <c r="L25" s="39">
        <f>IFERROR(VLOOKUP(B25,Calculations!$F$2:$AL$175,28,FALSE),"")</f>
        <v>22</v>
      </c>
      <c r="M25" s="40">
        <f>IFERROR(VLOOKUP(B25,Calculations!$F$2:$AL$175,31,FALSE),"")</f>
        <v>22</v>
      </c>
    </row>
    <row r="26" spans="1:13" ht="15" customHeight="1" x14ac:dyDescent="0.3">
      <c r="A26" s="41">
        <v>24</v>
      </c>
      <c r="B26" s="63" t="s">
        <v>40</v>
      </c>
      <c r="C26" s="13">
        <f>IF(B26="","",VLOOKUP(B26,Lookups!$A$2:$F$99,2,FALSE))</f>
        <v>1559</v>
      </c>
      <c r="D26" s="13" t="str">
        <f>IF(B26="","",VLOOKUP(B26,Lookups!$A$2:$F$99,3,FALSE))</f>
        <v>Grade C</v>
      </c>
      <c r="E26" s="13" t="str">
        <f>IF(B26="","",VLOOKUP(B26,Lookups!$A$2:$F$99,4,FALSE))</f>
        <v>Open Class</v>
      </c>
      <c r="F26" s="13" t="str">
        <f>IF(B26="","",VLOOKUP(B26,Lookups!$A$2:$F$99,5,FALSE))</f>
        <v>None</v>
      </c>
      <c r="G26" s="13" t="str">
        <f>IF(B26="","",VLOOKUP(B26,Lookups!$A$2:$F$99,6,FALSE))</f>
        <v>Newbury</v>
      </c>
      <c r="H26" s="36">
        <f>IFERROR(VLOOKUP(B26,Calculations!$F$2:$AL$175,24,FALSE),"")</f>
        <v>1</v>
      </c>
      <c r="I26" s="37">
        <f>IFERROR(VLOOKUP(B26,Calculations!$F$2:$AL$175,25,FALSE),"")</f>
        <v>0.8571428571428571</v>
      </c>
      <c r="J26" s="38">
        <f>IFERROR(VLOOKUP(B26,Calculations!$F$2:$AL$175,26,FALSE),"")</f>
        <v>0.8571428571428571</v>
      </c>
      <c r="K26" s="39">
        <f>IFERROR(VLOOKUP(B26,Calculations!$F$2:$AL$175,27,FALSE),"")</f>
        <v>30</v>
      </c>
      <c r="L26" s="39">
        <f>IFERROR(VLOOKUP(B26,Calculations!$F$2:$AL$175,28,FALSE),"")</f>
        <v>30</v>
      </c>
      <c r="M26" s="40">
        <f>IFERROR(VLOOKUP(B26,Calculations!$F$2:$AL$175,31,FALSE),"")</f>
        <v>30</v>
      </c>
    </row>
    <row r="27" spans="1:13" ht="15" customHeight="1" x14ac:dyDescent="0.3">
      <c r="A27" s="12">
        <v>25</v>
      </c>
      <c r="B27" s="64" t="s">
        <v>170</v>
      </c>
      <c r="C27" s="13">
        <f>IF(B27="","",VLOOKUP(B27,Lookups!$A$2:$F$99,2,FALSE))</f>
        <v>0</v>
      </c>
      <c r="D27" s="13" t="str">
        <f>IF(B27="","",VLOOKUP(B27,Lookups!$A$2:$F$99,3,FALSE))</f>
        <v>Grade B</v>
      </c>
      <c r="E27" s="13" t="str">
        <f>IF(B27="","",VLOOKUP(B27,Lookups!$A$2:$F$99,4,FALSE))</f>
        <v>Springer Class</v>
      </c>
      <c r="F27" s="13" t="str">
        <f>IF(B27="","",VLOOKUP(B27,Lookups!$A$2:$F$99,5,FALSE))</f>
        <v>VISITOR</v>
      </c>
      <c r="G27" s="13" t="str">
        <f>IF(B27="","",VLOOKUP(B27,Lookups!$A$2:$F$99,6,FALSE))</f>
        <v>B'Gwent</v>
      </c>
      <c r="H27" s="36">
        <f>IFERROR(VLOOKUP(B27,Calculations!$F$2:$AL$175,24,FALSE),"")</f>
        <v>0</v>
      </c>
      <c r="I27" s="37" t="str">
        <f>IFERROR(VLOOKUP(B27,Calculations!$F$2:$AL$175,25,FALSE),"")</f>
        <v/>
      </c>
      <c r="J27" s="38" t="str">
        <f>IFERROR(VLOOKUP(B27,Calculations!$F$2:$AL$175,26,FALSE),"")</f>
        <v/>
      </c>
      <c r="K27" s="39">
        <f>IFERROR(VLOOKUP(B27,Calculations!$F$2:$AL$175,27,FALSE),"")</f>
        <v>0</v>
      </c>
      <c r="L27" s="39" t="str">
        <f>IFERROR(VLOOKUP(B27,Calculations!$F$2:$AL$175,28,FALSE),"")</f>
        <v/>
      </c>
      <c r="M27" s="40" t="str">
        <f>IFERROR(VLOOKUP(B27,Calculations!$F$2:$AL$175,31,FALSE),"")</f>
        <v/>
      </c>
    </row>
    <row r="28" spans="1:13" ht="15" customHeight="1" x14ac:dyDescent="0.3">
      <c r="A28" s="41">
        <v>26</v>
      </c>
      <c r="B28" s="62" t="s">
        <v>83</v>
      </c>
      <c r="C28" s="13">
        <f>IF(B28="","",VLOOKUP(B28,Lookups!$A$2:$F$99,2,FALSE))</f>
        <v>449</v>
      </c>
      <c r="D28" s="13" t="str">
        <f>IF(B28="","",VLOOKUP(B28,Lookups!$A$2:$F$99,3,FALSE))</f>
        <v>Grade B</v>
      </c>
      <c r="E28" s="13" t="str">
        <f>IF(B28="","",VLOOKUP(B28,Lookups!$A$2:$F$99,4,FALSE))</f>
        <v>PCP Class</v>
      </c>
      <c r="F28" s="13" t="str">
        <f>IF(B28="","",VLOOKUP(B28,Lookups!$A$2:$F$99,5,FALSE))</f>
        <v>Frobury Hares</v>
      </c>
      <c r="G28" s="13" t="str">
        <f>IF(B28="","",VLOOKUP(B28,Lookups!$A$2:$F$99,6,FALSE))</f>
        <v>Frobury</v>
      </c>
      <c r="H28" s="36">
        <f>IFERROR(VLOOKUP(B28,Calculations!$F$2:$AL$175,24,FALSE),"")</f>
        <v>1</v>
      </c>
      <c r="I28" s="37">
        <f>IFERROR(VLOOKUP(B28,Calculations!$F$2:$AL$175,25,FALSE),"")</f>
        <v>0.45714285714285713</v>
      </c>
      <c r="J28" s="38">
        <f>IFERROR(VLOOKUP(B28,Calculations!$F$2:$AL$175,26,FALSE),"")</f>
        <v>0.45714285714285713</v>
      </c>
      <c r="K28" s="39">
        <f>IFERROR(VLOOKUP(B28,Calculations!$F$2:$AL$175,27,FALSE),"")</f>
        <v>16</v>
      </c>
      <c r="L28" s="39">
        <f>IFERROR(VLOOKUP(B28,Calculations!$F$2:$AL$175,28,FALSE),"")</f>
        <v>16</v>
      </c>
      <c r="M28" s="40">
        <f>IFERROR(VLOOKUP(B28,Calculations!$F$2:$AL$175,31,FALSE),"")</f>
        <v>16</v>
      </c>
    </row>
    <row r="29" spans="1:13" ht="15" customHeight="1" x14ac:dyDescent="0.3">
      <c r="A29" s="41">
        <v>27</v>
      </c>
      <c r="B29" s="63" t="s">
        <v>60</v>
      </c>
      <c r="C29" s="13">
        <f>IF(B29="","",VLOOKUP(B29,Lookups!$A$2:$F$99,2,FALSE))</f>
        <v>1431</v>
      </c>
      <c r="D29" s="13" t="str">
        <f>IF(B29="","",VLOOKUP(B29,Lookups!$A$2:$F$99,3,FALSE))</f>
        <v>Grade C</v>
      </c>
      <c r="E29" s="13" t="str">
        <f>IF(B29="","",VLOOKUP(B29,Lookups!$A$2:$F$99,4,FALSE))</f>
        <v>PCP Class</v>
      </c>
      <c r="F29" s="13" t="str">
        <f>IF(B29="","",VLOOKUP(B29,Lookups!$A$2:$F$99,5,FALSE))</f>
        <v>Buccaneers</v>
      </c>
      <c r="G29" s="13" t="str">
        <f>IF(B29="","",VLOOKUP(B29,Lookups!$A$2:$F$99,6,FALSE))</f>
        <v>Buccaneers</v>
      </c>
      <c r="H29" s="36">
        <f>IFERROR(VLOOKUP(B29,Calculations!$F$2:$AL$175,24,FALSE),"")</f>
        <v>1</v>
      </c>
      <c r="I29" s="37">
        <f>IFERROR(VLOOKUP(B29,Calculations!$F$2:$AL$175,25,FALSE),"")</f>
        <v>0.45714285714285713</v>
      </c>
      <c r="J29" s="38">
        <f>IFERROR(VLOOKUP(B29,Calculations!$F$2:$AL$175,26,FALSE),"")</f>
        <v>0.45714285714285713</v>
      </c>
      <c r="K29" s="39">
        <f>IFERROR(VLOOKUP(B29,Calculations!$F$2:$AL$175,27,FALSE),"")</f>
        <v>16</v>
      </c>
      <c r="L29" s="39">
        <f>IFERROR(VLOOKUP(B29,Calculations!$F$2:$AL$175,28,FALSE),"")</f>
        <v>16</v>
      </c>
      <c r="M29" s="40">
        <f>IFERROR(VLOOKUP(B29,Calculations!$F$2:$AL$175,31,FALSE),"")</f>
        <v>16</v>
      </c>
    </row>
    <row r="30" spans="1:13" ht="15" customHeight="1" x14ac:dyDescent="0.3">
      <c r="A30" s="41">
        <v>28</v>
      </c>
      <c r="B30" s="63" t="s">
        <v>80</v>
      </c>
      <c r="C30" s="13">
        <f>IF(B30="","",VLOOKUP(B30,Lookups!$A$2:$F$99,2,FALSE))</f>
        <v>1346</v>
      </c>
      <c r="D30" s="13" t="str">
        <f>IF(B30="","",VLOOKUP(B30,Lookups!$A$2:$F$99,3,FALSE))</f>
        <v>Grade B</v>
      </c>
      <c r="E30" s="13" t="str">
        <f>IF(B30="","",VLOOKUP(B30,Lookups!$A$2:$F$99,4,FALSE))</f>
        <v>PCP Class</v>
      </c>
      <c r="F30" s="13" t="str">
        <f>IF(B30="","",VLOOKUP(B30,Lookups!$A$2:$F$99,5,FALSE))</f>
        <v>Newbury</v>
      </c>
      <c r="G30" s="13" t="str">
        <f>IF(B30="","",VLOOKUP(B30,Lookups!$A$2:$F$99,6,FALSE))</f>
        <v>Newbury</v>
      </c>
      <c r="H30" s="36">
        <f>IFERROR(VLOOKUP(B30,Calculations!$F$2:$AL$175,24,FALSE),"")</f>
        <v>0</v>
      </c>
      <c r="I30" s="37" t="str">
        <f>IFERROR(VLOOKUP(B30,Calculations!$F$2:$AL$175,25,FALSE),"")</f>
        <v/>
      </c>
      <c r="J30" s="38" t="str">
        <f>IFERROR(VLOOKUP(B30,Calculations!$F$2:$AL$175,26,FALSE),"")</f>
        <v/>
      </c>
      <c r="K30" s="39">
        <f>IFERROR(VLOOKUP(B30,Calculations!$F$2:$AL$175,27,FALSE),"")</f>
        <v>0</v>
      </c>
      <c r="L30" s="39" t="str">
        <f>IFERROR(VLOOKUP(B30,Calculations!$F$2:$AL$175,28,FALSE),"")</f>
        <v/>
      </c>
      <c r="M30" s="40" t="str">
        <f>IFERROR(VLOOKUP(B30,Calculations!$F$2:$AL$175,31,FALSE),"")</f>
        <v/>
      </c>
    </row>
    <row r="31" spans="1:13" ht="15" customHeight="1" x14ac:dyDescent="0.3">
      <c r="A31" s="41">
        <v>29</v>
      </c>
      <c r="B31" s="63" t="s">
        <v>59</v>
      </c>
      <c r="C31" s="13">
        <f>IF(B31="","",VLOOKUP(B31,Lookups!$A$2:$F$99,2,FALSE))</f>
        <v>1888</v>
      </c>
      <c r="D31" s="13" t="str">
        <f>IF(B31="","",VLOOKUP(B31,Lookups!$A$2:$F$99,3,FALSE))</f>
        <v>Grade B</v>
      </c>
      <c r="E31" s="13" t="str">
        <f>IF(B31="","",VLOOKUP(B31,Lookups!$A$2:$F$99,4,FALSE))</f>
        <v>PCP Class</v>
      </c>
      <c r="F31" s="13" t="str">
        <f>IF(B31="","",VLOOKUP(B31,Lookups!$A$2:$F$99,5,FALSE))</f>
        <v>Frobury Kites</v>
      </c>
      <c r="G31" s="13" t="str">
        <f>IF(B31="","",VLOOKUP(B31,Lookups!$A$2:$F$99,6,FALSE))</f>
        <v>Frobury</v>
      </c>
      <c r="H31" s="36">
        <f>IFERROR(VLOOKUP(B31,Calculations!$F$2:$AL$175,24,FALSE),"")</f>
        <v>1</v>
      </c>
      <c r="I31" s="37">
        <f>IFERROR(VLOOKUP(B31,Calculations!$F$2:$AL$175,25,FALSE),"")</f>
        <v>0.8</v>
      </c>
      <c r="J31" s="38">
        <f>IFERROR(VLOOKUP(B31,Calculations!$F$2:$AL$175,26,FALSE),"")</f>
        <v>0.8</v>
      </c>
      <c r="K31" s="39">
        <f>IFERROR(VLOOKUP(B31,Calculations!$F$2:$AL$175,27,FALSE),"")</f>
        <v>28</v>
      </c>
      <c r="L31" s="39">
        <f>IFERROR(VLOOKUP(B31,Calculations!$F$2:$AL$175,28,FALSE),"")</f>
        <v>28</v>
      </c>
      <c r="M31" s="40">
        <f>IFERROR(VLOOKUP(B31,Calculations!$F$2:$AL$175,31,FALSE),"")</f>
        <v>28</v>
      </c>
    </row>
    <row r="32" spans="1:13" ht="15" customHeight="1" x14ac:dyDescent="0.3">
      <c r="A32" s="41">
        <v>30</v>
      </c>
      <c r="B32" s="63" t="s">
        <v>165</v>
      </c>
      <c r="C32" s="13">
        <f>IF(B32="","",VLOOKUP(B32,Lookups!$A$2:$F$99,2,FALSE))</f>
        <v>0</v>
      </c>
      <c r="D32" s="13" t="str">
        <f>IF(B32="","",VLOOKUP(B32,Lookups!$A$2:$F$99,3,FALSE))</f>
        <v>Grade B</v>
      </c>
      <c r="E32" s="13" t="str">
        <f>IF(B32="","",VLOOKUP(B32,Lookups!$A$2:$F$99,4,FALSE))</f>
        <v>PCP Class</v>
      </c>
      <c r="F32" s="13" t="str">
        <f>IF(B32="","",VLOOKUP(B32,Lookups!$A$2:$F$99,5,FALSE))</f>
        <v>VISITOR</v>
      </c>
      <c r="G32" s="13" t="str">
        <f>IF(B32="","",VLOOKUP(B32,Lookups!$A$2:$F$99,6,FALSE))</f>
        <v>Meon</v>
      </c>
      <c r="H32" s="36">
        <f>IFERROR(VLOOKUP(B32,Calculations!$F$2:$AL$175,24,FALSE),"")</f>
        <v>0</v>
      </c>
      <c r="I32" s="37" t="str">
        <f>IFERROR(VLOOKUP(B32,Calculations!$F$2:$AL$175,25,FALSE),"")</f>
        <v/>
      </c>
      <c r="J32" s="38" t="str">
        <f>IFERROR(VLOOKUP(B32,Calculations!$F$2:$AL$175,26,FALSE),"")</f>
        <v/>
      </c>
      <c r="K32" s="39">
        <f>IFERROR(VLOOKUP(B32,Calculations!$F$2:$AL$175,27,FALSE),"")</f>
        <v>0</v>
      </c>
      <c r="L32" s="39" t="str">
        <f>IFERROR(VLOOKUP(B32,Calculations!$F$2:$AL$175,28,FALSE),"")</f>
        <v/>
      </c>
      <c r="M32" s="40" t="str">
        <f>IFERROR(VLOOKUP(B32,Calculations!$F$2:$AL$175,31,FALSE),"")</f>
        <v/>
      </c>
    </row>
    <row r="33" spans="1:148" ht="15" customHeight="1" x14ac:dyDescent="0.3">
      <c r="A33" s="41">
        <v>31</v>
      </c>
      <c r="B33" s="63" t="s">
        <v>61</v>
      </c>
      <c r="C33" s="13">
        <f>IF(B33="","",VLOOKUP(B33,Lookups!$A$2:$F$99,2,FALSE))</f>
        <v>402</v>
      </c>
      <c r="D33" s="13" t="str">
        <f>IF(B33="","",VLOOKUP(B33,Lookups!$A$2:$F$99,3,FALSE))</f>
        <v>Grade C</v>
      </c>
      <c r="E33" s="13" t="str">
        <f>IF(B33="","",VLOOKUP(B33,Lookups!$A$2:$F$99,4,FALSE))</f>
        <v>PCP Class</v>
      </c>
      <c r="F33" s="13" t="str">
        <f>IF(B33="","",VLOOKUP(B33,Lookups!$A$2:$F$99,5,FALSE))</f>
        <v>Newbury</v>
      </c>
      <c r="G33" s="13" t="str">
        <f>IF(B33="","",VLOOKUP(B33,Lookups!$A$2:$F$99,6,FALSE))</f>
        <v>Newbury</v>
      </c>
      <c r="H33" s="36">
        <f>IFERROR(VLOOKUP(B33,Calculations!$F$2:$AL$175,24,FALSE),"")</f>
        <v>1</v>
      </c>
      <c r="I33" s="37">
        <f>IFERROR(VLOOKUP(B33,Calculations!$F$2:$AL$175,25,FALSE),"")</f>
        <v>0.74285714285714288</v>
      </c>
      <c r="J33" s="38">
        <f>IFERROR(VLOOKUP(B33,Calculations!$F$2:$AL$175,26,FALSE),"")</f>
        <v>0.74285714285714288</v>
      </c>
      <c r="K33" s="39">
        <f>IFERROR(VLOOKUP(B33,Calculations!$F$2:$AL$175,27,FALSE),"")</f>
        <v>26</v>
      </c>
      <c r="L33" s="39">
        <f>IFERROR(VLOOKUP(B33,Calculations!$F$2:$AL$175,28,FALSE),"")</f>
        <v>26</v>
      </c>
      <c r="M33" s="40">
        <f>IFERROR(VLOOKUP(B33,Calculations!$F$2:$AL$175,31,FALSE),"")</f>
        <v>26</v>
      </c>
    </row>
    <row r="34" spans="1:148" ht="15" customHeight="1" x14ac:dyDescent="0.3">
      <c r="A34" s="41">
        <v>32</v>
      </c>
      <c r="B34" s="63" t="s">
        <v>131</v>
      </c>
      <c r="C34" s="13">
        <f>IF(B34="","",VLOOKUP(B34,Lookups!$A$2:$F$99,2,FALSE))</f>
        <v>1883</v>
      </c>
      <c r="D34" s="13" t="str">
        <f>IF(B34="","",VLOOKUP(B34,Lookups!$A$2:$F$99,3,FALSE))</f>
        <v>Grade C</v>
      </c>
      <c r="E34" s="13" t="str">
        <f>IF(B34="","",VLOOKUP(B34,Lookups!$A$2:$F$99,4,FALSE))</f>
        <v>PCP Class</v>
      </c>
      <c r="F34" s="13" t="str">
        <f>IF(B34="","",VLOOKUP(B34,Lookups!$A$2:$F$99,5,FALSE))</f>
        <v>Carisbrooke</v>
      </c>
      <c r="G34" s="13" t="str">
        <f>IF(B34="","",VLOOKUP(B34,Lookups!$A$2:$F$99,6,FALSE))</f>
        <v>Carisbrooke</v>
      </c>
      <c r="H34" s="36">
        <f>IFERROR(VLOOKUP(B34,Calculations!$F$2:$AL$175,24,FALSE),"")</f>
        <v>0</v>
      </c>
      <c r="I34" s="37" t="str">
        <f>IFERROR(VLOOKUP(B34,Calculations!$F$2:$AL$175,25,FALSE),"")</f>
        <v/>
      </c>
      <c r="J34" s="38" t="str">
        <f>IFERROR(VLOOKUP(B34,Calculations!$F$2:$AL$175,26,FALSE),"")</f>
        <v/>
      </c>
      <c r="K34" s="39">
        <f>IFERROR(VLOOKUP(B34,Calculations!$F$2:$AL$175,27,FALSE),"")</f>
        <v>0</v>
      </c>
      <c r="L34" s="39" t="str">
        <f>IFERROR(VLOOKUP(B34,Calculations!$F$2:$AL$175,28,FALSE),"")</f>
        <v/>
      </c>
      <c r="M34" s="40" t="str">
        <f>IFERROR(VLOOKUP(B34,Calculations!$F$2:$AL$175,31,FALSE),"")</f>
        <v/>
      </c>
    </row>
    <row r="35" spans="1:148" s="10" customFormat="1" ht="15" customHeight="1" x14ac:dyDescent="0.3">
      <c r="A35" s="41">
        <v>33</v>
      </c>
      <c r="B35" s="63" t="s">
        <v>62</v>
      </c>
      <c r="C35" s="13">
        <f>IF(B35="","",VLOOKUP(B35,Lookups!$A$2:$F$99,2,FALSE))</f>
        <v>1886</v>
      </c>
      <c r="D35" s="13" t="str">
        <f>IF(B35="","",VLOOKUP(B35,Lookups!$A$2:$F$99,3,FALSE))</f>
        <v>Grade C</v>
      </c>
      <c r="E35" s="13" t="str">
        <f>IF(B35="","",VLOOKUP(B35,Lookups!$A$2:$F$99,4,FALSE))</f>
        <v>PCP Class</v>
      </c>
      <c r="F35" s="13" t="str">
        <f>IF(B35="","",VLOOKUP(B35,Lookups!$A$2:$F$99,5,FALSE))</f>
        <v>VISITOR</v>
      </c>
      <c r="G35" s="13" t="str">
        <f>IF(B35="","",VLOOKUP(B35,Lookups!$A$2:$F$99,6,FALSE))</f>
        <v>Meon</v>
      </c>
      <c r="H35" s="36">
        <f>IFERROR(VLOOKUP(B35,Calculations!$F$2:$AL$175,24,FALSE),"")</f>
        <v>0</v>
      </c>
      <c r="I35" s="37" t="str">
        <f>IFERROR(VLOOKUP(B35,Calculations!$F$2:$AL$175,25,FALSE),"")</f>
        <v/>
      </c>
      <c r="J35" s="38" t="str">
        <f>IFERROR(VLOOKUP(B35,Calculations!$F$2:$AL$175,26,FALSE),"")</f>
        <v/>
      </c>
      <c r="K35" s="39">
        <f>IFERROR(VLOOKUP(B35,Calculations!$F$2:$AL$175,27,FALSE),"")</f>
        <v>0</v>
      </c>
      <c r="L35" s="39" t="str">
        <f>IFERROR(VLOOKUP(B35,Calculations!$F$2:$AL$175,28,FALSE),"")</f>
        <v/>
      </c>
      <c r="M35" s="40" t="str">
        <f>IFERROR(VLOOKUP(B35,Calculations!$F$2:$AL$175,31,FALSE),"")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3">
      <c r="A36" s="41">
        <v>34</v>
      </c>
      <c r="B36" s="63" t="s">
        <v>39</v>
      </c>
      <c r="C36" s="13">
        <f>IF(B36="","",VLOOKUP(B36,Lookups!$A$2:$F$99,2,FALSE))</f>
        <v>1654</v>
      </c>
      <c r="D36" s="13" t="str">
        <f>IF(B36="","",VLOOKUP(B36,Lookups!$A$2:$F$99,3,FALSE))</f>
        <v>Grade C</v>
      </c>
      <c r="E36" s="13" t="str">
        <f>IF(B36="","",VLOOKUP(B36,Lookups!$A$2:$F$99,4,FALSE))</f>
        <v>PCP Class</v>
      </c>
      <c r="F36" s="13" t="str">
        <f>IF(B36="","",VLOOKUP(B36,Lookups!$A$2:$F$99,5,FALSE))</f>
        <v>Newbury</v>
      </c>
      <c r="G36" s="13" t="str">
        <f>IF(B36="","",VLOOKUP(B36,Lookups!$A$2:$F$99,6,FALSE))</f>
        <v>Newbury</v>
      </c>
      <c r="H36" s="36">
        <f>IFERROR(VLOOKUP(B36,Calculations!$F$2:$AL$175,24,FALSE),"")</f>
        <v>1</v>
      </c>
      <c r="I36" s="37">
        <f>IFERROR(VLOOKUP(B36,Calculations!$F$2:$AL$175,25,FALSE),"")</f>
        <v>0.4</v>
      </c>
      <c r="J36" s="38">
        <f>IFERROR(VLOOKUP(B36,Calculations!$F$2:$AL$175,26,FALSE),"")</f>
        <v>0.4</v>
      </c>
      <c r="K36" s="39">
        <f>IFERROR(VLOOKUP(B36,Calculations!$F$2:$AL$175,27,FALSE),"")</f>
        <v>14</v>
      </c>
      <c r="L36" s="39">
        <f>IFERROR(VLOOKUP(B36,Calculations!$F$2:$AL$175,28,FALSE),"")</f>
        <v>14</v>
      </c>
      <c r="M36" s="40">
        <f>IFERROR(VLOOKUP(B36,Calculations!$F$2:$AL$175,31,FALSE),"")</f>
        <v>14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3">
      <c r="A37" s="41">
        <v>35</v>
      </c>
      <c r="B37" s="63" t="s">
        <v>38</v>
      </c>
      <c r="C37" s="13">
        <f>IF(B37="","",VLOOKUP(B37,Lookups!$A$2:$F$99,2,FALSE))</f>
        <v>448</v>
      </c>
      <c r="D37" s="13" t="str">
        <f>IF(B37="","",VLOOKUP(B37,Lookups!$A$2:$F$99,3,FALSE))</f>
        <v>Grade C</v>
      </c>
      <c r="E37" s="13" t="str">
        <f>IF(B37="","",VLOOKUP(B37,Lookups!$A$2:$F$99,4,FALSE))</f>
        <v>Open Class</v>
      </c>
      <c r="F37" s="13" t="str">
        <f>IF(B37="","",VLOOKUP(B37,Lookups!$A$2:$F$99,5,FALSE))</f>
        <v>Frobury Hares</v>
      </c>
      <c r="G37" s="13" t="str">
        <f>IF(B37="","",VLOOKUP(B37,Lookups!$A$2:$F$99,6,FALSE))</f>
        <v>Frobury</v>
      </c>
      <c r="H37" s="36">
        <f>IFERROR(VLOOKUP(B37,Calculations!$F$2:$AL$175,24,FALSE),"")</f>
        <v>1</v>
      </c>
      <c r="I37" s="37">
        <f>IFERROR(VLOOKUP(B37,Calculations!$F$2:$AL$175,25,FALSE),"")</f>
        <v>0.54285714285714282</v>
      </c>
      <c r="J37" s="38">
        <f>IFERROR(VLOOKUP(B37,Calculations!$F$2:$AL$175,26,FALSE),"")</f>
        <v>0.54285714285714282</v>
      </c>
      <c r="K37" s="39">
        <f>IFERROR(VLOOKUP(B37,Calculations!$F$2:$AL$175,27,FALSE),"")</f>
        <v>19</v>
      </c>
      <c r="L37" s="39">
        <f>IFERROR(VLOOKUP(B37,Calculations!$F$2:$AL$175,28,FALSE),"")</f>
        <v>19</v>
      </c>
      <c r="M37" s="40">
        <f>IFERROR(VLOOKUP(B37,Calculations!$F$2:$AL$175,31,FALSE),"")</f>
        <v>19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3">
      <c r="A38" s="41">
        <v>36</v>
      </c>
      <c r="B38" s="63" t="s">
        <v>149</v>
      </c>
      <c r="C38" s="13">
        <f>IF(B38="","",VLOOKUP(B38,Lookups!$A$2:$F$99,2,FALSE))</f>
        <v>0</v>
      </c>
      <c r="D38" s="13" t="str">
        <f>IF(B38="","",VLOOKUP(B38,Lookups!$A$2:$F$99,3,FALSE))</f>
        <v>Grade C</v>
      </c>
      <c r="E38" s="13" t="str">
        <f>IF(B38="","",VLOOKUP(B38,Lookups!$A$2:$F$99,4,FALSE))</f>
        <v>PCP Class</v>
      </c>
      <c r="F38" s="13" t="str">
        <f>IF(B38="","",VLOOKUP(B38,Lookups!$A$2:$F$99,5,FALSE))</f>
        <v>None</v>
      </c>
      <c r="G38" s="13" t="str">
        <f>IF(B38="","",VLOOKUP(B38,Lookups!$A$2:$F$99,6,FALSE))</f>
        <v>Meon</v>
      </c>
      <c r="H38" s="36">
        <f>IFERROR(VLOOKUP(B38,Calculations!$F$2:$AL$175,24,FALSE),"")</f>
        <v>0</v>
      </c>
      <c r="I38" s="37" t="str">
        <f>IFERROR(VLOOKUP(B38,Calculations!$F$2:$AL$175,25,FALSE),"")</f>
        <v/>
      </c>
      <c r="J38" s="38" t="str">
        <f>IFERROR(VLOOKUP(B38,Calculations!$F$2:$AL$175,26,FALSE),"")</f>
        <v/>
      </c>
      <c r="K38" s="39">
        <f>IFERROR(VLOOKUP(B38,Calculations!$F$2:$AL$175,27,FALSE),"")</f>
        <v>0</v>
      </c>
      <c r="L38" s="39" t="str">
        <f>IFERROR(VLOOKUP(B38,Calculations!$F$2:$AL$175,28,FALSE),"")</f>
        <v/>
      </c>
      <c r="M38" s="40" t="str">
        <f>IFERROR(VLOOKUP(B38,Calculations!$F$2:$AL$175,31,FALSE),"")</f>
        <v/>
      </c>
    </row>
    <row r="39" spans="1:148" ht="15" customHeight="1" x14ac:dyDescent="0.3">
      <c r="A39" s="41">
        <v>37</v>
      </c>
      <c r="B39" s="63" t="s">
        <v>65</v>
      </c>
      <c r="C39" s="13">
        <f>IF(B39="","",VLOOKUP(B39,Lookups!$A$2:$F$99,2,FALSE))</f>
        <v>1885</v>
      </c>
      <c r="D39" s="13" t="str">
        <f>IF(B39="","",VLOOKUP(B39,Lookups!$A$2:$F$99,3,FALSE))</f>
        <v>Grade C</v>
      </c>
      <c r="E39" s="13" t="str">
        <f>IF(B39="","",VLOOKUP(B39,Lookups!$A$2:$F$99,4,FALSE))</f>
        <v>PCP Class</v>
      </c>
      <c r="F39" s="13" t="str">
        <f>IF(B39="","",VLOOKUP(B39,Lookups!$A$2:$F$99,5,FALSE))</f>
        <v>Buccaneers</v>
      </c>
      <c r="G39" s="13" t="str">
        <f>IF(B39="","",VLOOKUP(B39,Lookups!$A$2:$F$99,6,FALSE))</f>
        <v>Buccaneers</v>
      </c>
      <c r="H39" s="36">
        <f>IFERROR(VLOOKUP(B39,Calculations!$F$2:$AL$175,24,FALSE),"")</f>
        <v>1</v>
      </c>
      <c r="I39" s="37">
        <f>IFERROR(VLOOKUP(B39,Calculations!$F$2:$AL$175,25,FALSE),"")</f>
        <v>0.54285714285714282</v>
      </c>
      <c r="J39" s="38">
        <f>IFERROR(VLOOKUP(B39,Calculations!$F$2:$AL$175,26,FALSE),"")</f>
        <v>0.54285714285714282</v>
      </c>
      <c r="K39" s="39">
        <f>IFERROR(VLOOKUP(B39,Calculations!$F$2:$AL$175,27,FALSE),"")</f>
        <v>19</v>
      </c>
      <c r="L39" s="39">
        <f>IFERROR(VLOOKUP(B39,Calculations!$F$2:$AL$175,28,FALSE),"")</f>
        <v>19</v>
      </c>
      <c r="M39" s="40">
        <f>IFERROR(VLOOKUP(B39,Calculations!$F$2:$AL$175,31,FALSE),"")</f>
        <v>19</v>
      </c>
    </row>
    <row r="40" spans="1:148" ht="15" customHeight="1" x14ac:dyDescent="0.3">
      <c r="A40" s="41">
        <v>38</v>
      </c>
      <c r="B40" s="63" t="s">
        <v>64</v>
      </c>
      <c r="C40" s="13">
        <f>IF(B40="","",VLOOKUP(B40,Lookups!$A$2:$F$99,2,FALSE))</f>
        <v>1904</v>
      </c>
      <c r="D40" s="13" t="str">
        <f>IF(B40="","",VLOOKUP(B40,Lookups!$A$2:$F$99,3,FALSE))</f>
        <v>Grade C</v>
      </c>
      <c r="E40" s="13" t="str">
        <f>IF(B40="","",VLOOKUP(B40,Lookups!$A$2:$F$99,4,FALSE))</f>
        <v>PCP Class</v>
      </c>
      <c r="F40" s="13" t="str">
        <f>IF(B40="","",VLOOKUP(B40,Lookups!$A$2:$F$99,5,FALSE))</f>
        <v>Meon</v>
      </c>
      <c r="G40" s="13" t="str">
        <f>IF(B40="","",VLOOKUP(B40,Lookups!$A$2:$F$99,6,FALSE))</f>
        <v>Meon</v>
      </c>
      <c r="H40" s="36">
        <f>IFERROR(VLOOKUP(B40,Calculations!$F$2:$AL$175,24,FALSE),"")</f>
        <v>0</v>
      </c>
      <c r="I40" s="37" t="str">
        <f>IFERROR(VLOOKUP(B40,Calculations!$F$2:$AL$175,25,FALSE),"")</f>
        <v/>
      </c>
      <c r="J40" s="38" t="str">
        <f>IFERROR(VLOOKUP(B40,Calculations!$F$2:$AL$175,26,FALSE),"")</f>
        <v/>
      </c>
      <c r="K40" s="39">
        <f>IFERROR(VLOOKUP(B40,Calculations!$F$2:$AL$175,27,FALSE),"")</f>
        <v>0</v>
      </c>
      <c r="L40" s="39" t="str">
        <f>IFERROR(VLOOKUP(B40,Calculations!$F$2:$AL$175,28,FALSE),"")</f>
        <v/>
      </c>
      <c r="M40" s="40" t="str">
        <f>IFERROR(VLOOKUP(B40,Calculations!$F$2:$AL$175,31,FALSE),"")</f>
        <v/>
      </c>
    </row>
    <row r="41" spans="1:148" ht="15" customHeight="1" x14ac:dyDescent="0.3">
      <c r="A41" s="41">
        <v>39</v>
      </c>
      <c r="B41" s="63" t="s">
        <v>63</v>
      </c>
      <c r="C41" s="13">
        <f>IF(B41="","",VLOOKUP(B41,Lookups!$A$2:$F$99,2,FALSE))</f>
        <v>1884</v>
      </c>
      <c r="D41" s="13" t="str">
        <f>IF(B41="","",VLOOKUP(B41,Lookups!$A$2:$F$99,3,FALSE))</f>
        <v>Grade C</v>
      </c>
      <c r="E41" s="13" t="str">
        <f>IF(B41="","",VLOOKUP(B41,Lookups!$A$2:$F$99,4,FALSE))</f>
        <v>PCP Class</v>
      </c>
      <c r="F41" s="13" t="str">
        <f>IF(B41="","",VLOOKUP(B41,Lookups!$A$2:$F$99,5,FALSE))</f>
        <v>Buccaneers</v>
      </c>
      <c r="G41" s="13" t="str">
        <f>IF(B41="","",VLOOKUP(B41,Lookups!$A$2:$F$99,6,FALSE))</f>
        <v>Buccaneers</v>
      </c>
      <c r="H41" s="36">
        <f>IFERROR(VLOOKUP(B41,Calculations!$F$2:$AL$175,24,FALSE),"")</f>
        <v>1</v>
      </c>
      <c r="I41" s="37">
        <f>IFERROR(VLOOKUP(B41,Calculations!$F$2:$AL$175,25,FALSE),"")</f>
        <v>0.77142857142857146</v>
      </c>
      <c r="J41" s="38">
        <f>IFERROR(VLOOKUP(B41,Calculations!$F$2:$AL$175,26,FALSE),"")</f>
        <v>0.77142857142857146</v>
      </c>
      <c r="K41" s="39">
        <f>IFERROR(VLOOKUP(B41,Calculations!$F$2:$AL$175,27,FALSE),"")</f>
        <v>27</v>
      </c>
      <c r="L41" s="39">
        <f>IFERROR(VLOOKUP(B41,Calculations!$F$2:$AL$175,28,FALSE),"")</f>
        <v>27</v>
      </c>
      <c r="M41" s="40">
        <f>IFERROR(VLOOKUP(B41,Calculations!$F$2:$AL$175,31,FALSE),"")</f>
        <v>27</v>
      </c>
    </row>
    <row r="42" spans="1:148" ht="15" customHeight="1" x14ac:dyDescent="0.3">
      <c r="A42" s="41">
        <v>40</v>
      </c>
      <c r="B42" s="63" t="s">
        <v>43</v>
      </c>
      <c r="C42" s="13">
        <f>IF(B42="","",VLOOKUP(B42,Lookups!$A$2:$F$99,2,FALSE))</f>
        <v>1513</v>
      </c>
      <c r="D42" s="13" t="str">
        <f>IF(B42="","",VLOOKUP(B42,Lookups!$A$2:$F$99,3,FALSE))</f>
        <v>Grade C</v>
      </c>
      <c r="E42" s="13" t="str">
        <f>IF(B42="","",VLOOKUP(B42,Lookups!$A$2:$F$99,4,FALSE))</f>
        <v>PCP Class</v>
      </c>
      <c r="F42" s="13" t="str">
        <f>IF(B42="","",VLOOKUP(B42,Lookups!$A$2:$F$99,5,FALSE))</f>
        <v>Newbury</v>
      </c>
      <c r="G42" s="13" t="str">
        <f>IF(B42="","",VLOOKUP(B42,Lookups!$A$2:$F$99,6,FALSE))</f>
        <v>Newbury</v>
      </c>
      <c r="H42" s="36">
        <f>IFERROR(VLOOKUP(B42,Calculations!$F$2:$AL$175,24,FALSE),"")</f>
        <v>0</v>
      </c>
      <c r="I42" s="37" t="str">
        <f>IFERROR(VLOOKUP(B42,Calculations!$F$2:$AL$175,25,FALSE),"")</f>
        <v/>
      </c>
      <c r="J42" s="38" t="str">
        <f>IFERROR(VLOOKUP(B42,Calculations!$F$2:$AL$175,26,FALSE),"")</f>
        <v/>
      </c>
      <c r="K42" s="39">
        <f>IFERROR(VLOOKUP(B42,Calculations!$F$2:$AL$175,27,FALSE),"")</f>
        <v>0</v>
      </c>
      <c r="L42" s="39" t="str">
        <f>IFERROR(VLOOKUP(B42,Calculations!$F$2:$AL$175,28,FALSE),"")</f>
        <v/>
      </c>
      <c r="M42" s="40" t="str">
        <f>IFERROR(VLOOKUP(B42,Calculations!$F$2:$AL$175,31,FALSE),"")</f>
        <v/>
      </c>
    </row>
    <row r="43" spans="1:148" ht="15" customHeight="1" x14ac:dyDescent="0.3">
      <c r="A43" s="41">
        <v>41</v>
      </c>
      <c r="B43" s="62" t="s">
        <v>114</v>
      </c>
      <c r="C43" s="13">
        <f>IF(B43="","",VLOOKUP(B43,Lookups!$A$2:$F$99,2,FALSE))</f>
        <v>56</v>
      </c>
      <c r="D43" s="13" t="str">
        <f>IF(B43="","",VLOOKUP(B43,Lookups!$A$2:$F$99,3,FALSE))</f>
        <v>Grade TBC</v>
      </c>
      <c r="E43" s="13" t="str">
        <f>IF(B43="","",VLOOKUP(B43,Lookups!$A$2:$F$99,4,FALSE))</f>
        <v>PCP Class</v>
      </c>
      <c r="F43" s="13" t="str">
        <f>IF(B43="","",VLOOKUP(B43,Lookups!$A$2:$F$99,5,FALSE))</f>
        <v>None</v>
      </c>
      <c r="G43" s="13" t="str">
        <f>IF(B43="","",VLOOKUP(B43,Lookups!$A$2:$F$99,6,FALSE))</f>
        <v>Buccaneers</v>
      </c>
      <c r="H43" s="36">
        <f>IFERROR(VLOOKUP(B43,Calculations!$F$2:$AL$175,24,FALSE),"")</f>
        <v>0</v>
      </c>
      <c r="I43" s="37" t="str">
        <f>IFERROR(VLOOKUP(B43,Calculations!$F$2:$AL$175,25,FALSE),"")</f>
        <v/>
      </c>
      <c r="J43" s="38" t="str">
        <f>IFERROR(VLOOKUP(B43,Calculations!$F$2:$AL$175,26,FALSE),"")</f>
        <v/>
      </c>
      <c r="K43" s="39">
        <f>IFERROR(VLOOKUP(B43,Calculations!$F$2:$AL$175,27,FALSE),"")</f>
        <v>0</v>
      </c>
      <c r="L43" s="39" t="str">
        <f>IFERROR(VLOOKUP(B43,Calculations!$F$2:$AL$175,28,FALSE),"")</f>
        <v/>
      </c>
      <c r="M43" s="40" t="str">
        <f>IFERROR(VLOOKUP(B43,Calculations!$F$2:$AL$175,31,FALSE),"")</f>
        <v/>
      </c>
    </row>
    <row r="44" spans="1:148" ht="15" customHeight="1" x14ac:dyDescent="0.3">
      <c r="A44" s="41">
        <v>42</v>
      </c>
      <c r="B44" s="63" t="s">
        <v>167</v>
      </c>
      <c r="C44" s="13">
        <f>IF(B44="","",VLOOKUP(B44,Lookups!$A$2:$F$99,2,FALSE))</f>
        <v>0</v>
      </c>
      <c r="D44" s="13" t="str">
        <f>IF(B44="","",VLOOKUP(B44,Lookups!$A$2:$F$99,3,FALSE))</f>
        <v>Grade AA</v>
      </c>
      <c r="E44" s="13" t="str">
        <f>IF(B44="","",VLOOKUP(B44,Lookups!$A$2:$F$99,4,FALSE))</f>
        <v>PCP Class</v>
      </c>
      <c r="F44" s="13" t="str">
        <f>IF(B44="","",VLOOKUP(B44,Lookups!$A$2:$F$99,5,FALSE))</f>
        <v>VISITOR</v>
      </c>
      <c r="G44" s="13" t="str">
        <f>IF(B44="","",VLOOKUP(B44,Lookups!$A$2:$F$99,6,FALSE))</f>
        <v>Kent Woods</v>
      </c>
      <c r="H44" s="36">
        <f>IFERROR(VLOOKUP(B44,Calculations!$F$2:$AL$175,24,FALSE),"")</f>
        <v>0</v>
      </c>
      <c r="I44" s="37" t="str">
        <f>IFERROR(VLOOKUP(B44,Calculations!$F$2:$AL$175,25,FALSE),"")</f>
        <v/>
      </c>
      <c r="J44" s="38" t="str">
        <f>IFERROR(VLOOKUP(B44,Calculations!$F$2:$AL$175,26,FALSE),"")</f>
        <v/>
      </c>
      <c r="K44" s="39">
        <f>IFERROR(VLOOKUP(B44,Calculations!$F$2:$AL$175,27,FALSE),"")</f>
        <v>0</v>
      </c>
      <c r="L44" s="39" t="str">
        <f>IFERROR(VLOOKUP(B44,Calculations!$F$2:$AL$175,28,FALSE),"")</f>
        <v/>
      </c>
      <c r="M44" s="40" t="str">
        <f>IFERROR(VLOOKUP(B44,Calculations!$F$2:$AL$175,31,FALSE),"")</f>
        <v/>
      </c>
    </row>
    <row r="45" spans="1:148" ht="15" customHeight="1" x14ac:dyDescent="0.3">
      <c r="A45" s="41">
        <v>43</v>
      </c>
      <c r="B45" s="63" t="s">
        <v>168</v>
      </c>
      <c r="C45" s="13">
        <f>IF(B45="","",VLOOKUP(B45,Lookups!$A$2:$F$99,2,FALSE))</f>
        <v>0</v>
      </c>
      <c r="D45" s="13" t="str">
        <f>IF(B45="","",VLOOKUP(B45,Lookups!$A$2:$F$99,3,FALSE))</f>
        <v>Grade A</v>
      </c>
      <c r="E45" s="13" t="str">
        <f>IF(B45="","",VLOOKUP(B45,Lookups!$A$2:$F$99,4,FALSE))</f>
        <v>PCP Class</v>
      </c>
      <c r="F45" s="13" t="str">
        <f>IF(B45="","",VLOOKUP(B45,Lookups!$A$2:$F$99,5,FALSE))</f>
        <v>VISITOR</v>
      </c>
      <c r="G45" s="13" t="str">
        <f>IF(B45="","",VLOOKUP(B45,Lookups!$A$2:$F$99,6,FALSE))</f>
        <v>Kent Woods</v>
      </c>
      <c r="H45" s="36">
        <f>IFERROR(VLOOKUP(B45,Calculations!$F$2:$AL$175,24,FALSE),"")</f>
        <v>0</v>
      </c>
      <c r="I45" s="37" t="str">
        <f>IFERROR(VLOOKUP(B45,Calculations!$F$2:$AL$175,25,FALSE),"")</f>
        <v/>
      </c>
      <c r="J45" s="38" t="str">
        <f>IFERROR(VLOOKUP(B45,Calculations!$F$2:$AL$175,26,FALSE),"")</f>
        <v/>
      </c>
      <c r="K45" s="39">
        <f>IFERROR(VLOOKUP(B45,Calculations!$F$2:$AL$175,27,FALSE),"")</f>
        <v>0</v>
      </c>
      <c r="L45" s="39" t="str">
        <f>IFERROR(VLOOKUP(B45,Calculations!$F$2:$AL$175,28,FALSE),"")</f>
        <v/>
      </c>
      <c r="M45" s="40" t="str">
        <f>IFERROR(VLOOKUP(B45,Calculations!$F$2:$AL$175,31,FALSE),"")</f>
        <v/>
      </c>
    </row>
    <row r="46" spans="1:148" ht="15" customHeight="1" x14ac:dyDescent="0.3">
      <c r="A46" s="41">
        <v>44</v>
      </c>
      <c r="B46" s="63" t="s">
        <v>82</v>
      </c>
      <c r="C46" s="13">
        <f>IF(B46="","",VLOOKUP(B46,Lookups!$A$2:$F$99,2,FALSE))</f>
        <v>60</v>
      </c>
      <c r="D46" s="13" t="str">
        <f>IF(B46="","",VLOOKUP(B46,Lookups!$A$2:$F$99,3,FALSE))</f>
        <v>Grade TBC</v>
      </c>
      <c r="E46" s="13" t="str">
        <f>IF(B46="","",VLOOKUP(B46,Lookups!$A$2:$F$99,4,FALSE))</f>
        <v>PCP Class</v>
      </c>
      <c r="F46" s="13" t="str">
        <f>IF(B46="","",VLOOKUP(B46,Lookups!$A$2:$F$99,5,FALSE))</f>
        <v>Frobury Hares</v>
      </c>
      <c r="G46" s="13" t="str">
        <f>IF(B46="","",VLOOKUP(B46,Lookups!$A$2:$F$99,6,FALSE))</f>
        <v>Frobury</v>
      </c>
      <c r="H46" s="36">
        <f>IFERROR(VLOOKUP(B46,Calculations!$F$2:$AL$175,24,FALSE),"")</f>
        <v>0</v>
      </c>
      <c r="I46" s="37" t="str">
        <f>IFERROR(VLOOKUP(B46,Calculations!$F$2:$AL$175,25,FALSE),"")</f>
        <v/>
      </c>
      <c r="J46" s="38" t="str">
        <f>IFERROR(VLOOKUP(B46,Calculations!$F$2:$AL$175,26,FALSE),"")</f>
        <v/>
      </c>
      <c r="K46" s="39">
        <f>IFERROR(VLOOKUP(B46,Calculations!$F$2:$AL$175,27,FALSE),"")</f>
        <v>0</v>
      </c>
      <c r="L46" s="39" t="str">
        <f>IFERROR(VLOOKUP(B46,Calculations!$F$2:$AL$175,28,FALSE),"")</f>
        <v/>
      </c>
      <c r="M46" s="40" t="str">
        <f>IFERROR(VLOOKUP(B46,Calculations!$F$2:$AL$175,31,FALSE),"")</f>
        <v/>
      </c>
    </row>
    <row r="47" spans="1:148" ht="15" customHeight="1" x14ac:dyDescent="0.3">
      <c r="A47" s="41">
        <v>45</v>
      </c>
      <c r="B47" s="63" t="s">
        <v>172</v>
      </c>
      <c r="C47" s="13">
        <f>IF(B47="","",VLOOKUP(B47,Lookups!$A$2:$F$99,2,FALSE))</f>
        <v>0</v>
      </c>
      <c r="D47" s="13" t="str">
        <f>IF(B47="","",VLOOKUP(B47,Lookups!$A$2:$F$99,3,FALSE))</f>
        <v>Grade AA</v>
      </c>
      <c r="E47" s="13" t="str">
        <f>IF(B47="","",VLOOKUP(B47,Lookups!$A$2:$F$99,4,FALSE))</f>
        <v>PCP Class</v>
      </c>
      <c r="F47" s="13" t="str">
        <f>IF(B47="","",VLOOKUP(B47,Lookups!$A$2:$F$99,5,FALSE))</f>
        <v>VISITOR</v>
      </c>
      <c r="G47" s="13" t="str">
        <f>IF(B47="","",VLOOKUP(B47,Lookups!$A$2:$F$99,6,FALSE))</f>
        <v>Kent Woodsman</v>
      </c>
      <c r="H47" s="36">
        <f>IFERROR(VLOOKUP(B47,Calculations!$F$2:$AL$175,24,FALSE),"")</f>
        <v>0</v>
      </c>
      <c r="I47" s="37" t="str">
        <f>IFERROR(VLOOKUP(B47,Calculations!$F$2:$AL$175,25,FALSE),"")</f>
        <v/>
      </c>
      <c r="J47" s="38" t="str">
        <f>IFERROR(VLOOKUP(B47,Calculations!$F$2:$AL$175,26,FALSE),"")</f>
        <v/>
      </c>
      <c r="K47" s="39">
        <f>IFERROR(VLOOKUP(B47,Calculations!$F$2:$AL$175,27,FALSE),"")</f>
        <v>0</v>
      </c>
      <c r="L47" s="39" t="str">
        <f>IFERROR(VLOOKUP(B47,Calculations!$F$2:$AL$175,28,FALSE),"")</f>
        <v/>
      </c>
      <c r="M47" s="40" t="str">
        <f>IFERROR(VLOOKUP(B47,Calculations!$F$2:$AL$175,31,FALSE),"")</f>
        <v/>
      </c>
    </row>
    <row r="48" spans="1:148" ht="15" customHeight="1" x14ac:dyDescent="0.3">
      <c r="A48" s="41">
        <v>46</v>
      </c>
      <c r="B48" s="63" t="s">
        <v>184</v>
      </c>
      <c r="C48" s="13">
        <f>IF(B48="","",VLOOKUP(B48,Lookups!$A$2:$F$99,2,FALSE))</f>
        <v>0</v>
      </c>
      <c r="D48" s="13" t="str">
        <f>IF(B48="","",VLOOKUP(B48,Lookups!$A$2:$F$99,3,FALSE))</f>
        <v>Grade TBC</v>
      </c>
      <c r="E48" s="13">
        <f>IF(B48="","",VLOOKUP(B48,Lookups!$A$2:$F$99,4,FALSE))</f>
        <v>0</v>
      </c>
      <c r="F48" s="13" t="str">
        <f>IF(B48="","",VLOOKUP(B48,Lookups!$A$2:$F$99,5,FALSE))</f>
        <v>VISITOR</v>
      </c>
      <c r="G48" s="13" t="str">
        <f>IF(B48="","",VLOOKUP(B48,Lookups!$A$2:$F$99,6,FALSE))</f>
        <v>B'Gwent</v>
      </c>
      <c r="H48" s="36">
        <f>IFERROR(VLOOKUP(B48,Calculations!$F$2:$AL$175,24,FALSE),"")</f>
        <v>0</v>
      </c>
      <c r="I48" s="37" t="str">
        <f>IFERROR(VLOOKUP(B48,Calculations!$F$2:$AL$175,25,FALSE),"")</f>
        <v/>
      </c>
      <c r="J48" s="38" t="str">
        <f>IFERROR(VLOOKUP(B48,Calculations!$F$2:$AL$175,26,FALSE),"")</f>
        <v/>
      </c>
      <c r="K48" s="39">
        <f>IFERROR(VLOOKUP(B48,Calculations!$F$2:$AL$175,27,FALSE),"")</f>
        <v>0</v>
      </c>
      <c r="L48" s="39" t="str">
        <f>IFERROR(VLOOKUP(B48,Calculations!$F$2:$AL$175,28,FALSE),"")</f>
        <v/>
      </c>
      <c r="M48" s="40" t="str">
        <f>IFERROR(VLOOKUP(B48,Calculations!$F$2:$AL$175,31,FALSE),"")</f>
        <v/>
      </c>
    </row>
    <row r="49" spans="1:13" ht="15" customHeight="1" x14ac:dyDescent="0.3">
      <c r="A49" s="41">
        <v>47</v>
      </c>
      <c r="B49" s="64" t="s">
        <v>127</v>
      </c>
      <c r="C49" s="13">
        <f>IF(B49="","",VLOOKUP(B49,Lookups!$A$2:$F$99,2,FALSE))</f>
        <v>1667</v>
      </c>
      <c r="D49" s="13" t="str">
        <f>IF(B49="","",VLOOKUP(B49,Lookups!$A$2:$F$99,3,FALSE))</f>
        <v>Grade C</v>
      </c>
      <c r="E49" s="13" t="str">
        <f>IF(B49="","",VLOOKUP(B49,Lookups!$A$2:$F$99,4,FALSE))</f>
        <v>PCP Class</v>
      </c>
      <c r="F49" s="13" t="str">
        <f>IF(B49="","",VLOOKUP(B49,Lookups!$A$2:$F$99,5,FALSE))</f>
        <v>Weston Warriors</v>
      </c>
      <c r="G49" s="13" t="str">
        <f>IF(B49="","",VLOOKUP(B49,Lookups!$A$2:$F$99,6,FALSE))</f>
        <v>Weston Warriors</v>
      </c>
      <c r="H49" s="36">
        <f>IFERROR(VLOOKUP(B49,Calculations!$F$2:$AL$175,24,FALSE),"")</f>
        <v>0</v>
      </c>
      <c r="I49" s="37" t="str">
        <f>IFERROR(VLOOKUP(B49,Calculations!$F$2:$AL$175,25,FALSE),"")</f>
        <v/>
      </c>
      <c r="J49" s="38" t="str">
        <f>IFERROR(VLOOKUP(B49,Calculations!$F$2:$AL$175,26,FALSE),"")</f>
        <v/>
      </c>
      <c r="K49" s="39">
        <f>IFERROR(VLOOKUP(B49,Calculations!$F$2:$AL$175,27,FALSE),"")</f>
        <v>0</v>
      </c>
      <c r="L49" s="39" t="str">
        <f>IFERROR(VLOOKUP(B49,Calculations!$F$2:$AL$175,28,FALSE),"")</f>
        <v/>
      </c>
      <c r="M49" s="40" t="str">
        <f>IFERROR(VLOOKUP(B49,Calculations!$F$2:$AL$175,31,FALSE),"")</f>
        <v/>
      </c>
    </row>
    <row r="50" spans="1:13" ht="15" customHeight="1" x14ac:dyDescent="0.3">
      <c r="A50" s="41">
        <v>48</v>
      </c>
      <c r="B50" s="63" t="s">
        <v>185</v>
      </c>
      <c r="C50" s="13">
        <f>IF(B50="","",VLOOKUP(B50,Lookups!$A$2:$F$99,2,FALSE))</f>
        <v>0</v>
      </c>
      <c r="D50" s="13" t="str">
        <f>IF(B50="","",VLOOKUP(B50,Lookups!$A$2:$F$99,3,FALSE))</f>
        <v>Grade TBC</v>
      </c>
      <c r="E50" s="13" t="str">
        <f>IF(B50="","",VLOOKUP(B50,Lookups!$A$2:$F$99,4,FALSE))</f>
        <v>PCP Class</v>
      </c>
      <c r="F50" s="13" t="str">
        <f>IF(B50="","",VLOOKUP(B50,Lookups!$A$2:$F$99,5,FALSE))</f>
        <v>None</v>
      </c>
      <c r="G50" s="13" t="str">
        <f>IF(B50="","",VLOOKUP(B50,Lookups!$A$2:$F$99,6,FALSE))</f>
        <v>Buccaneers</v>
      </c>
      <c r="H50" s="36">
        <f>IFERROR(VLOOKUP(B50,Calculations!$F$2:$AL$175,24,FALSE),"")</f>
        <v>0</v>
      </c>
      <c r="I50" s="37" t="str">
        <f>IFERROR(VLOOKUP(B50,Calculations!$F$2:$AL$175,25,FALSE),"")</f>
        <v/>
      </c>
      <c r="J50" s="38" t="str">
        <f>IFERROR(VLOOKUP(B50,Calculations!$F$2:$AL$175,26,FALSE),"")</f>
        <v/>
      </c>
      <c r="K50" s="39">
        <f>IFERROR(VLOOKUP(B50,Calculations!$F$2:$AL$175,27,FALSE),"")</f>
        <v>0</v>
      </c>
      <c r="L50" s="39" t="str">
        <f>IFERROR(VLOOKUP(B50,Calculations!$F$2:$AL$175,28,FALSE),"")</f>
        <v/>
      </c>
      <c r="M50" s="40" t="str">
        <f>IFERROR(VLOOKUP(B50,Calculations!$F$2:$AL$175,31,FALSE),"")</f>
        <v/>
      </c>
    </row>
    <row r="51" spans="1:13" ht="15" customHeight="1" x14ac:dyDescent="0.3">
      <c r="A51" s="41">
        <v>49</v>
      </c>
      <c r="B51" s="63" t="s">
        <v>33</v>
      </c>
      <c r="C51" s="13">
        <f>IF(B51="","",VLOOKUP(B51,Lookups!$A$2:$F$99,2,FALSE))</f>
        <v>1544</v>
      </c>
      <c r="D51" s="13" t="str">
        <f>IF(B51="","",VLOOKUP(B51,Lookups!$A$2:$F$99,3,FALSE))</f>
        <v>Grade A</v>
      </c>
      <c r="E51" s="13" t="str">
        <f>IF(B51="","",VLOOKUP(B51,Lookups!$A$2:$F$99,4,FALSE))</f>
        <v>PCP Class</v>
      </c>
      <c r="F51" s="13" t="str">
        <f>IF(B51="","",VLOOKUP(B51,Lookups!$A$2:$F$99,5,FALSE))</f>
        <v>Buccaneers</v>
      </c>
      <c r="G51" s="13" t="str">
        <f>IF(B51="","",VLOOKUP(B51,Lookups!$A$2:$F$99,6,FALSE))</f>
        <v>Buccaneers</v>
      </c>
      <c r="H51" s="36">
        <f>IFERROR(VLOOKUP(B51,Calculations!$F$2:$AL$175,24,FALSE),"")</f>
        <v>0</v>
      </c>
      <c r="I51" s="37" t="str">
        <f>IFERROR(VLOOKUP(B51,Calculations!$F$2:$AL$175,25,FALSE),"")</f>
        <v/>
      </c>
      <c r="J51" s="38" t="str">
        <f>IFERROR(VLOOKUP(B51,Calculations!$F$2:$AL$175,26,FALSE),"")</f>
        <v/>
      </c>
      <c r="K51" s="39">
        <f>IFERROR(VLOOKUP(B51,Calculations!$F$2:$AL$175,27,FALSE),"")</f>
        <v>0</v>
      </c>
      <c r="L51" s="39" t="str">
        <f>IFERROR(VLOOKUP(B51,Calculations!$F$2:$AL$175,28,FALSE),"")</f>
        <v/>
      </c>
      <c r="M51" s="40" t="str">
        <f>IFERROR(VLOOKUP(B51,Calculations!$F$2:$AL$175,31,FALSE),"")</f>
        <v/>
      </c>
    </row>
    <row r="52" spans="1:13" ht="15" customHeight="1" x14ac:dyDescent="0.3">
      <c r="A52" s="41">
        <v>50</v>
      </c>
      <c r="B52" s="63" t="s">
        <v>46</v>
      </c>
      <c r="C52" s="13">
        <f>IF(B52="","",VLOOKUP(B52,Lookups!$A$2:$F$99,2,FALSE))</f>
        <v>21863</v>
      </c>
      <c r="D52" s="13" t="str">
        <f>IF(B52="","",VLOOKUP(B52,Lookups!$A$2:$F$99,3,FALSE))</f>
        <v>Grade A</v>
      </c>
      <c r="E52" s="13" t="str">
        <f>IF(B52="","",VLOOKUP(B52,Lookups!$A$2:$F$99,4,FALSE))</f>
        <v>Springer Class</v>
      </c>
      <c r="F52" s="13" t="str">
        <f>IF(B52="","",VLOOKUP(B52,Lookups!$A$2:$F$99,5,FALSE))</f>
        <v>VISITOR</v>
      </c>
      <c r="G52" s="13" t="str">
        <f>IF(B52="","",VLOOKUP(B52,Lookups!$A$2:$F$99,6,FALSE))</f>
        <v>None</v>
      </c>
      <c r="H52" s="36">
        <f>IFERROR(VLOOKUP(B52,Calculations!$F$2:$AL$175,24,FALSE),"")</f>
        <v>0</v>
      </c>
      <c r="I52" s="37" t="str">
        <f>IFERROR(VLOOKUP(B52,Calculations!$F$2:$AL$175,25,FALSE),"")</f>
        <v/>
      </c>
      <c r="J52" s="38" t="str">
        <f>IFERROR(VLOOKUP(B52,Calculations!$F$2:$AL$175,26,FALSE),"")</f>
        <v/>
      </c>
      <c r="K52" s="39">
        <f>IFERROR(VLOOKUP(B52,Calculations!$F$2:$AL$175,27,FALSE),"")</f>
        <v>0</v>
      </c>
      <c r="L52" s="39" t="str">
        <f>IFERROR(VLOOKUP(B52,Calculations!$F$2:$AL$175,28,FALSE),"")</f>
        <v/>
      </c>
      <c r="M52" s="40" t="str">
        <f>IFERROR(VLOOKUP(B52,Calculations!$F$2:$AL$175,31,FALSE),"")</f>
        <v/>
      </c>
    </row>
    <row r="53" spans="1:13" ht="15" customHeight="1" x14ac:dyDescent="0.3">
      <c r="A53" s="41">
        <v>51</v>
      </c>
      <c r="B53" s="62" t="s">
        <v>118</v>
      </c>
      <c r="C53" s="13">
        <f>IF(B53="","",VLOOKUP(B53,Lookups!$A$2:$F$99,2,FALSE))</f>
        <v>733</v>
      </c>
      <c r="D53" s="13" t="str">
        <f>IF(B53="","",VLOOKUP(B53,Lookups!$A$2:$F$99,3,FALSE))</f>
        <v>Grade TBC</v>
      </c>
      <c r="E53" s="13" t="str">
        <f>IF(B53="","",VLOOKUP(B53,Lookups!$A$2:$F$99,4,FALSE))</f>
        <v>PCP Class</v>
      </c>
      <c r="F53" s="13" t="str">
        <f>IF(B53="","",VLOOKUP(B53,Lookups!$A$2:$F$99,5,FALSE))</f>
        <v>None</v>
      </c>
      <c r="G53" s="13" t="str">
        <f>IF(B53="","",VLOOKUP(B53,Lookups!$A$2:$F$99,6,FALSE))</f>
        <v>Buccaneers</v>
      </c>
      <c r="H53" s="36">
        <f>IFERROR(VLOOKUP(B53,Calculations!$F$2:$AL$175,24,FALSE),"")</f>
        <v>0</v>
      </c>
      <c r="I53" s="37" t="str">
        <f>IFERROR(VLOOKUP(B53,Calculations!$F$2:$AL$175,25,FALSE),"")</f>
        <v/>
      </c>
      <c r="J53" s="38" t="str">
        <f>IFERROR(VLOOKUP(B53,Calculations!$F$2:$AL$175,26,FALSE),"")</f>
        <v/>
      </c>
      <c r="K53" s="39">
        <f>IFERROR(VLOOKUP(B53,Calculations!$F$2:$AL$175,27,FALSE),"")</f>
        <v>0</v>
      </c>
      <c r="L53" s="39" t="str">
        <f>IFERROR(VLOOKUP(B53,Calculations!$F$2:$AL$175,28,FALSE),"")</f>
        <v/>
      </c>
      <c r="M53" s="40" t="str">
        <f>IFERROR(VLOOKUP(B53,Calculations!$F$2:$AL$175,31,FALSE),"")</f>
        <v/>
      </c>
    </row>
    <row r="54" spans="1:13" ht="15" customHeight="1" x14ac:dyDescent="0.3">
      <c r="A54" s="41">
        <v>52</v>
      </c>
      <c r="B54" s="63" t="s">
        <v>183</v>
      </c>
      <c r="C54" s="13">
        <f>IF(B54="","",VLOOKUP(B54,Lookups!$A$2:$F$99,2,FALSE))</f>
        <v>0</v>
      </c>
      <c r="D54" s="13" t="str">
        <f>IF(B54="","",VLOOKUP(B54,Lookups!$A$2:$F$99,3,FALSE))</f>
        <v>Grade TBC</v>
      </c>
      <c r="E54" s="13">
        <f>IF(B54="","",VLOOKUP(B54,Lookups!$A$2:$F$99,4,FALSE))</f>
        <v>0</v>
      </c>
      <c r="F54" s="13" t="str">
        <f>IF(B54="","",VLOOKUP(B54,Lookups!$A$2:$F$99,5,FALSE))</f>
        <v>VISITOR</v>
      </c>
      <c r="G54" s="13" t="str">
        <f>IF(B54="","",VLOOKUP(B54,Lookups!$A$2:$F$99,6,FALSE))</f>
        <v>B'Gwent</v>
      </c>
      <c r="H54" s="36">
        <f>IFERROR(VLOOKUP(B54,Calculations!$F$2:$AL$175,24,FALSE),"")</f>
        <v>0</v>
      </c>
      <c r="I54" s="37" t="str">
        <f>IFERROR(VLOOKUP(B54,Calculations!$F$2:$AL$175,25,FALSE),"")</f>
        <v/>
      </c>
      <c r="J54" s="38" t="str">
        <f>IFERROR(VLOOKUP(B54,Calculations!$F$2:$AL$175,26,FALSE),"")</f>
        <v/>
      </c>
      <c r="K54" s="39">
        <f>IFERROR(VLOOKUP(B54,Calculations!$F$2:$AL$175,27,FALSE),"")</f>
        <v>0</v>
      </c>
      <c r="L54" s="39" t="str">
        <f>IFERROR(VLOOKUP(B54,Calculations!$F$2:$AL$175,28,FALSE),"")</f>
        <v/>
      </c>
      <c r="M54" s="40" t="str">
        <f>IFERROR(VLOOKUP(B54,Calculations!$F$2:$AL$175,31,FALSE),"")</f>
        <v/>
      </c>
    </row>
    <row r="55" spans="1:13" ht="15" customHeight="1" x14ac:dyDescent="0.3">
      <c r="A55" s="41">
        <v>53</v>
      </c>
      <c r="B55" s="63" t="s">
        <v>29</v>
      </c>
      <c r="C55" s="13">
        <f>IF(B55="","",VLOOKUP(B55,Lookups!$A$2:$F$99,2,FALSE))</f>
        <v>376</v>
      </c>
      <c r="D55" s="13" t="str">
        <f>IF(B55="","",VLOOKUP(B55,Lookups!$A$2:$F$99,3,FALSE))</f>
        <v>Grade A</v>
      </c>
      <c r="E55" s="13" t="str">
        <f>IF(B55="","",VLOOKUP(B55,Lookups!$A$2:$F$99,4,FALSE))</f>
        <v>PCP Class</v>
      </c>
      <c r="F55" s="13" t="str">
        <f>IF(B55="","",VLOOKUP(B55,Lookups!$A$2:$F$99,5,FALSE))</f>
        <v>Meon</v>
      </c>
      <c r="G55" s="13" t="str">
        <f>IF(B55="","",VLOOKUP(B55,Lookups!$A$2:$F$99,6,FALSE))</f>
        <v>Meon</v>
      </c>
      <c r="H55" s="36">
        <f>IFERROR(VLOOKUP(B55,Calculations!$F$2:$AL$175,24,FALSE),"")</f>
        <v>0</v>
      </c>
      <c r="I55" s="37" t="str">
        <f>IFERROR(VLOOKUP(B55,Calculations!$F$2:$AL$175,25,FALSE),"")</f>
        <v/>
      </c>
      <c r="J55" s="38" t="str">
        <f>IFERROR(VLOOKUP(B55,Calculations!$F$2:$AL$175,26,FALSE),"")</f>
        <v/>
      </c>
      <c r="K55" s="39">
        <f>IFERROR(VLOOKUP(B55,Calculations!$F$2:$AL$175,27,FALSE),"")</f>
        <v>0</v>
      </c>
      <c r="L55" s="39" t="str">
        <f>IFERROR(VLOOKUP(B55,Calculations!$F$2:$AL$175,28,FALSE),"")</f>
        <v/>
      </c>
      <c r="M55" s="40" t="str">
        <f>IFERROR(VLOOKUP(B55,Calculations!$F$2:$AL$175,31,FALSE),"")</f>
        <v/>
      </c>
    </row>
    <row r="56" spans="1:13" ht="15" customHeight="1" x14ac:dyDescent="0.3">
      <c r="A56" s="41">
        <v>54</v>
      </c>
      <c r="B56" s="63"/>
      <c r="C56" s="13" t="str">
        <f>IF(B56="","",VLOOKUP(B56,Lookups!$A$2:$F$99,2,FALSE))</f>
        <v/>
      </c>
      <c r="D56" s="13" t="str">
        <f>IF(B56="","",VLOOKUP(B56,Lookups!$A$2:$F$99,3,FALSE))</f>
        <v/>
      </c>
      <c r="E56" s="13" t="str">
        <f>IF(B56="","",VLOOKUP(B56,Lookups!$A$2:$F$99,4,FALSE))</f>
        <v/>
      </c>
      <c r="F56" s="13" t="str">
        <f>IF(B56="","",VLOOKUP(B56,Lookups!$A$2:$F$99,5,FALSE))</f>
        <v/>
      </c>
      <c r="G56" s="13" t="str">
        <f>IF(B56="","",VLOOKUP(B56,Lookups!$A$2:$F$99,6,FALSE))</f>
        <v/>
      </c>
      <c r="H56" s="36" t="str">
        <f>IFERROR(VLOOKUP(B56,Calculations!$F$2:$AL$175,24,FALSE),"")</f>
        <v/>
      </c>
      <c r="I56" s="37" t="str">
        <f>IFERROR(VLOOKUP(B56,Calculations!$F$2:$AL$175,25,FALSE),"")</f>
        <v/>
      </c>
      <c r="J56" s="38" t="str">
        <f>IFERROR(VLOOKUP(B56,Calculations!$F$2:$AL$175,26,FALSE),"")</f>
        <v/>
      </c>
      <c r="K56" s="39" t="str">
        <f>IFERROR(VLOOKUP(B56,Calculations!$F$2:$AL$175,27,FALSE),"")</f>
        <v/>
      </c>
      <c r="L56" s="39" t="str">
        <f>IFERROR(VLOOKUP(B56,Calculations!$F$2:$AL$175,28,FALSE),"")</f>
        <v/>
      </c>
      <c r="M56" s="40" t="str">
        <f>IFERROR(VLOOKUP(B56,Calculations!$F$2:$AL$175,31,FALSE),"")</f>
        <v/>
      </c>
    </row>
    <row r="57" spans="1:13" ht="15" customHeight="1" x14ac:dyDescent="0.3">
      <c r="A57" s="41">
        <v>55</v>
      </c>
      <c r="B57" s="63"/>
      <c r="C57" s="13" t="str">
        <f>IF(B57="","",VLOOKUP(B57,Lookups!$A$2:$F$99,2,FALSE))</f>
        <v/>
      </c>
      <c r="D57" s="13" t="str">
        <f>IF(B57="","",VLOOKUP(B57,Lookups!$A$2:$F$99,3,FALSE))</f>
        <v/>
      </c>
      <c r="E57" s="13" t="str">
        <f>IF(B57="","",VLOOKUP(B57,Lookups!$A$2:$F$99,4,FALSE))</f>
        <v/>
      </c>
      <c r="F57" s="13" t="str">
        <f>IF(B57="","",VLOOKUP(B57,Lookups!$A$2:$F$99,5,FALSE))</f>
        <v/>
      </c>
      <c r="G57" s="13" t="str">
        <f>IF(B57="","",VLOOKUP(B57,Lookups!$A$2:$F$99,6,FALSE))</f>
        <v/>
      </c>
      <c r="H57" s="36" t="str">
        <f>IFERROR(VLOOKUP(B57,Calculations!$F$2:$AL$175,24,FALSE),"")</f>
        <v/>
      </c>
      <c r="I57" s="37" t="str">
        <f>IFERROR(VLOOKUP(B57,Calculations!$F$2:$AL$175,25,FALSE),"")</f>
        <v/>
      </c>
      <c r="J57" s="38" t="str">
        <f>IFERROR(VLOOKUP(B57,Calculations!$F$2:$AL$175,26,FALSE),"")</f>
        <v/>
      </c>
      <c r="K57" s="39" t="str">
        <f>IFERROR(VLOOKUP(B57,Calculations!$F$2:$AL$175,27,FALSE),"")</f>
        <v/>
      </c>
      <c r="L57" s="39" t="str">
        <f>IFERROR(VLOOKUP(B57,Calculations!$F$2:$AL$175,28,FALSE),"")</f>
        <v/>
      </c>
      <c r="M57" s="40" t="str">
        <f>IFERROR(VLOOKUP(B57,Calculations!$F$2:$AL$175,31,FALSE),"")</f>
        <v/>
      </c>
    </row>
    <row r="58" spans="1:13" ht="15" customHeight="1" x14ac:dyDescent="0.3">
      <c r="A58" s="41">
        <v>56</v>
      </c>
      <c r="B58" s="63"/>
      <c r="C58" s="13" t="str">
        <f>IF(B58="","",VLOOKUP(B58,Lookups!$A$2:$F$99,2,FALSE))</f>
        <v/>
      </c>
      <c r="D58" s="13" t="str">
        <f>IF(B58="","",VLOOKUP(B58,Lookups!$A$2:$F$99,3,FALSE))</f>
        <v/>
      </c>
      <c r="E58" s="13" t="str">
        <f>IF(B58="","",VLOOKUP(B58,Lookups!$A$2:$F$99,4,FALSE))</f>
        <v/>
      </c>
      <c r="F58" s="13" t="str">
        <f>IF(B58="","",VLOOKUP(B58,Lookups!$A$2:$F$99,5,FALSE))</f>
        <v/>
      </c>
      <c r="G58" s="13" t="str">
        <f>IF(B58="","",VLOOKUP(B58,Lookups!$A$2:$F$99,6,FALSE))</f>
        <v/>
      </c>
      <c r="H58" s="36" t="str">
        <f>IFERROR(VLOOKUP(B58,Calculations!$F$2:$AL$175,24,FALSE),"")</f>
        <v/>
      </c>
      <c r="I58" s="37" t="str">
        <f>IFERROR(VLOOKUP(B58,Calculations!$F$2:$AL$175,25,FALSE),"")</f>
        <v/>
      </c>
      <c r="J58" s="38" t="str">
        <f>IFERROR(VLOOKUP(B58,Calculations!$F$2:$AL$175,26,FALSE),"")</f>
        <v/>
      </c>
      <c r="K58" s="39" t="str">
        <f>IFERROR(VLOOKUP(B58,Calculations!$F$2:$AL$175,27,FALSE),"")</f>
        <v/>
      </c>
      <c r="L58" s="39" t="str">
        <f>IFERROR(VLOOKUP(B58,Calculations!$F$2:$AL$175,28,FALSE),"")</f>
        <v/>
      </c>
      <c r="M58" s="40" t="str">
        <f>IFERROR(VLOOKUP(B58,Calculations!$F$2:$AL$175,31,FALSE),"")</f>
        <v/>
      </c>
    </row>
    <row r="59" spans="1:13" ht="15" customHeight="1" x14ac:dyDescent="0.3">
      <c r="A59" s="41">
        <v>57</v>
      </c>
      <c r="B59" s="63"/>
      <c r="C59" s="13" t="str">
        <f>IF(B59="","",VLOOKUP(B59,Lookups!$A$2:$F$99,2,FALSE))</f>
        <v/>
      </c>
      <c r="D59" s="13" t="str">
        <f>IF(B59="","",VLOOKUP(B59,Lookups!$A$2:$F$99,3,FALSE))</f>
        <v/>
      </c>
      <c r="E59" s="13" t="str">
        <f>IF(B59="","",VLOOKUP(B59,Lookups!$A$2:$F$99,4,FALSE))</f>
        <v/>
      </c>
      <c r="F59" s="13" t="str">
        <f>IF(B59="","",VLOOKUP(B59,Lookups!$A$2:$F$99,5,FALSE))</f>
        <v/>
      </c>
      <c r="G59" s="13" t="str">
        <f>IF(B59="","",VLOOKUP(B59,Lookups!$A$2:$F$99,6,FALSE))</f>
        <v/>
      </c>
      <c r="H59" s="36" t="str">
        <f>IFERROR(VLOOKUP(B59,Calculations!$F$2:$AL$175,24,FALSE),"")</f>
        <v/>
      </c>
      <c r="I59" s="37" t="str">
        <f>IFERROR(VLOOKUP(B59,Calculations!$F$2:$AL$175,25,FALSE),"")</f>
        <v/>
      </c>
      <c r="J59" s="38" t="str">
        <f>IFERROR(VLOOKUP(B59,Calculations!$F$2:$AL$175,26,FALSE),"")</f>
        <v/>
      </c>
      <c r="K59" s="39" t="str">
        <f>IFERROR(VLOOKUP(B59,Calculations!$F$2:$AL$175,27,FALSE),"")</f>
        <v/>
      </c>
      <c r="L59" s="39" t="str">
        <f>IFERROR(VLOOKUP(B59,Calculations!$F$2:$AL$175,28,FALSE),"")</f>
        <v/>
      </c>
      <c r="M59" s="40" t="str">
        <f>IFERROR(VLOOKUP(B59,Calculations!$F$2:$AL$175,31,FALSE),"")</f>
        <v/>
      </c>
    </row>
    <row r="60" spans="1:13" ht="15" customHeight="1" x14ac:dyDescent="0.3">
      <c r="A60" s="41">
        <v>58</v>
      </c>
      <c r="B60" s="63"/>
      <c r="C60" s="13" t="str">
        <f>IF(B60="","",VLOOKUP(B60,Lookups!$A$2:$F$99,2,FALSE))</f>
        <v/>
      </c>
      <c r="D60" s="13" t="str">
        <f>IF(B60="","",VLOOKUP(B60,Lookups!$A$2:$F$99,3,FALSE))</f>
        <v/>
      </c>
      <c r="E60" s="13" t="str">
        <f>IF(B60="","",VLOOKUP(B60,Lookups!$A$2:$F$99,4,FALSE))</f>
        <v/>
      </c>
      <c r="F60" s="13" t="str">
        <f>IF(B60="","",VLOOKUP(B60,Lookups!$A$2:$F$99,5,FALSE))</f>
        <v/>
      </c>
      <c r="G60" s="13" t="str">
        <f>IF(B60="","",VLOOKUP(B60,Lookups!$A$2:$F$99,6,FALSE))</f>
        <v/>
      </c>
      <c r="H60" s="36" t="str">
        <f>IFERROR(VLOOKUP(B60,Calculations!$F$2:$AL$175,24,FALSE),"")</f>
        <v/>
      </c>
      <c r="I60" s="37" t="str">
        <f>IFERROR(VLOOKUP(B60,Calculations!$F$2:$AL$175,25,FALSE),"")</f>
        <v/>
      </c>
      <c r="J60" s="38" t="str">
        <f>IFERROR(VLOOKUP(B60,Calculations!$F$2:$AL$175,26,FALSE),"")</f>
        <v/>
      </c>
      <c r="K60" s="39" t="str">
        <f>IFERROR(VLOOKUP(B60,Calculations!$F$2:$AL$175,27,FALSE),"")</f>
        <v/>
      </c>
      <c r="L60" s="39" t="str">
        <f>IFERROR(VLOOKUP(B60,Calculations!$F$2:$AL$175,28,FALSE),"")</f>
        <v/>
      </c>
      <c r="M60" s="40" t="str">
        <f>IFERROR(VLOOKUP(B60,Calculations!$F$2:$AL$175,31,FALSE),"")</f>
        <v/>
      </c>
    </row>
    <row r="61" spans="1:13" ht="15" customHeight="1" x14ac:dyDescent="0.3">
      <c r="A61" s="41">
        <v>59</v>
      </c>
      <c r="B61" s="63"/>
      <c r="C61" s="13" t="str">
        <f>IF(B61="","",VLOOKUP(B61,Lookups!$A$2:$F$99,2,FALSE))</f>
        <v/>
      </c>
      <c r="D61" s="13" t="str">
        <f>IF(B61="","",VLOOKUP(B61,Lookups!$A$2:$F$99,3,FALSE))</f>
        <v/>
      </c>
      <c r="E61" s="13" t="str">
        <f>IF(B61="","",VLOOKUP(B61,Lookups!$A$2:$F$99,4,FALSE))</f>
        <v/>
      </c>
      <c r="F61" s="13" t="str">
        <f>IF(B61="","",VLOOKUP(B61,Lookups!$A$2:$F$99,5,FALSE))</f>
        <v/>
      </c>
      <c r="G61" s="13" t="str">
        <f>IF(B61="","",VLOOKUP(B61,Lookups!$A$2:$F$99,6,FALSE))</f>
        <v/>
      </c>
      <c r="H61" s="36" t="str">
        <f>IFERROR(VLOOKUP(B61,Calculations!$F$2:$AL$175,24,FALSE),"")</f>
        <v/>
      </c>
      <c r="I61" s="37" t="str">
        <f>IFERROR(VLOOKUP(B61,Calculations!$F$2:$AL$175,25,FALSE),"")</f>
        <v/>
      </c>
      <c r="J61" s="38" t="str">
        <f>IFERROR(VLOOKUP(B61,Calculations!$F$2:$AL$175,26,FALSE),"")</f>
        <v/>
      </c>
      <c r="K61" s="39" t="str">
        <f>IFERROR(VLOOKUP(B61,Calculations!$F$2:$AL$175,27,FALSE),"")</f>
        <v/>
      </c>
      <c r="L61" s="39" t="str">
        <f>IFERROR(VLOOKUP(B61,Calculations!$F$2:$AL$175,28,FALSE),"")</f>
        <v/>
      </c>
      <c r="M61" s="40" t="str">
        <f>IFERROR(VLOOKUP(B61,Calculations!$F$2:$AL$175,31,FALSE),"")</f>
        <v/>
      </c>
    </row>
    <row r="62" spans="1:13" ht="15" customHeight="1" x14ac:dyDescent="0.3">
      <c r="A62" s="41">
        <v>60</v>
      </c>
      <c r="B62" s="63"/>
      <c r="C62" s="13" t="str">
        <f>IF(B62="","",VLOOKUP(B62,Lookups!$A$2:$F$99,2,FALSE))</f>
        <v/>
      </c>
      <c r="D62" s="13" t="str">
        <f>IF(B62="","",VLOOKUP(B62,Lookups!$A$2:$F$99,3,FALSE))</f>
        <v/>
      </c>
      <c r="E62" s="13" t="str">
        <f>IF(B62="","",VLOOKUP(B62,Lookups!$A$2:$F$99,4,FALSE))</f>
        <v/>
      </c>
      <c r="F62" s="13" t="str">
        <f>IF(B62="","",VLOOKUP(B62,Lookups!$A$2:$F$99,5,FALSE))</f>
        <v/>
      </c>
      <c r="G62" s="13" t="str">
        <f>IF(B62="","",VLOOKUP(B62,Lookups!$A$2:$F$99,6,FALSE))</f>
        <v/>
      </c>
      <c r="H62" s="36" t="str">
        <f>IFERROR(VLOOKUP(B62,Calculations!$F$2:$AL$175,24,FALSE),"")</f>
        <v/>
      </c>
      <c r="I62" s="37" t="str">
        <f>IFERROR(VLOOKUP(B62,Calculations!$F$2:$AL$175,25,FALSE),"")</f>
        <v/>
      </c>
      <c r="J62" s="38" t="str">
        <f>IFERROR(VLOOKUP(B62,Calculations!$F$2:$AL$175,26,FALSE),"")</f>
        <v/>
      </c>
      <c r="K62" s="39" t="str">
        <f>IFERROR(VLOOKUP(B62,Calculations!$F$2:$AL$175,27,FALSE),"")</f>
        <v/>
      </c>
      <c r="L62" s="39" t="str">
        <f>IFERROR(VLOOKUP(B62,Calculations!$F$2:$AL$175,28,FALSE),"")</f>
        <v/>
      </c>
      <c r="M62" s="40" t="str">
        <f>IFERROR(VLOOKUP(B62,Calculations!$F$2:$AL$175,31,FALSE),"")</f>
        <v/>
      </c>
    </row>
    <row r="63" spans="1:13" ht="15" customHeight="1" x14ac:dyDescent="0.3">
      <c r="A63" s="41">
        <v>61</v>
      </c>
      <c r="B63" s="63"/>
      <c r="C63" s="13" t="str">
        <f>IF(B63="","",VLOOKUP(B63,Lookups!$A$2:$F$99,2,FALSE))</f>
        <v/>
      </c>
      <c r="D63" s="13" t="str">
        <f>IF(B63="","",VLOOKUP(B63,Lookups!$A$2:$F$99,3,FALSE))</f>
        <v/>
      </c>
      <c r="E63" s="13" t="str">
        <f>IF(B63="","",VLOOKUP(B63,Lookups!$A$2:$F$99,4,FALSE))</f>
        <v/>
      </c>
      <c r="F63" s="13" t="str">
        <f>IF(B63="","",VLOOKUP(B63,Lookups!$A$2:$F$99,5,FALSE))</f>
        <v/>
      </c>
      <c r="G63" s="13" t="str">
        <f>IF(B63="","",VLOOKUP(B63,Lookups!$A$2:$F$99,6,FALSE))</f>
        <v/>
      </c>
      <c r="H63" s="36" t="str">
        <f>IFERROR(VLOOKUP(B63,Calculations!$F$2:$AL$175,24,FALSE),"")</f>
        <v/>
      </c>
      <c r="I63" s="37" t="str">
        <f>IFERROR(VLOOKUP(B63,Calculations!$F$2:$AL$175,25,FALSE),"")</f>
        <v/>
      </c>
      <c r="J63" s="38" t="str">
        <f>IFERROR(VLOOKUP(B63,Calculations!$F$2:$AL$175,26,FALSE),"")</f>
        <v/>
      </c>
      <c r="K63" s="39" t="str">
        <f>IFERROR(VLOOKUP(B63,Calculations!$F$2:$AL$175,27,FALSE),"")</f>
        <v/>
      </c>
      <c r="L63" s="39" t="str">
        <f>IFERROR(VLOOKUP(B63,Calculations!$F$2:$AL$175,28,FALSE),"")</f>
        <v/>
      </c>
      <c r="M63" s="40" t="str">
        <f>IFERROR(VLOOKUP(B63,Calculations!$F$2:$AL$175,31,FALSE),"")</f>
        <v/>
      </c>
    </row>
    <row r="64" spans="1:13" ht="15" customHeight="1" x14ac:dyDescent="0.3"/>
    <row r="65" ht="15" customHeight="1" x14ac:dyDescent="0.3"/>
    <row r="66" ht="15" customHeight="1" x14ac:dyDescent="0.3"/>
    <row r="67" ht="15" customHeight="1" x14ac:dyDescent="0.3"/>
  </sheetData>
  <autoFilter ref="B2:M63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63">
      <sortCondition ref="D2:D63"/>
    </sortState>
  </autoFilter>
  <sortState xmlns:xlrd2="http://schemas.microsoft.com/office/spreadsheetml/2017/richdata2" ref="B43:M55">
    <sortCondition descending="1" ref="H43:H55"/>
  </sortState>
  <conditionalFormatting sqref="H3:H63">
    <cfRule type="cellIs" dxfId="22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84B8-E82D-4612-BCEB-9A71BFDD3A91}">
  <sheetPr>
    <tabColor theme="9" tint="-0.249977111117893"/>
    <pageSetUpPr fitToPage="1"/>
  </sheetPr>
  <dimension ref="A1:GO156"/>
  <sheetViews>
    <sheetView showGridLines="0" tabSelected="1" topLeftCell="B1" zoomScale="85" zoomScaleNormal="85" workbookViewId="0">
      <pane ySplit="2" topLeftCell="A3" activePane="bottomLeft" state="frozen"/>
      <selection activeCell="AC48" sqref="AC48"/>
      <selection pane="bottomLeft" activeCell="C5" sqref="C5"/>
    </sheetView>
  </sheetViews>
  <sheetFormatPr defaultColWidth="9.1796875" defaultRowHeight="13" x14ac:dyDescent="0.3"/>
  <cols>
    <col min="1" max="1" width="7.26953125" style="12" hidden="1" customWidth="1"/>
    <col min="2" max="2" width="4.453125" style="41" hidden="1" customWidth="1"/>
    <col min="3" max="3" width="17.26953125" style="12" customWidth="1"/>
    <col min="4" max="4" width="9" style="53" customWidth="1"/>
    <col min="5" max="5" width="15.453125" style="14" customWidth="1"/>
    <col min="6" max="6" width="9" style="14" customWidth="1"/>
    <col min="7" max="7" width="9.1796875" style="14" hidden="1" customWidth="1"/>
    <col min="8" max="8" width="8.81640625" style="14" hidden="1" customWidth="1"/>
    <col min="9" max="9" width="8.7265625" style="14" hidden="1" customWidth="1"/>
    <col min="10" max="12" width="10" style="14" hidden="1" customWidth="1"/>
    <col min="13" max="13" width="10" style="14" customWidth="1"/>
    <col min="14" max="19" width="10" style="14" hidden="1" customWidth="1"/>
    <col min="20" max="20" width="8.26953125" style="42" hidden="1" customWidth="1"/>
    <col min="21" max="22" width="10" style="42" hidden="1" customWidth="1"/>
    <col min="23" max="23" width="9.1796875" style="43" customWidth="1"/>
    <col min="24" max="24" width="8.7265625" style="20" hidden="1" customWidth="1"/>
    <col min="25" max="25" width="11" style="20" hidden="1" customWidth="1"/>
    <col min="26" max="26" width="8.81640625" style="20" hidden="1" customWidth="1"/>
    <col min="27" max="27" width="10.1796875" style="41" hidden="1" customWidth="1"/>
    <col min="28" max="16384" width="9.1796875" style="12"/>
  </cols>
  <sheetData>
    <row r="1" spans="1:27" s="9" customFormat="1" ht="29.25" hidden="1" customHeight="1" x14ac:dyDescent="0.3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3">
      <c r="B2" s="93" t="s">
        <v>139</v>
      </c>
      <c r="C2" s="255"/>
      <c r="D2" s="256"/>
      <c r="E2" s="256"/>
      <c r="F2" s="257" t="s">
        <v>14</v>
      </c>
      <c r="G2" s="257" t="s">
        <v>193</v>
      </c>
      <c r="H2" s="257" t="s">
        <v>13</v>
      </c>
      <c r="I2" s="257" t="s">
        <v>194</v>
      </c>
      <c r="J2" s="257" t="s">
        <v>15</v>
      </c>
      <c r="K2" s="257" t="s">
        <v>152</v>
      </c>
      <c r="L2" s="257" t="s">
        <v>26</v>
      </c>
      <c r="M2" s="257" t="s">
        <v>14</v>
      </c>
      <c r="N2" s="257" t="s">
        <v>193</v>
      </c>
      <c r="O2" s="257" t="s">
        <v>13</v>
      </c>
      <c r="P2" s="257" t="s">
        <v>194</v>
      </c>
      <c r="Q2" s="257" t="s">
        <v>15</v>
      </c>
      <c r="R2" s="257" t="s">
        <v>152</v>
      </c>
      <c r="S2" s="257" t="s">
        <v>26</v>
      </c>
      <c r="T2" s="258" t="s">
        <v>81</v>
      </c>
      <c r="U2" s="258" t="s">
        <v>154</v>
      </c>
      <c r="V2" s="258" t="s">
        <v>155</v>
      </c>
      <c r="W2" s="259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3">
      <c r="A3" s="12"/>
      <c r="B3" s="93"/>
      <c r="C3" s="255"/>
      <c r="D3" s="256"/>
      <c r="E3" s="256"/>
      <c r="F3" s="257" t="s">
        <v>162</v>
      </c>
      <c r="G3" s="257" t="s">
        <v>162</v>
      </c>
      <c r="H3" s="257" t="s">
        <v>162</v>
      </c>
      <c r="I3" s="257" t="s">
        <v>162</v>
      </c>
      <c r="J3" s="257" t="s">
        <v>162</v>
      </c>
      <c r="K3" s="257" t="s">
        <v>162</v>
      </c>
      <c r="L3" s="257" t="s">
        <v>162</v>
      </c>
      <c r="M3" s="257" t="s">
        <v>163</v>
      </c>
      <c r="N3" s="257" t="s">
        <v>163</v>
      </c>
      <c r="O3" s="257" t="s">
        <v>163</v>
      </c>
      <c r="P3" s="257" t="s">
        <v>163</v>
      </c>
      <c r="Q3" s="257" t="s">
        <v>163</v>
      </c>
      <c r="R3" s="257" t="s">
        <v>163</v>
      </c>
      <c r="S3" s="257" t="s">
        <v>163</v>
      </c>
      <c r="T3" s="258"/>
      <c r="U3" s="258"/>
      <c r="V3" s="258"/>
      <c r="W3" s="259"/>
      <c r="X3" s="83"/>
      <c r="Y3" s="83"/>
      <c r="Z3" s="83"/>
      <c r="AA3" s="82"/>
    </row>
    <row r="4" spans="1:27" s="9" customFormat="1" ht="14.25" customHeight="1" x14ac:dyDescent="0.3">
      <c r="A4" s="12"/>
      <c r="B4" s="93"/>
      <c r="C4" s="255" t="s">
        <v>0</v>
      </c>
      <c r="D4" s="256" t="s">
        <v>31</v>
      </c>
      <c r="E4" s="256" t="s">
        <v>27</v>
      </c>
      <c r="F4" s="257">
        <v>1</v>
      </c>
      <c r="G4" s="257">
        <v>2</v>
      </c>
      <c r="H4" s="257">
        <v>3</v>
      </c>
      <c r="I4" s="257">
        <v>4</v>
      </c>
      <c r="J4" s="257">
        <v>5</v>
      </c>
      <c r="K4" s="257">
        <v>6</v>
      </c>
      <c r="L4" s="257">
        <v>7</v>
      </c>
      <c r="M4" s="257">
        <v>1</v>
      </c>
      <c r="N4" s="257">
        <v>2</v>
      </c>
      <c r="O4" s="257">
        <v>3</v>
      </c>
      <c r="P4" s="257">
        <v>4</v>
      </c>
      <c r="Q4" s="257">
        <v>5</v>
      </c>
      <c r="R4" s="257">
        <v>6</v>
      </c>
      <c r="S4" s="257">
        <v>7</v>
      </c>
      <c r="T4" s="258"/>
      <c r="U4" s="258"/>
      <c r="V4" s="258"/>
      <c r="W4" s="259"/>
      <c r="X4" s="83"/>
      <c r="Y4" s="83"/>
      <c r="Z4" s="83"/>
      <c r="AA4" s="82"/>
    </row>
    <row r="5" spans="1:27" ht="13.5" customHeight="1" x14ac:dyDescent="0.3">
      <c r="C5" s="11" t="s">
        <v>48</v>
      </c>
      <c r="D5" s="5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  <c r="U5" s="33"/>
      <c r="V5" s="33"/>
      <c r="W5" s="34"/>
      <c r="X5" s="21"/>
      <c r="Y5" s="21"/>
      <c r="Z5" s="21"/>
      <c r="AA5" s="35"/>
    </row>
    <row r="6" spans="1:27" ht="13.5" customHeight="1" x14ac:dyDescent="0.3">
      <c r="B6" s="41">
        <v>1</v>
      </c>
      <c r="C6" s="230" t="str">
        <f>IFERROR(VLOOKUP(B6,Calculations!$B$6:$BC$25,5,FALSE),"")</f>
        <v>Terry Holt</v>
      </c>
      <c r="D6" s="52">
        <f>IF(C6="","",VLOOKUP(C6,Lookups!$A$2:$F$99,2,FALSE))</f>
        <v>1688</v>
      </c>
      <c r="E6" s="13" t="str">
        <f>IF(C6="","",VLOOKUP(C6,Lookups!$A$2:$F$99,6,FALSE))</f>
        <v>Frobury</v>
      </c>
      <c r="F6" s="84">
        <f>IFERROR(VLOOKUP(C6,Calculations!$F$6:$AL$175,8,FALSE),"")</f>
        <v>35</v>
      </c>
      <c r="G6" s="101" t="str">
        <f>IFERROR(VLOOKUP(C6,Calculations!$F$6:$AL$175,9,FALSE),"")</f>
        <v/>
      </c>
      <c r="H6" s="84" t="str">
        <f>IFERROR(VLOOKUP(C6,Calculations!$F$6:$AL$175,10,FALSE),"")</f>
        <v/>
      </c>
      <c r="I6" s="101" t="str">
        <f>IFERROR(VLOOKUP(C6,Calculations!$F$6:$AL$175,11,FALSE),"")</f>
        <v/>
      </c>
      <c r="J6" s="84" t="str">
        <f>IFERROR(VLOOKUP(C6,Calculations!$F$6:$AL$175,12,FALSE),"")</f>
        <v/>
      </c>
      <c r="K6" s="101" t="str">
        <f>IFERROR(VLOOKUP(C6,Calculations!$F$6:$AL$175,13,FALSE),"")</f>
        <v/>
      </c>
      <c r="L6" s="84" t="str">
        <f>IFERROR(VLOOKUP(C6,Calculations!$F$6:$AL$175,14,FALSE),"")</f>
        <v/>
      </c>
      <c r="M6" s="85">
        <f>IFERROR(VLOOKUP(C6,Calculations!$F$6:$AL$175,16,FALSE),"")</f>
        <v>1</v>
      </c>
      <c r="N6" s="102" t="str">
        <f>IFERROR(VLOOKUP(C6,Calculations!$F$6:$AL$175,17,FALSE),"")</f>
        <v/>
      </c>
      <c r="O6" s="85" t="str">
        <f>IFERROR(VLOOKUP(C6,Calculations!$F$6:$AL$175,18,FALSE),"")</f>
        <v/>
      </c>
      <c r="P6" s="102" t="str">
        <f>IFERROR(VLOOKUP(C6,Calculations!$F$6:$AL$175,19,FALSE),"")</f>
        <v/>
      </c>
      <c r="Q6" s="85" t="str">
        <f>IFERROR(VLOOKUP(C6,Calculations!$F$6:$AL$175,20,FALSE),"")</f>
        <v/>
      </c>
      <c r="R6" s="102" t="str">
        <f>IFERROR(VLOOKUP(C6,Calculations!$F$6:$AL$175,21,FALSE),"")</f>
        <v/>
      </c>
      <c r="S6" s="85" t="str">
        <f>IFERROR(VLOOKUP(C6,Calculations!$F$6:$AL$175,22,FALSE),"")</f>
        <v/>
      </c>
      <c r="T6" s="36">
        <f>IFERROR(VLOOKUP(C6,Calculations!$F$2:$AL$175,24,FALSE),"")</f>
        <v>1</v>
      </c>
      <c r="U6" s="38" t="str">
        <f t="shared" ref="U6" si="0">IF(T6&lt;5,"",IFERROR(SMALL(M6:S6,1),""))</f>
        <v/>
      </c>
      <c r="V6" s="38" t="str">
        <f t="shared" ref="V6" si="1">IF(T6&lt;5,"",IFERROR(SMALL(M6:S6,2),""))</f>
        <v/>
      </c>
      <c r="W6" s="37">
        <f>IFERROR(VLOOKUP(C6,Calculations!$F$2:$AL$175,25,FALSE),"")</f>
        <v>1</v>
      </c>
      <c r="X6" s="38">
        <f>IFERROR(VLOOKUP(C6,Calculations!$F$2:$AL$175,26,FALSE),"")</f>
        <v>1</v>
      </c>
      <c r="Y6" s="39">
        <f>IFERROR(VLOOKUP(C6,Calculations!$F$2:$AL$175,27,FALSE),"")</f>
        <v>35</v>
      </c>
      <c r="Z6" s="39">
        <f>IFERROR(VLOOKUP(C6,Calculations!$F$2:$AL$175,27,FALSE),"")</f>
        <v>35</v>
      </c>
      <c r="AA6" s="40">
        <f>IFERROR(VLOOKUP(C6,Calculations!$F$2:$AL$175,31,FALSE),"")</f>
        <v>35</v>
      </c>
    </row>
    <row r="7" spans="1:27" ht="13.5" hidden="1" customHeight="1" x14ac:dyDescent="0.3">
      <c r="B7" s="41">
        <v>2</v>
      </c>
      <c r="C7" s="234" t="str">
        <f>IFERROR(VLOOKUP(B7,Calculations!$B$6:$BC$25,5,FALSE),"")</f>
        <v/>
      </c>
      <c r="D7" s="52" t="str">
        <f>IF(C7="","",VLOOKUP(C7,Lookups!$A$2:$F$99,2,FALSE))</f>
        <v/>
      </c>
      <c r="E7" s="13" t="str">
        <f>IF(C7="","",VLOOKUP(C7,Lookups!$A$2:$F$99,6,FALSE))</f>
        <v/>
      </c>
      <c r="F7" s="84" t="str">
        <f>IFERROR(VLOOKUP(C7,Calculations!$F$6:$AL$175,8,FALSE),"")</f>
        <v/>
      </c>
      <c r="G7" s="101" t="str">
        <f>IFERROR(VLOOKUP(C7,Calculations!$F$6:$AL$175,9,FALSE),"")</f>
        <v/>
      </c>
      <c r="H7" s="84" t="str">
        <f>IFERROR(VLOOKUP(C7,Calculations!$F$6:$AL$175,10,FALSE),"")</f>
        <v/>
      </c>
      <c r="I7" s="101" t="str">
        <f>IFERROR(VLOOKUP(C7,Calculations!$F$6:$AL$175,11,FALSE),"")</f>
        <v/>
      </c>
      <c r="J7" s="84" t="str">
        <f>IFERROR(VLOOKUP(C7,Calculations!$F$6:$AL$175,12,FALSE),"")</f>
        <v/>
      </c>
      <c r="K7" s="101" t="str">
        <f>IFERROR(VLOOKUP(C7,Calculations!$F$6:$AL$175,13,FALSE),"")</f>
        <v/>
      </c>
      <c r="L7" s="84" t="str">
        <f>IFERROR(VLOOKUP(C7,Calculations!$F$6:$AL$175,14,FALSE),"")</f>
        <v/>
      </c>
      <c r="M7" s="85" t="str">
        <f>IFERROR(VLOOKUP(C7,Calculations!$F$6:$AL$175,16,FALSE),"")</f>
        <v/>
      </c>
      <c r="N7" s="102" t="str">
        <f>IFERROR(VLOOKUP(C7,Calculations!$F$6:$AL$175,17,FALSE),"")</f>
        <v/>
      </c>
      <c r="O7" s="85" t="str">
        <f>IFERROR(VLOOKUP(C7,Calculations!$F$6:$AL$175,18,FALSE),"")</f>
        <v/>
      </c>
      <c r="P7" s="102" t="str">
        <f>IFERROR(VLOOKUP(C7,Calculations!$F$6:$AL$175,19,FALSE),"")</f>
        <v/>
      </c>
      <c r="Q7" s="85" t="str">
        <f>IFERROR(VLOOKUP(C7,Calculations!$F$6:$AL$175,20,FALSE),"")</f>
        <v/>
      </c>
      <c r="R7" s="102" t="str">
        <f>IFERROR(VLOOKUP(C7,Calculations!$F$6:$AL$175,21,FALSE),"")</f>
        <v/>
      </c>
      <c r="S7" s="85" t="str">
        <f>IFERROR(VLOOKUP(C7,Calculations!$F$6:$AL$175,22,FALSE),"")</f>
        <v/>
      </c>
      <c r="T7" s="36" t="str">
        <f>IFERROR(VLOOKUP(C7,Calculations!$F$2:$AL$175,24,FALSE),"")</f>
        <v/>
      </c>
      <c r="U7" s="38" t="str">
        <f t="shared" ref="U7:U22" si="2">IF(T7&lt;5,"",IFERROR(SMALL(M7:S7,1),""))</f>
        <v/>
      </c>
      <c r="V7" s="38" t="str">
        <f t="shared" ref="V7:V22" si="3">IF(T7&lt;5,"",IFERROR(SMALL(M7:S7,2),""))</f>
        <v/>
      </c>
      <c r="W7" s="37" t="str">
        <f>IFERROR(VLOOKUP(C7,Calculations!$F$2:$AL$175,25,FALSE),"")</f>
        <v/>
      </c>
      <c r="X7" s="38" t="str">
        <f>IFERROR(VLOOKUP(C7,Calculations!$F$2:$AL$175,26,FALSE),"")</f>
        <v/>
      </c>
      <c r="Y7" s="39" t="str">
        <f>IFERROR(VLOOKUP(C7,Calculations!$F$2:$AL$175,27,FALSE),"")</f>
        <v/>
      </c>
      <c r="Z7" s="39" t="str">
        <f>IFERROR(VLOOKUP(C7,Calculations!$F$2:$AL$175,27,FALSE),"")</f>
        <v/>
      </c>
      <c r="AA7" s="40" t="str">
        <f>IFERROR(VLOOKUP(C7,Calculations!$F$2:$AL$175,31,FALSE),"")</f>
        <v/>
      </c>
    </row>
    <row r="8" spans="1:27" ht="13.5" customHeight="1" x14ac:dyDescent="0.3">
      <c r="B8" s="41">
        <v>3</v>
      </c>
      <c r="C8" s="230" t="str">
        <f>IFERROR(VLOOKUP(B8,Calculations!$B$6:$BC$25,5,FALSE),"")</f>
        <v>Richard Green</v>
      </c>
      <c r="D8" s="52">
        <f>IF(C8="","",VLOOKUP(C8,Lookups!$A$2:$F$99,2,FALSE))</f>
        <v>94</v>
      </c>
      <c r="E8" s="13" t="str">
        <f>IF(C8="","",VLOOKUP(C8,Lookups!$A$2:$F$99,6,FALSE))</f>
        <v>Carisbrooke</v>
      </c>
      <c r="F8" s="84">
        <f>IFERROR(VLOOKUP(C8,Calculations!$F$6:$AL$175,8,FALSE),"")</f>
        <v>32</v>
      </c>
      <c r="G8" s="101" t="str">
        <f>IFERROR(VLOOKUP(C8,Calculations!$F$6:$AL$175,9,FALSE),"")</f>
        <v/>
      </c>
      <c r="H8" s="84" t="str">
        <f>IFERROR(VLOOKUP(C8,Calculations!$F$6:$AL$175,10,FALSE),"")</f>
        <v/>
      </c>
      <c r="I8" s="101" t="str">
        <f>IFERROR(VLOOKUP(C8,Calculations!$F$6:$AL$175,11,FALSE),"")</f>
        <v/>
      </c>
      <c r="J8" s="84" t="str">
        <f>IFERROR(VLOOKUP(C8,Calculations!$F$6:$AL$175,12,FALSE),"")</f>
        <v/>
      </c>
      <c r="K8" s="101" t="str">
        <f>IFERROR(VLOOKUP(C8,Calculations!$F$6:$AL$175,13,FALSE),"")</f>
        <v/>
      </c>
      <c r="L8" s="84" t="str">
        <f>IFERROR(VLOOKUP(C8,Calculations!$F$6:$AL$175,14,FALSE),"")</f>
        <v/>
      </c>
      <c r="M8" s="85">
        <f>IFERROR(VLOOKUP(C8,Calculations!$F$6:$AL$175,16,FALSE),"")</f>
        <v>0.91428571428571426</v>
      </c>
      <c r="N8" s="102" t="str">
        <f>IFERROR(VLOOKUP(C8,Calculations!$F$6:$AL$175,17,FALSE),"")</f>
        <v/>
      </c>
      <c r="O8" s="85" t="str">
        <f>IFERROR(VLOOKUP(C8,Calculations!$F$6:$AL$175,18,FALSE),"")</f>
        <v/>
      </c>
      <c r="P8" s="102" t="str">
        <f>IFERROR(VLOOKUP(C8,Calculations!$F$6:$AL$175,19,FALSE),"")</f>
        <v/>
      </c>
      <c r="Q8" s="85" t="str">
        <f>IFERROR(VLOOKUP(C8,Calculations!$F$6:$AL$175,20,FALSE),"")</f>
        <v/>
      </c>
      <c r="R8" s="102" t="str">
        <f>IFERROR(VLOOKUP(C8,Calculations!$F$6:$AL$175,21,FALSE),"")</f>
        <v/>
      </c>
      <c r="S8" s="85" t="str">
        <f>IFERROR(VLOOKUP(C8,Calculations!$F$6:$AL$175,22,FALSE),"")</f>
        <v/>
      </c>
      <c r="T8" s="36">
        <f>IFERROR(VLOOKUP(C8,Calculations!$F$2:$AL$175,24,FALSE),"")</f>
        <v>1</v>
      </c>
      <c r="U8" s="38" t="str">
        <f t="shared" si="2"/>
        <v/>
      </c>
      <c r="V8" s="38" t="str">
        <f t="shared" si="3"/>
        <v/>
      </c>
      <c r="W8" s="37">
        <f>IFERROR(VLOOKUP(C8,Calculations!$F$2:$AL$175,25,FALSE),"")</f>
        <v>0.91428571428571426</v>
      </c>
      <c r="X8" s="38">
        <f>IFERROR(VLOOKUP(C8,Calculations!$F$2:$AL$175,26,FALSE),"")</f>
        <v>0.91428571428571426</v>
      </c>
      <c r="Y8" s="39">
        <f>IFERROR(VLOOKUP(C8,Calculations!$F$2:$AL$175,27,FALSE),"")</f>
        <v>32</v>
      </c>
      <c r="Z8" s="39">
        <f>IFERROR(VLOOKUP(C8,Calculations!$F$2:$AL$175,27,FALSE),"")</f>
        <v>32</v>
      </c>
      <c r="AA8" s="40">
        <f>IFERROR(VLOOKUP(C8,Calculations!$F$2:$AL$175,31,FALSE),"")</f>
        <v>32</v>
      </c>
    </row>
    <row r="9" spans="1:27" ht="13.5" hidden="1" customHeight="1" x14ac:dyDescent="0.3">
      <c r="B9" s="41">
        <v>4</v>
      </c>
      <c r="C9" s="230" t="str">
        <f>IFERROR(VLOOKUP(B9,Calculations!$B$6:$BC$25,5,FALSE),"")</f>
        <v/>
      </c>
      <c r="D9" s="52" t="str">
        <f>IF(C9="","",VLOOKUP(C9,Lookups!$A$2:$F$99,2,FALSE))</f>
        <v/>
      </c>
      <c r="E9" s="13" t="str">
        <f>IF(C9="","",VLOOKUP(C9,Lookups!$A$2:$F$99,6,FALSE))</f>
        <v/>
      </c>
      <c r="F9" s="84" t="str">
        <f>IFERROR(VLOOKUP(C9,Calculations!$F$6:$AL$175,8,FALSE),"")</f>
        <v/>
      </c>
      <c r="G9" s="101" t="str">
        <f>IFERROR(VLOOKUP(C9,Calculations!$F$6:$AL$175,9,FALSE),"")</f>
        <v/>
      </c>
      <c r="H9" s="84" t="str">
        <f>IFERROR(VLOOKUP(C9,Calculations!$F$6:$AL$175,10,FALSE),"")</f>
        <v/>
      </c>
      <c r="I9" s="101" t="str">
        <f>IFERROR(VLOOKUP(C9,Calculations!$F$6:$AL$175,11,FALSE),"")</f>
        <v/>
      </c>
      <c r="J9" s="84" t="str">
        <f>IFERROR(VLOOKUP(C9,Calculations!$F$6:$AL$175,12,FALSE),"")</f>
        <v/>
      </c>
      <c r="K9" s="101" t="str">
        <f>IFERROR(VLOOKUP(C9,Calculations!$F$6:$AL$175,13,FALSE),"")</f>
        <v/>
      </c>
      <c r="L9" s="84" t="str">
        <f>IFERROR(VLOOKUP(C9,Calculations!$F$6:$AL$175,14,FALSE),"")</f>
        <v/>
      </c>
      <c r="M9" s="85" t="str">
        <f>IFERROR(VLOOKUP(C9,Calculations!$F$6:$AL$175,16,FALSE),"")</f>
        <v/>
      </c>
      <c r="N9" s="102" t="str">
        <f>IFERROR(VLOOKUP(C9,Calculations!$F$6:$AL$175,17,FALSE),"")</f>
        <v/>
      </c>
      <c r="O9" s="85" t="str">
        <f>IFERROR(VLOOKUP(C9,Calculations!$F$6:$AL$175,18,FALSE),"")</f>
        <v/>
      </c>
      <c r="P9" s="102" t="str">
        <f>IFERROR(VLOOKUP(C9,Calculations!$F$6:$AL$175,19,FALSE),"")</f>
        <v/>
      </c>
      <c r="Q9" s="85" t="str">
        <f>IFERROR(VLOOKUP(C9,Calculations!$F$6:$AL$175,20,FALSE),"")</f>
        <v/>
      </c>
      <c r="R9" s="102" t="str">
        <f>IFERROR(VLOOKUP(C9,Calculations!$F$6:$AL$175,21,FALSE),"")</f>
        <v/>
      </c>
      <c r="S9" s="85" t="str">
        <f>IFERROR(VLOOKUP(C9,Calculations!$F$6:$AL$175,22,FALSE),"")</f>
        <v/>
      </c>
      <c r="T9" s="36" t="str">
        <f>IFERROR(VLOOKUP(C9,Calculations!$F$2:$AL$175,24,FALSE),"")</f>
        <v/>
      </c>
      <c r="U9" s="38" t="str">
        <f t="shared" si="2"/>
        <v/>
      </c>
      <c r="V9" s="38" t="str">
        <f t="shared" si="3"/>
        <v/>
      </c>
      <c r="W9" s="37" t="str">
        <f>IFERROR(VLOOKUP(C9,Calculations!$F$2:$AL$175,25,FALSE),"")</f>
        <v/>
      </c>
      <c r="X9" s="38" t="str">
        <f>IFERROR(VLOOKUP(C9,Calculations!$F$2:$AL$175,26,FALSE),"")</f>
        <v/>
      </c>
      <c r="Y9" s="39" t="str">
        <f>IFERROR(VLOOKUP(C9,Calculations!$F$2:$AL$175,27,FALSE),"")</f>
        <v/>
      </c>
      <c r="Z9" s="39" t="str">
        <f>IFERROR(VLOOKUP(C9,Calculations!$F$2:$AL$175,27,FALSE),"")</f>
        <v/>
      </c>
      <c r="AA9" s="40" t="str">
        <f>IFERROR(VLOOKUP(C9,Calculations!$F$2:$AL$175,31,FALSE),"")</f>
        <v/>
      </c>
    </row>
    <row r="10" spans="1:27" ht="13.5" hidden="1" customHeight="1" x14ac:dyDescent="0.3">
      <c r="B10" s="41">
        <v>5</v>
      </c>
      <c r="C10" s="230" t="str">
        <f>IFERROR(VLOOKUP(B10,Calculations!$B$6:$BC$25,5,FALSE),"")</f>
        <v/>
      </c>
      <c r="D10" s="52" t="str">
        <f>IF(C10="","",VLOOKUP(C10,Lookups!$A$2:$F$99,2,FALSE))</f>
        <v/>
      </c>
      <c r="E10" s="13" t="str">
        <f>IF(C10="","",VLOOKUP(C10,Lookups!$A$2:$F$99,6,FALSE))</f>
        <v/>
      </c>
      <c r="F10" s="84" t="str">
        <f>IFERROR(VLOOKUP(C10,Calculations!$F$6:$AL$175,8,FALSE),"")</f>
        <v/>
      </c>
      <c r="G10" s="101" t="str">
        <f>IFERROR(VLOOKUP(C10,Calculations!$F$6:$AL$175,9,FALSE),"")</f>
        <v/>
      </c>
      <c r="H10" s="84" t="str">
        <f>IFERROR(VLOOKUP(C10,Calculations!$F$6:$AL$175,10,FALSE),"")</f>
        <v/>
      </c>
      <c r="I10" s="101" t="str">
        <f>IFERROR(VLOOKUP(C10,Calculations!$F$6:$AL$175,11,FALSE),"")</f>
        <v/>
      </c>
      <c r="J10" s="84" t="str">
        <f>IFERROR(VLOOKUP(C10,Calculations!$F$6:$AL$175,12,FALSE),"")</f>
        <v/>
      </c>
      <c r="K10" s="101" t="str">
        <f>IFERROR(VLOOKUP(C10,Calculations!$F$6:$AL$175,13,FALSE),"")</f>
        <v/>
      </c>
      <c r="L10" s="84" t="str">
        <f>IFERROR(VLOOKUP(C10,Calculations!$F$6:$AL$175,14,FALSE),"")</f>
        <v/>
      </c>
      <c r="M10" s="85" t="str">
        <f>IFERROR(VLOOKUP(C10,Calculations!$F$6:$AL$175,16,FALSE),"")</f>
        <v/>
      </c>
      <c r="N10" s="102" t="str">
        <f>IFERROR(VLOOKUP(C10,Calculations!$F$6:$AL$175,17,FALSE),"")</f>
        <v/>
      </c>
      <c r="O10" s="85" t="str">
        <f>IFERROR(VLOOKUP(C10,Calculations!$F$6:$AL$175,18,FALSE),"")</f>
        <v/>
      </c>
      <c r="P10" s="102" t="str">
        <f>IFERROR(VLOOKUP(C10,Calculations!$F$6:$AL$175,19,FALSE),"")</f>
        <v/>
      </c>
      <c r="Q10" s="85" t="str">
        <f>IFERROR(VLOOKUP(C10,Calculations!$F$6:$AL$175,20,FALSE),"")</f>
        <v/>
      </c>
      <c r="R10" s="102" t="str">
        <f>IFERROR(VLOOKUP(C10,Calculations!$F$6:$AL$175,21,FALSE),"")</f>
        <v/>
      </c>
      <c r="S10" s="85" t="str">
        <f>IFERROR(VLOOKUP(C10,Calculations!$F$6:$AL$175,22,FALSE),"")</f>
        <v/>
      </c>
      <c r="T10" s="36" t="str">
        <f>IFERROR(VLOOKUP(C10,Calculations!$F$2:$AL$175,24,FALSE),"")</f>
        <v/>
      </c>
      <c r="U10" s="38" t="str">
        <f t="shared" si="2"/>
        <v/>
      </c>
      <c r="V10" s="38" t="str">
        <f t="shared" si="3"/>
        <v/>
      </c>
      <c r="W10" s="37" t="str">
        <f>IFERROR(VLOOKUP(C10,Calculations!$F$2:$AL$175,25,FALSE),"")</f>
        <v/>
      </c>
      <c r="X10" s="38" t="str">
        <f>IFERROR(VLOOKUP(C10,Calculations!$F$2:$AL$175,26,FALSE),"")</f>
        <v/>
      </c>
      <c r="Y10" s="39" t="str">
        <f>IFERROR(VLOOKUP(C10,Calculations!$F$2:$AL$175,27,FALSE),"")</f>
        <v/>
      </c>
      <c r="Z10" s="39" t="str">
        <f>IFERROR(VLOOKUP(C10,Calculations!$F$2:$AL$175,27,FALSE),"")</f>
        <v/>
      </c>
      <c r="AA10" s="40" t="str">
        <f>IFERROR(VLOOKUP(C10,Calculations!$F$2:$AL$175,31,FALSE),"")</f>
        <v/>
      </c>
    </row>
    <row r="11" spans="1:27" ht="13.5" hidden="1" customHeight="1" x14ac:dyDescent="0.3">
      <c r="B11" s="41">
        <v>6</v>
      </c>
      <c r="C11" s="234" t="str">
        <f>IFERROR(VLOOKUP(B11,Calculations!$B$6:$BC$25,5,FALSE),"")</f>
        <v/>
      </c>
      <c r="D11" s="235" t="str">
        <f>IF(C11="","",VLOOKUP(C11,Lookups!$A$2:$F$99,2,FALSE))</f>
        <v/>
      </c>
      <c r="E11" s="236" t="str">
        <f>IF(C11="","",VLOOKUP(C11,Lookups!$A$2:$F$99,6,FALSE))</f>
        <v/>
      </c>
      <c r="F11" s="237" t="str">
        <f>IFERROR(VLOOKUP(C11,Calculations!$F$6:$AL$175,8,FALSE),"")</f>
        <v/>
      </c>
      <c r="G11" s="238" t="str">
        <f>IFERROR(VLOOKUP(C11,Calculations!$F$6:$AL$175,9,FALSE),"")</f>
        <v/>
      </c>
      <c r="H11" s="237" t="str">
        <f>IFERROR(VLOOKUP(C11,Calculations!$F$6:$AL$175,10,FALSE),"")</f>
        <v/>
      </c>
      <c r="I11" s="238" t="str">
        <f>IFERROR(VLOOKUP(C11,Calculations!$F$6:$AL$175,11,FALSE),"")</f>
        <v/>
      </c>
      <c r="J11" s="237" t="str">
        <f>IFERROR(VLOOKUP(C11,Calculations!$F$6:$AL$175,12,FALSE),"")</f>
        <v/>
      </c>
      <c r="K11" s="238" t="str">
        <f>IFERROR(VLOOKUP(C11,Calculations!$F$6:$AL$175,13,FALSE),"")</f>
        <v/>
      </c>
      <c r="L11" s="237" t="str">
        <f>IFERROR(VLOOKUP(C11,Calculations!$F$6:$AL$175,14,FALSE),"")</f>
        <v/>
      </c>
      <c r="M11" s="239" t="str">
        <f>IFERROR(VLOOKUP(C11,Calculations!$F$6:$AL$175,16,FALSE),"")</f>
        <v/>
      </c>
      <c r="N11" s="240" t="str">
        <f>IFERROR(VLOOKUP(C11,Calculations!$F$6:$AL$175,17,FALSE),"")</f>
        <v/>
      </c>
      <c r="O11" s="239" t="str">
        <f>IFERROR(VLOOKUP(C11,Calculations!$F$6:$AL$175,18,FALSE),"")</f>
        <v/>
      </c>
      <c r="P11" s="240" t="str">
        <f>IFERROR(VLOOKUP(C11,Calculations!$F$6:$AL$175,19,FALSE),"")</f>
        <v/>
      </c>
      <c r="Q11" s="239" t="str">
        <f>IFERROR(VLOOKUP(C11,Calculations!$F$6:$AL$175,20,FALSE),"")</f>
        <v/>
      </c>
      <c r="R11" s="240" t="str">
        <f>IFERROR(VLOOKUP(C11,Calculations!$F$6:$AL$175,21,FALSE),"")</f>
        <v/>
      </c>
      <c r="S11" s="239" t="str">
        <f>IFERROR(VLOOKUP(C11,Calculations!$F$6:$AL$175,22,FALSE),"")</f>
        <v/>
      </c>
      <c r="T11" s="231" t="str">
        <f>IFERROR(VLOOKUP(C11,Calculations!$F$2:$AL$175,24,FALSE),"")</f>
        <v/>
      </c>
      <c r="U11" s="232" t="str">
        <f t="shared" si="2"/>
        <v/>
      </c>
      <c r="V11" s="232" t="str">
        <f t="shared" si="3"/>
        <v/>
      </c>
      <c r="W11" s="233" t="str">
        <f>IFERROR(VLOOKUP(C11,Calculations!$F$2:$AL$175,25,FALSE),"")</f>
        <v/>
      </c>
      <c r="X11" s="38" t="str">
        <f>IFERROR(VLOOKUP(C11,Calculations!$F$2:$AL$175,26,FALSE),"")</f>
        <v/>
      </c>
      <c r="Y11" s="39" t="str">
        <f>IFERROR(VLOOKUP(C11,Calculations!$F$2:$AL$175,27,FALSE),"")</f>
        <v/>
      </c>
      <c r="Z11" s="39" t="str">
        <f>IFERROR(VLOOKUP(C11,Calculations!$F$2:$AL$175,27,FALSE),"")</f>
        <v/>
      </c>
      <c r="AA11" s="40" t="str">
        <f>IFERROR(VLOOKUP(C11,Calculations!$F$2:$AL$175,31,FALSE),"")</f>
        <v/>
      </c>
    </row>
    <row r="12" spans="1:27" ht="13.5" hidden="1" customHeight="1" x14ac:dyDescent="0.3">
      <c r="B12" s="41">
        <v>7</v>
      </c>
      <c r="C12" s="234" t="str">
        <f>IFERROR(VLOOKUP(B12,Calculations!$B$6:$BC$25,5,FALSE),"")</f>
        <v/>
      </c>
      <c r="D12" s="235" t="str">
        <f>IF(C12="","",VLOOKUP(C12,Lookups!$A$2:$F$99,2,FALSE))</f>
        <v/>
      </c>
      <c r="E12" s="236" t="str">
        <f>IF(C12="","",VLOOKUP(C12,Lookups!$A$2:$F$99,6,FALSE))</f>
        <v/>
      </c>
      <c r="F12" s="237" t="str">
        <f>IFERROR(VLOOKUP(C12,Calculations!$F$6:$AL$175,8,FALSE),"")</f>
        <v/>
      </c>
      <c r="G12" s="238" t="str">
        <f>IFERROR(VLOOKUP(C12,Calculations!$F$6:$AL$175,9,FALSE),"")</f>
        <v/>
      </c>
      <c r="H12" s="237" t="str">
        <f>IFERROR(VLOOKUP(C12,Calculations!$F$6:$AL$175,10,FALSE),"")</f>
        <v/>
      </c>
      <c r="I12" s="238" t="str">
        <f>IFERROR(VLOOKUP(C12,Calculations!$F$6:$AL$175,11,FALSE),"")</f>
        <v/>
      </c>
      <c r="J12" s="237" t="str">
        <f>IFERROR(VLOOKUP(C12,Calculations!$F$6:$AL$175,12,FALSE),"")</f>
        <v/>
      </c>
      <c r="K12" s="238" t="str">
        <f>IFERROR(VLOOKUP(C12,Calculations!$F$6:$AL$175,13,FALSE),"")</f>
        <v/>
      </c>
      <c r="L12" s="237" t="str">
        <f>IFERROR(VLOOKUP(C12,Calculations!$F$6:$AL$175,14,FALSE),"")</f>
        <v/>
      </c>
      <c r="M12" s="239" t="str">
        <f>IFERROR(VLOOKUP(C12,Calculations!$F$6:$AL$175,16,FALSE),"")</f>
        <v/>
      </c>
      <c r="N12" s="240" t="str">
        <f>IFERROR(VLOOKUP(C12,Calculations!$F$6:$AL$175,17,FALSE),"")</f>
        <v/>
      </c>
      <c r="O12" s="239" t="str">
        <f>IFERROR(VLOOKUP(C12,Calculations!$F$6:$AL$175,18,FALSE),"")</f>
        <v/>
      </c>
      <c r="P12" s="240" t="str">
        <f>IFERROR(VLOOKUP(C12,Calculations!$F$6:$AL$175,19,FALSE),"")</f>
        <v/>
      </c>
      <c r="Q12" s="239" t="str">
        <f>IFERROR(VLOOKUP(C12,Calculations!$F$6:$AL$175,20,FALSE),"")</f>
        <v/>
      </c>
      <c r="R12" s="240" t="str">
        <f>IFERROR(VLOOKUP(C12,Calculations!$F$6:$AL$175,21,FALSE),"")</f>
        <v/>
      </c>
      <c r="S12" s="239" t="str">
        <f>IFERROR(VLOOKUP(C12,Calculations!$F$6:$AL$175,22,FALSE),"")</f>
        <v/>
      </c>
      <c r="T12" s="231" t="str">
        <f>IFERROR(VLOOKUP(C12,Calculations!$F$2:$AL$175,24,FALSE),"")</f>
        <v/>
      </c>
      <c r="U12" s="232" t="str">
        <f t="shared" si="2"/>
        <v/>
      </c>
      <c r="V12" s="232" t="str">
        <f t="shared" si="3"/>
        <v/>
      </c>
      <c r="W12" s="233" t="str">
        <f>IFERROR(VLOOKUP(C12,Calculations!$F$2:$AL$175,25,FALSE),"")</f>
        <v/>
      </c>
      <c r="X12" s="38" t="str">
        <f>IFERROR(VLOOKUP(C12,Calculations!$F$2:$AL$175,26,FALSE),"")</f>
        <v/>
      </c>
      <c r="Y12" s="39" t="str">
        <f>IFERROR(VLOOKUP(C12,Calculations!$F$2:$AL$175,27,FALSE),"")</f>
        <v/>
      </c>
      <c r="Z12" s="39" t="str">
        <f>IFERROR(VLOOKUP(C12,Calculations!$F$2:$AL$175,27,FALSE),"")</f>
        <v/>
      </c>
      <c r="AA12" s="40" t="str">
        <f>IFERROR(VLOOKUP(C12,Calculations!$F$2:$AL$175,31,FALSE),"")</f>
        <v/>
      </c>
    </row>
    <row r="13" spans="1:27" ht="13.5" hidden="1" customHeight="1" x14ac:dyDescent="0.3">
      <c r="B13" s="41">
        <v>8</v>
      </c>
      <c r="C13" s="234" t="str">
        <f>IFERROR(VLOOKUP(B13,Calculations!$B$6:$BC$25,5,FALSE),"")</f>
        <v/>
      </c>
      <c r="D13" s="235" t="str">
        <f>IF(C13="","",VLOOKUP(C13,Lookups!$A$2:$F$99,2,FALSE))</f>
        <v/>
      </c>
      <c r="E13" s="236" t="str">
        <f>IF(C13="","",VLOOKUP(C13,Lookups!$A$2:$F$99,6,FALSE))</f>
        <v/>
      </c>
      <c r="F13" s="237" t="str">
        <f>IFERROR(VLOOKUP(C13,Calculations!$F$6:$AL$175,8,FALSE),"")</f>
        <v/>
      </c>
      <c r="G13" s="238" t="str">
        <f>IFERROR(VLOOKUP(C13,Calculations!$F$6:$AL$175,9,FALSE),"")</f>
        <v/>
      </c>
      <c r="H13" s="237" t="str">
        <f>IFERROR(VLOOKUP(C13,Calculations!$F$6:$AL$175,10,FALSE),"")</f>
        <v/>
      </c>
      <c r="I13" s="238" t="str">
        <f>IFERROR(VLOOKUP(C13,Calculations!$F$6:$AL$175,11,FALSE),"")</f>
        <v/>
      </c>
      <c r="J13" s="237" t="str">
        <f>IFERROR(VLOOKUP(C13,Calculations!$F$6:$AL$175,12,FALSE),"")</f>
        <v/>
      </c>
      <c r="K13" s="238" t="str">
        <f>IFERROR(VLOOKUP(C13,Calculations!$F$6:$AL$175,13,FALSE),"")</f>
        <v/>
      </c>
      <c r="L13" s="237" t="str">
        <f>IFERROR(VLOOKUP(C13,Calculations!$F$6:$AL$175,14,FALSE),"")</f>
        <v/>
      </c>
      <c r="M13" s="239" t="str">
        <f>IFERROR(VLOOKUP(C13,Calculations!$F$6:$AL$175,16,FALSE),"")</f>
        <v/>
      </c>
      <c r="N13" s="240" t="str">
        <f>IFERROR(VLOOKUP(C13,Calculations!$F$6:$AL$175,17,FALSE),"")</f>
        <v/>
      </c>
      <c r="O13" s="239" t="str">
        <f>IFERROR(VLOOKUP(C13,Calculations!$F$6:$AL$175,18,FALSE),"")</f>
        <v/>
      </c>
      <c r="P13" s="240" t="str">
        <f>IFERROR(VLOOKUP(C13,Calculations!$F$6:$AL$175,19,FALSE),"")</f>
        <v/>
      </c>
      <c r="Q13" s="239" t="str">
        <f>IFERROR(VLOOKUP(C13,Calculations!$F$6:$AL$175,20,FALSE),"")</f>
        <v/>
      </c>
      <c r="R13" s="240" t="str">
        <f>IFERROR(VLOOKUP(C13,Calculations!$F$6:$AL$175,21,FALSE),"")</f>
        <v/>
      </c>
      <c r="S13" s="239" t="str">
        <f>IFERROR(VLOOKUP(C13,Calculations!$F$6:$AL$175,22,FALSE),"")</f>
        <v/>
      </c>
      <c r="T13" s="231" t="str">
        <f>IFERROR(VLOOKUP(C13,Calculations!$F$2:$AL$175,24,FALSE),"")</f>
        <v/>
      </c>
      <c r="U13" s="232" t="str">
        <f t="shared" si="2"/>
        <v/>
      </c>
      <c r="V13" s="232" t="str">
        <f t="shared" si="3"/>
        <v/>
      </c>
      <c r="W13" s="233" t="str">
        <f>IFERROR(VLOOKUP(C13,Calculations!$F$2:$AL$175,25,FALSE),"")</f>
        <v/>
      </c>
      <c r="X13" s="38" t="str">
        <f>IFERROR(VLOOKUP(C13,Calculations!$F$2:$AL$175,26,FALSE),"")</f>
        <v/>
      </c>
      <c r="Y13" s="39" t="str">
        <f>IFERROR(VLOOKUP(C13,Calculations!$F$2:$AL$175,27,FALSE),"")</f>
        <v/>
      </c>
      <c r="Z13" s="39" t="str">
        <f>IFERROR(VLOOKUP(C13,Calculations!$F$2:$AL$175,27,FALSE),"")</f>
        <v/>
      </c>
      <c r="AA13" s="40" t="str">
        <f>IFERROR(VLOOKUP(C13,Calculations!$F$2:$AL$175,31,FALSE),"")</f>
        <v/>
      </c>
    </row>
    <row r="14" spans="1:27" ht="13.5" hidden="1" customHeight="1" x14ac:dyDescent="0.3">
      <c r="B14" s="41">
        <v>9</v>
      </c>
      <c r="C14" s="234" t="str">
        <f>IFERROR(VLOOKUP(B14,Calculations!$B$6:$BC$25,5,FALSE),"")</f>
        <v/>
      </c>
      <c r="D14" s="235" t="str">
        <f>IF(C14="","",VLOOKUP(C14,Lookups!$A$2:$F$99,2,FALSE))</f>
        <v/>
      </c>
      <c r="E14" s="236" t="str">
        <f>IF(C14="","",VLOOKUP(C14,Lookups!$A$2:$F$99,6,FALSE))</f>
        <v/>
      </c>
      <c r="F14" s="237" t="str">
        <f>IFERROR(VLOOKUP(C14,Calculations!$F$6:$AL$175,8,FALSE),"")</f>
        <v/>
      </c>
      <c r="G14" s="238" t="str">
        <f>IFERROR(VLOOKUP(C14,Calculations!$F$6:$AL$175,9,FALSE),"")</f>
        <v/>
      </c>
      <c r="H14" s="237" t="str">
        <f>IFERROR(VLOOKUP(C14,Calculations!$F$6:$AL$175,10,FALSE),"")</f>
        <v/>
      </c>
      <c r="I14" s="238" t="str">
        <f>IFERROR(VLOOKUP(C14,Calculations!$F$6:$AL$175,11,FALSE),"")</f>
        <v/>
      </c>
      <c r="J14" s="237" t="str">
        <f>IFERROR(VLOOKUP(C14,Calculations!$F$6:$AL$175,12,FALSE),"")</f>
        <v/>
      </c>
      <c r="K14" s="238" t="str">
        <f>IFERROR(VLOOKUP(C14,Calculations!$F$6:$AL$175,13,FALSE),"")</f>
        <v/>
      </c>
      <c r="L14" s="237" t="str">
        <f>IFERROR(VLOOKUP(C14,Calculations!$F$6:$AL$175,14,FALSE),"")</f>
        <v/>
      </c>
      <c r="M14" s="239" t="str">
        <f>IFERROR(VLOOKUP(C14,Calculations!$F$6:$AL$175,16,FALSE),"")</f>
        <v/>
      </c>
      <c r="N14" s="240" t="str">
        <f>IFERROR(VLOOKUP(C14,Calculations!$F$6:$AL$175,17,FALSE),"")</f>
        <v/>
      </c>
      <c r="O14" s="239" t="str">
        <f>IFERROR(VLOOKUP(C14,Calculations!$F$6:$AL$175,18,FALSE),"")</f>
        <v/>
      </c>
      <c r="P14" s="240" t="str">
        <f>IFERROR(VLOOKUP(C14,Calculations!$F$6:$AL$175,19,FALSE),"")</f>
        <v/>
      </c>
      <c r="Q14" s="239" t="str">
        <f>IFERROR(VLOOKUP(C14,Calculations!$F$6:$AL$175,20,FALSE),"")</f>
        <v/>
      </c>
      <c r="R14" s="240" t="str">
        <f>IFERROR(VLOOKUP(C14,Calculations!$F$6:$AL$175,21,FALSE),"")</f>
        <v/>
      </c>
      <c r="S14" s="239" t="str">
        <f>IFERROR(VLOOKUP(C14,Calculations!$F$6:$AL$175,22,FALSE),"")</f>
        <v/>
      </c>
      <c r="T14" s="231" t="str">
        <f>IFERROR(VLOOKUP(C14,Calculations!$F$2:$AL$175,24,FALSE),"")</f>
        <v/>
      </c>
      <c r="U14" s="232" t="str">
        <f t="shared" si="2"/>
        <v/>
      </c>
      <c r="V14" s="232" t="str">
        <f t="shared" si="3"/>
        <v/>
      </c>
      <c r="W14" s="233" t="str">
        <f>IFERROR(VLOOKUP(C14,Calculations!$F$2:$AL$175,25,FALSE),"")</f>
        <v/>
      </c>
      <c r="X14" s="38" t="str">
        <f>IFERROR(VLOOKUP(C14,Calculations!$F$2:$AL$175,26,FALSE),"")</f>
        <v/>
      </c>
      <c r="Y14" s="39" t="str">
        <f>IFERROR(VLOOKUP(C14,Calculations!$F$2:$AL$175,27,FALSE),"")</f>
        <v/>
      </c>
      <c r="Z14" s="39" t="str">
        <f>IFERROR(VLOOKUP(C14,Calculations!$F$2:$AL$175,27,FALSE),"")</f>
        <v/>
      </c>
      <c r="AA14" s="40" t="str">
        <f>IFERROR(VLOOKUP(C14,Calculations!$F$2:$AL$175,31,FALSE),"")</f>
        <v/>
      </c>
    </row>
    <row r="15" spans="1:27" ht="13.5" hidden="1" customHeight="1" x14ac:dyDescent="0.3">
      <c r="B15" s="41">
        <v>10</v>
      </c>
      <c r="C15" s="230" t="str">
        <f>IFERROR(VLOOKUP(B15,Calculations!$B$6:$BC$25,5,FALSE),"")</f>
        <v/>
      </c>
      <c r="D15" s="52" t="str">
        <f>IF(C15="","",VLOOKUP(C15,Lookups!$A$2:$F$99,2,FALSE))</f>
        <v/>
      </c>
      <c r="E15" s="13" t="str">
        <f>IF(C15="","",VLOOKUP(C15,Lookups!$A$2:$F$99,6,FALSE))</f>
        <v/>
      </c>
      <c r="F15" s="84" t="str">
        <f>IFERROR(VLOOKUP(C15,Calculations!$F$6:$AL$175,8,FALSE),"")</f>
        <v/>
      </c>
      <c r="G15" s="101" t="str">
        <f>IFERROR(VLOOKUP(C15,Calculations!$F$6:$AL$175,9,FALSE),"")</f>
        <v/>
      </c>
      <c r="H15" s="84" t="str">
        <f>IFERROR(VLOOKUP(C15,Calculations!$F$6:$AL$175,10,FALSE),"")</f>
        <v/>
      </c>
      <c r="I15" s="101" t="str">
        <f>IFERROR(VLOOKUP(C15,Calculations!$F$6:$AL$175,11,FALSE),"")</f>
        <v/>
      </c>
      <c r="J15" s="84" t="str">
        <f>IFERROR(VLOOKUP(C15,Calculations!$F$6:$AL$175,12,FALSE),"")</f>
        <v/>
      </c>
      <c r="K15" s="101" t="str">
        <f>IFERROR(VLOOKUP(C15,Calculations!$F$6:$AL$175,13,FALSE),"")</f>
        <v/>
      </c>
      <c r="L15" s="84" t="str">
        <f>IFERROR(VLOOKUP(C15,Calculations!$F$6:$AL$175,14,FALSE),"")</f>
        <v/>
      </c>
      <c r="M15" s="85" t="str">
        <f>IFERROR(VLOOKUP(C15,Calculations!$F$6:$AL$175,16,FALSE),"")</f>
        <v/>
      </c>
      <c r="N15" s="102" t="str">
        <f>IFERROR(VLOOKUP(C15,Calculations!$F$6:$AL$175,17,FALSE),"")</f>
        <v/>
      </c>
      <c r="O15" s="85" t="str">
        <f>IFERROR(VLOOKUP(C15,Calculations!$F$6:$AL$175,18,FALSE),"")</f>
        <v/>
      </c>
      <c r="P15" s="102" t="str">
        <f>IFERROR(VLOOKUP(C15,Calculations!$F$6:$AL$175,19,FALSE),"")</f>
        <v/>
      </c>
      <c r="Q15" s="85" t="str">
        <f>IFERROR(VLOOKUP(C15,Calculations!$F$6:$AL$175,20,FALSE),"")</f>
        <v/>
      </c>
      <c r="R15" s="102" t="str">
        <f>IFERROR(VLOOKUP(C15,Calculations!$F$6:$AL$175,21,FALSE),"")</f>
        <v/>
      </c>
      <c r="S15" s="85" t="str">
        <f>IFERROR(VLOOKUP(C15,Calculations!$F$6:$AL$175,22,FALSE),"")</f>
        <v/>
      </c>
      <c r="T15" s="36" t="str">
        <f>IFERROR(VLOOKUP(C15,Calculations!$F$2:$AL$175,24,FALSE),"")</f>
        <v/>
      </c>
      <c r="U15" s="38" t="str">
        <f t="shared" si="2"/>
        <v/>
      </c>
      <c r="V15" s="38" t="str">
        <f t="shared" si="3"/>
        <v/>
      </c>
      <c r="W15" s="37" t="str">
        <f>IFERROR(VLOOKUP(C15,Calculations!$F$2:$AL$175,25,FALSE),"")</f>
        <v/>
      </c>
      <c r="X15" s="38" t="str">
        <f>IFERROR(VLOOKUP(C15,Calculations!$F$2:$AL$175,26,FALSE),"")</f>
        <v/>
      </c>
      <c r="Y15" s="39" t="str">
        <f>IFERROR(VLOOKUP(C15,Calculations!$F$2:$AL$175,27,FALSE),"")</f>
        <v/>
      </c>
      <c r="Z15" s="39" t="str">
        <f>IFERROR(VLOOKUP(C15,Calculations!$F$2:$AL$175,27,FALSE),"")</f>
        <v/>
      </c>
      <c r="AA15" s="40" t="str">
        <f>IFERROR(VLOOKUP(C15,Calculations!$F$2:$AL$175,31,FALSE),"")</f>
        <v/>
      </c>
    </row>
    <row r="16" spans="1:27" ht="13.5" hidden="1" customHeight="1" x14ac:dyDescent="0.3">
      <c r="B16" s="41">
        <v>11</v>
      </c>
      <c r="C16" s="230" t="str">
        <f>IFERROR(VLOOKUP(B16,Calculations!$B$6:$BC$25,5,FALSE),"")</f>
        <v/>
      </c>
      <c r="D16" s="52" t="str">
        <f>IF(C16="","",VLOOKUP(C16,Lookups!$A$2:$F$99,2,FALSE))</f>
        <v/>
      </c>
      <c r="E16" s="13" t="str">
        <f>IF(C16="","",VLOOKUP(C16,Lookups!$A$2:$F$99,6,FALSE))</f>
        <v/>
      </c>
      <c r="F16" s="84" t="str">
        <f>IFERROR(VLOOKUP(C16,Calculations!$F$6:$AL$175,8,FALSE),"")</f>
        <v/>
      </c>
      <c r="G16" s="101" t="str">
        <f>IFERROR(VLOOKUP(C16,Calculations!$F$6:$AL$175,9,FALSE),"")</f>
        <v/>
      </c>
      <c r="H16" s="84" t="str">
        <f>IFERROR(VLOOKUP(C16,Calculations!$F$6:$AL$175,10,FALSE),"")</f>
        <v/>
      </c>
      <c r="I16" s="101" t="str">
        <f>IFERROR(VLOOKUP(C16,Calculations!$F$6:$AL$175,11,FALSE),"")</f>
        <v/>
      </c>
      <c r="J16" s="84" t="str">
        <f>IFERROR(VLOOKUP(C16,Calculations!$F$6:$AL$175,12,FALSE),"")</f>
        <v/>
      </c>
      <c r="K16" s="101" t="str">
        <f>IFERROR(VLOOKUP(C16,Calculations!$F$6:$AL$175,13,FALSE),"")</f>
        <v/>
      </c>
      <c r="L16" s="84" t="str">
        <f>IFERROR(VLOOKUP(C16,Calculations!$F$6:$AL$175,14,FALSE),"")</f>
        <v/>
      </c>
      <c r="M16" s="85" t="str">
        <f>IFERROR(VLOOKUP(C16,Calculations!$F$6:$AL$175,16,FALSE),"")</f>
        <v/>
      </c>
      <c r="N16" s="102" t="str">
        <f>IFERROR(VLOOKUP(C16,Calculations!$F$6:$AL$175,17,FALSE),"")</f>
        <v/>
      </c>
      <c r="O16" s="85" t="str">
        <f>IFERROR(VLOOKUP(C16,Calculations!$F$6:$AL$175,18,FALSE),"")</f>
        <v/>
      </c>
      <c r="P16" s="102" t="str">
        <f>IFERROR(VLOOKUP(C16,Calculations!$F$6:$AL$175,19,FALSE),"")</f>
        <v/>
      </c>
      <c r="Q16" s="85" t="str">
        <f>IFERROR(VLOOKUP(C16,Calculations!$F$6:$AL$175,20,FALSE),"")</f>
        <v/>
      </c>
      <c r="R16" s="102" t="str">
        <f>IFERROR(VLOOKUP(C16,Calculations!$F$6:$AL$175,21,FALSE),"")</f>
        <v/>
      </c>
      <c r="S16" s="85" t="str">
        <f>IFERROR(VLOOKUP(C16,Calculations!$F$6:$AL$175,22,FALSE),"")</f>
        <v/>
      </c>
      <c r="T16" s="36" t="str">
        <f>IFERROR(VLOOKUP(C16,Calculations!$F$2:$AL$175,24,FALSE),"")</f>
        <v/>
      </c>
      <c r="U16" s="38" t="str">
        <f t="shared" si="2"/>
        <v/>
      </c>
      <c r="V16" s="38" t="str">
        <f t="shared" si="3"/>
        <v/>
      </c>
      <c r="W16" s="37" t="str">
        <f>IFERROR(VLOOKUP(C16,Calculations!$F$2:$AL$175,25,FALSE),"")</f>
        <v/>
      </c>
      <c r="X16" s="38" t="str">
        <f>IFERROR(VLOOKUP(C16,Calculations!$F$2:$AL$175,26,FALSE),"")</f>
        <v/>
      </c>
      <c r="Y16" s="39" t="str">
        <f>IFERROR(VLOOKUP(C16,Calculations!$F$2:$AL$175,27,FALSE),"")</f>
        <v/>
      </c>
      <c r="Z16" s="39" t="str">
        <f>IFERROR(VLOOKUP(C16,Calculations!$F$2:$AL$175,27,FALSE),"")</f>
        <v/>
      </c>
      <c r="AA16" s="40" t="str">
        <f>IFERROR(VLOOKUP(C16,Calculations!$F$2:$AL$175,31,FALSE),"")</f>
        <v/>
      </c>
    </row>
    <row r="17" spans="2:27" ht="13.5" hidden="1" customHeight="1" x14ac:dyDescent="0.3">
      <c r="B17" s="41">
        <v>12</v>
      </c>
      <c r="C17" s="230" t="str">
        <f>IFERROR(VLOOKUP(B17,Calculations!$B$6:$BC$25,5,FALSE),"")</f>
        <v/>
      </c>
      <c r="D17" s="52" t="str">
        <f>IF(C17="","",VLOOKUP(C17,Lookups!$A$2:$F$99,2,FALSE))</f>
        <v/>
      </c>
      <c r="E17" s="13" t="str">
        <f>IF(C17="","",VLOOKUP(C17,Lookups!$A$2:$F$99,6,FALSE))</f>
        <v/>
      </c>
      <c r="F17" s="84" t="str">
        <f>IFERROR(VLOOKUP(C17,Calculations!$F$6:$AL$175,8,FALSE),"")</f>
        <v/>
      </c>
      <c r="G17" s="101" t="str">
        <f>IFERROR(VLOOKUP(C17,Calculations!$F$6:$AL$175,9,FALSE),"")</f>
        <v/>
      </c>
      <c r="H17" s="84" t="str">
        <f>IFERROR(VLOOKUP(C17,Calculations!$F$6:$AL$175,10,FALSE),"")</f>
        <v/>
      </c>
      <c r="I17" s="101" t="str">
        <f>IFERROR(VLOOKUP(C17,Calculations!$F$6:$AL$175,11,FALSE),"")</f>
        <v/>
      </c>
      <c r="J17" s="84" t="str">
        <f>IFERROR(VLOOKUP(C17,Calculations!$F$6:$AL$175,12,FALSE),"")</f>
        <v/>
      </c>
      <c r="K17" s="101" t="str">
        <f>IFERROR(VLOOKUP(C17,Calculations!$F$6:$AL$175,13,FALSE),"")</f>
        <v/>
      </c>
      <c r="L17" s="84" t="str">
        <f>IFERROR(VLOOKUP(C17,Calculations!$F$6:$AL$175,14,FALSE),"")</f>
        <v/>
      </c>
      <c r="M17" s="85" t="str">
        <f>IFERROR(VLOOKUP(C17,Calculations!$F$6:$AL$175,16,FALSE),"")</f>
        <v/>
      </c>
      <c r="N17" s="102" t="str">
        <f>IFERROR(VLOOKUP(C17,Calculations!$F$6:$AL$175,17,FALSE),"")</f>
        <v/>
      </c>
      <c r="O17" s="85" t="str">
        <f>IFERROR(VLOOKUP(C17,Calculations!$F$6:$AL$175,18,FALSE),"")</f>
        <v/>
      </c>
      <c r="P17" s="102" t="str">
        <f>IFERROR(VLOOKUP(C17,Calculations!$F$6:$AL$175,19,FALSE),"")</f>
        <v/>
      </c>
      <c r="Q17" s="85" t="str">
        <f>IFERROR(VLOOKUP(C17,Calculations!$F$6:$AL$175,20,FALSE),"")</f>
        <v/>
      </c>
      <c r="R17" s="102" t="str">
        <f>IFERROR(VLOOKUP(C17,Calculations!$F$6:$AL$175,21,FALSE),"")</f>
        <v/>
      </c>
      <c r="S17" s="85" t="str">
        <f>IFERROR(VLOOKUP(C17,Calculations!$F$6:$AL$175,22,FALSE),"")</f>
        <v/>
      </c>
      <c r="T17" s="36" t="str">
        <f>IFERROR(VLOOKUP(C17,Calculations!$F$2:$AL$175,24,FALSE),"")</f>
        <v/>
      </c>
      <c r="U17" s="38" t="str">
        <f t="shared" si="2"/>
        <v/>
      </c>
      <c r="V17" s="38" t="str">
        <f t="shared" si="3"/>
        <v/>
      </c>
      <c r="W17" s="37" t="str">
        <f>IFERROR(VLOOKUP(C17,Calculations!$F$2:$AL$175,25,FALSE),"")</f>
        <v/>
      </c>
      <c r="X17" s="38" t="str">
        <f>IFERROR(VLOOKUP(C17,Calculations!$F$2:$AL$175,26,FALSE),"")</f>
        <v/>
      </c>
      <c r="Y17" s="39" t="str">
        <f>IFERROR(VLOOKUP(C17,Calculations!$F$2:$AL$175,27,FALSE),"")</f>
        <v/>
      </c>
      <c r="Z17" s="39" t="str">
        <f>IFERROR(VLOOKUP(C17,Calculations!$F$2:$AL$175,27,FALSE),"")</f>
        <v/>
      </c>
      <c r="AA17" s="40" t="str">
        <f>IFERROR(VLOOKUP(C17,Calculations!$F$2:$AL$175,31,FALSE),"")</f>
        <v/>
      </c>
    </row>
    <row r="18" spans="2:27" ht="13.5" hidden="1" customHeight="1" x14ac:dyDescent="0.3">
      <c r="B18" s="41">
        <v>13</v>
      </c>
      <c r="C18" s="230" t="str">
        <f>IFERROR(VLOOKUP(B18,Calculations!$B$6:$BC$25,5,FALSE),"")</f>
        <v/>
      </c>
      <c r="D18" s="52" t="str">
        <f>IF(C18="","",VLOOKUP(C18,Lookups!$A$2:$F$99,2,FALSE))</f>
        <v/>
      </c>
      <c r="E18" s="13" t="str">
        <f>IF(C18="","",VLOOKUP(C18,Lookups!$A$2:$F$99,6,FALSE))</f>
        <v/>
      </c>
      <c r="F18" s="84" t="str">
        <f>IFERROR(VLOOKUP(C18,Calculations!$F$6:$AL$175,8,FALSE),"")</f>
        <v/>
      </c>
      <c r="G18" s="101" t="str">
        <f>IFERROR(VLOOKUP(C18,Calculations!$F$6:$AL$175,9,FALSE),"")</f>
        <v/>
      </c>
      <c r="H18" s="84" t="str">
        <f>IFERROR(VLOOKUP(C18,Calculations!$F$6:$AL$175,10,FALSE),"")</f>
        <v/>
      </c>
      <c r="I18" s="101" t="str">
        <f>IFERROR(VLOOKUP(C18,Calculations!$F$6:$AL$175,11,FALSE),"")</f>
        <v/>
      </c>
      <c r="J18" s="84" t="str">
        <f>IFERROR(VLOOKUP(C18,Calculations!$F$6:$AL$175,12,FALSE),"")</f>
        <v/>
      </c>
      <c r="K18" s="101" t="str">
        <f>IFERROR(VLOOKUP(C18,Calculations!$F$6:$AL$175,13,FALSE),"")</f>
        <v/>
      </c>
      <c r="L18" s="84" t="str">
        <f>IFERROR(VLOOKUP(C18,Calculations!$F$6:$AL$175,14,FALSE),"")</f>
        <v/>
      </c>
      <c r="M18" s="85" t="str">
        <f>IFERROR(VLOOKUP(C18,Calculations!$F$6:$AL$175,16,FALSE),"")</f>
        <v/>
      </c>
      <c r="N18" s="102" t="str">
        <f>IFERROR(VLOOKUP(C18,Calculations!$F$6:$AL$175,17,FALSE),"")</f>
        <v/>
      </c>
      <c r="O18" s="85" t="str">
        <f>IFERROR(VLOOKUP(C18,Calculations!$F$6:$AL$175,18,FALSE),"")</f>
        <v/>
      </c>
      <c r="P18" s="102" t="str">
        <f>IFERROR(VLOOKUP(C18,Calculations!$F$6:$AL$175,19,FALSE),"")</f>
        <v/>
      </c>
      <c r="Q18" s="85" t="str">
        <f>IFERROR(VLOOKUP(C18,Calculations!$F$6:$AL$175,20,FALSE),"")</f>
        <v/>
      </c>
      <c r="R18" s="102" t="str">
        <f>IFERROR(VLOOKUP(C18,Calculations!$F$6:$AL$175,21,FALSE),"")</f>
        <v/>
      </c>
      <c r="S18" s="85" t="str">
        <f>IFERROR(VLOOKUP(C18,Calculations!$F$6:$AL$175,22,FALSE),"")</f>
        <v/>
      </c>
      <c r="T18" s="36" t="str">
        <f>IFERROR(VLOOKUP(C18,Calculations!$F$2:$AL$175,24,FALSE),"")</f>
        <v/>
      </c>
      <c r="U18" s="38" t="str">
        <f t="shared" si="2"/>
        <v/>
      </c>
      <c r="V18" s="38" t="str">
        <f t="shared" si="3"/>
        <v/>
      </c>
      <c r="W18" s="37" t="str">
        <f>IFERROR(VLOOKUP(C18,Calculations!$F$2:$AL$175,25,FALSE),"")</f>
        <v/>
      </c>
      <c r="X18" s="38" t="str">
        <f>IFERROR(VLOOKUP(C18,Calculations!$F$2:$AL$175,26,FALSE),"")</f>
        <v/>
      </c>
      <c r="Y18" s="39" t="str">
        <f>IFERROR(VLOOKUP(C18,Calculations!$F$2:$AL$175,27,FALSE),"")</f>
        <v/>
      </c>
      <c r="Z18" s="39" t="str">
        <f>IFERROR(VLOOKUP(C18,Calculations!$F$2:$AL$175,27,FALSE),"")</f>
        <v/>
      </c>
      <c r="AA18" s="40" t="str">
        <f>IFERROR(VLOOKUP(C18,Calculations!$F$2:$AL$175,31,FALSE),"")</f>
        <v/>
      </c>
    </row>
    <row r="19" spans="2:27" ht="13.5" hidden="1" customHeight="1" x14ac:dyDescent="0.3">
      <c r="B19" s="41">
        <v>14</v>
      </c>
      <c r="C19" s="230" t="str">
        <f>IFERROR(VLOOKUP(B19,Calculations!$B$6:$BC$25,5,FALSE),"")</f>
        <v/>
      </c>
      <c r="D19" s="52" t="str">
        <f>IF(C19="","",VLOOKUP(C19,Lookups!$A$2:$F$99,2,FALSE))</f>
        <v/>
      </c>
      <c r="E19" s="13" t="str">
        <f>IF(C19="","",VLOOKUP(C19,Lookups!$A$2:$F$99,6,FALSE))</f>
        <v/>
      </c>
      <c r="F19" s="84" t="str">
        <f>IFERROR(VLOOKUP(C19,Calculations!$F$6:$AL$175,8,FALSE),"")</f>
        <v/>
      </c>
      <c r="G19" s="101" t="str">
        <f>IFERROR(VLOOKUP(C19,Calculations!$F$6:$AL$175,9,FALSE),"")</f>
        <v/>
      </c>
      <c r="H19" s="84" t="str">
        <f>IFERROR(VLOOKUP(C19,Calculations!$F$6:$AL$175,10,FALSE),"")</f>
        <v/>
      </c>
      <c r="I19" s="101" t="str">
        <f>IFERROR(VLOOKUP(C19,Calculations!$F$6:$AL$175,11,FALSE),"")</f>
        <v/>
      </c>
      <c r="J19" s="84" t="str">
        <f>IFERROR(VLOOKUP(C19,Calculations!$F$6:$AL$175,12,FALSE),"")</f>
        <v/>
      </c>
      <c r="K19" s="101" t="str">
        <f>IFERROR(VLOOKUP(C19,Calculations!$F$6:$AL$175,13,FALSE),"")</f>
        <v/>
      </c>
      <c r="L19" s="84" t="str">
        <f>IFERROR(VLOOKUP(C19,Calculations!$F$6:$AL$175,14,FALSE),"")</f>
        <v/>
      </c>
      <c r="M19" s="85" t="str">
        <f>IFERROR(VLOOKUP(C19,Calculations!$F$6:$AL$175,16,FALSE),"")</f>
        <v/>
      </c>
      <c r="N19" s="102" t="str">
        <f>IFERROR(VLOOKUP(C19,Calculations!$F$6:$AL$175,17,FALSE),"")</f>
        <v/>
      </c>
      <c r="O19" s="85" t="str">
        <f>IFERROR(VLOOKUP(C19,Calculations!$F$6:$AL$175,18,FALSE),"")</f>
        <v/>
      </c>
      <c r="P19" s="102" t="str">
        <f>IFERROR(VLOOKUP(C19,Calculations!$F$6:$AL$175,19,FALSE),"")</f>
        <v/>
      </c>
      <c r="Q19" s="85" t="str">
        <f>IFERROR(VLOOKUP(C19,Calculations!$F$6:$AL$175,20,FALSE),"")</f>
        <v/>
      </c>
      <c r="R19" s="102" t="str">
        <f>IFERROR(VLOOKUP(C19,Calculations!$F$6:$AL$175,21,FALSE),"")</f>
        <v/>
      </c>
      <c r="S19" s="85" t="str">
        <f>IFERROR(VLOOKUP(C19,Calculations!$F$6:$AL$175,22,FALSE),"")</f>
        <v/>
      </c>
      <c r="T19" s="36" t="str">
        <f>IFERROR(VLOOKUP(C19,Calculations!$F$2:$AL$175,24,FALSE),"")</f>
        <v/>
      </c>
      <c r="U19" s="38" t="str">
        <f t="shared" si="2"/>
        <v/>
      </c>
      <c r="V19" s="38" t="str">
        <f t="shared" si="3"/>
        <v/>
      </c>
      <c r="W19" s="37" t="str">
        <f>IFERROR(VLOOKUP(C19,Calculations!$F$2:$AL$175,25,FALSE),"")</f>
        <v/>
      </c>
      <c r="X19" s="38" t="str">
        <f>IFERROR(VLOOKUP(C19,Calculations!$F$2:$AL$175,26,FALSE),"")</f>
        <v/>
      </c>
      <c r="Y19" s="39" t="str">
        <f>IFERROR(VLOOKUP(C19,Calculations!$F$2:$AL$175,27,FALSE),"")</f>
        <v/>
      </c>
      <c r="Z19" s="39" t="str">
        <f>IFERROR(VLOOKUP(C19,Calculations!$F$2:$AL$175,27,FALSE),"")</f>
        <v/>
      </c>
      <c r="AA19" s="40" t="str">
        <f>IFERROR(VLOOKUP(C19,Calculations!$F$2:$AL$175,31,FALSE),"")</f>
        <v/>
      </c>
    </row>
    <row r="20" spans="2:27" ht="13.5" hidden="1" customHeight="1" x14ac:dyDescent="0.3">
      <c r="B20" s="41">
        <v>15</v>
      </c>
      <c r="C20" s="230" t="str">
        <f>IFERROR(VLOOKUP(B20,Calculations!$B$6:$BC$25,5,FALSE),"")</f>
        <v/>
      </c>
      <c r="D20" s="52" t="str">
        <f>IF(C20="","",VLOOKUP(C20,Lookups!$A$2:$F$99,2,FALSE))</f>
        <v/>
      </c>
      <c r="E20" s="13" t="str">
        <f>IF(C20="","",VLOOKUP(C20,Lookups!$A$2:$F$99,6,FALSE))</f>
        <v/>
      </c>
      <c r="F20" s="84" t="str">
        <f>IFERROR(VLOOKUP(C20,Calculations!$F$6:$AL$175,8,FALSE),"")</f>
        <v/>
      </c>
      <c r="G20" s="101" t="str">
        <f>IFERROR(VLOOKUP(C20,Calculations!$F$6:$AL$175,9,FALSE),"")</f>
        <v/>
      </c>
      <c r="H20" s="84" t="str">
        <f>IFERROR(VLOOKUP(C20,Calculations!$F$6:$AL$175,10,FALSE),"")</f>
        <v/>
      </c>
      <c r="I20" s="101" t="str">
        <f>IFERROR(VLOOKUP(C20,Calculations!$F$6:$AL$175,11,FALSE),"")</f>
        <v/>
      </c>
      <c r="J20" s="84" t="str">
        <f>IFERROR(VLOOKUP(C20,Calculations!$F$6:$AL$175,12,FALSE),"")</f>
        <v/>
      </c>
      <c r="K20" s="101" t="str">
        <f>IFERROR(VLOOKUP(C20,Calculations!$F$6:$AL$175,13,FALSE),"")</f>
        <v/>
      </c>
      <c r="L20" s="84" t="str">
        <f>IFERROR(VLOOKUP(C20,Calculations!$F$6:$AL$175,14,FALSE),"")</f>
        <v/>
      </c>
      <c r="M20" s="85" t="str">
        <f>IFERROR(VLOOKUP(C20,Calculations!$F$6:$AL$175,16,FALSE),"")</f>
        <v/>
      </c>
      <c r="N20" s="102" t="str">
        <f>IFERROR(VLOOKUP(C20,Calculations!$F$6:$AL$175,17,FALSE),"")</f>
        <v/>
      </c>
      <c r="O20" s="85" t="str">
        <f>IFERROR(VLOOKUP(C20,Calculations!$F$6:$AL$175,18,FALSE),"")</f>
        <v/>
      </c>
      <c r="P20" s="102" t="str">
        <f>IFERROR(VLOOKUP(C20,Calculations!$F$6:$AL$175,19,FALSE),"")</f>
        <v/>
      </c>
      <c r="Q20" s="85" t="str">
        <f>IFERROR(VLOOKUP(C20,Calculations!$F$6:$AL$175,20,FALSE),"")</f>
        <v/>
      </c>
      <c r="R20" s="102" t="str">
        <f>IFERROR(VLOOKUP(C20,Calculations!$F$6:$AL$175,21,FALSE),"")</f>
        <v/>
      </c>
      <c r="S20" s="85" t="str">
        <f>IFERROR(VLOOKUP(C20,Calculations!$F$6:$AL$175,22,FALSE),"")</f>
        <v/>
      </c>
      <c r="T20" s="36" t="str">
        <f>IFERROR(VLOOKUP(C20,Calculations!$F$2:$AL$175,24,FALSE),"")</f>
        <v/>
      </c>
      <c r="U20" s="38" t="str">
        <f t="shared" si="2"/>
        <v/>
      </c>
      <c r="V20" s="38" t="str">
        <f t="shared" si="3"/>
        <v/>
      </c>
      <c r="W20" s="37" t="str">
        <f>IFERROR(VLOOKUP(C20,Calculations!$F$2:$AL$175,25,FALSE),"")</f>
        <v/>
      </c>
      <c r="X20" s="38" t="str">
        <f>IFERROR(VLOOKUP(C20,Calculations!$F$2:$AL$175,26,FALSE),"")</f>
        <v/>
      </c>
      <c r="Y20" s="39" t="str">
        <f>IFERROR(VLOOKUP(C20,Calculations!$F$2:$AL$175,27,FALSE),"")</f>
        <v/>
      </c>
      <c r="Z20" s="39" t="str">
        <f>IFERROR(VLOOKUP(C20,Calculations!$F$2:$AL$175,27,FALSE),"")</f>
        <v/>
      </c>
      <c r="AA20" s="40" t="str">
        <f>IFERROR(VLOOKUP(C20,Calculations!$F$2:$AL$175,31,FALSE),"")</f>
        <v/>
      </c>
    </row>
    <row r="21" spans="2:27" ht="13.5" hidden="1" customHeight="1" x14ac:dyDescent="0.3">
      <c r="B21" s="41">
        <v>16</v>
      </c>
      <c r="C21" s="230" t="str">
        <f>IFERROR(VLOOKUP(B21,Calculations!$B$6:$BC$25,5,FALSE),"")</f>
        <v/>
      </c>
      <c r="D21" s="52" t="str">
        <f>IF(C21="","",VLOOKUP(C21,Lookups!$A$2:$F$99,2,FALSE))</f>
        <v/>
      </c>
      <c r="E21" s="13" t="str">
        <f>IF(C21="","",VLOOKUP(C21,Lookups!$A$2:$F$99,6,FALSE))</f>
        <v/>
      </c>
      <c r="F21" s="84" t="str">
        <f>IFERROR(VLOOKUP(C21,Calculations!$F$6:$AL$175,8,FALSE),"")</f>
        <v/>
      </c>
      <c r="G21" s="101" t="str">
        <f>IFERROR(VLOOKUP(C21,Calculations!$F$6:$AL$175,9,FALSE),"")</f>
        <v/>
      </c>
      <c r="H21" s="84" t="str">
        <f>IFERROR(VLOOKUP(C21,Calculations!$F$6:$AL$175,10,FALSE),"")</f>
        <v/>
      </c>
      <c r="I21" s="101" t="str">
        <f>IFERROR(VLOOKUP(C21,Calculations!$F$6:$AL$175,11,FALSE),"")</f>
        <v/>
      </c>
      <c r="J21" s="84" t="str">
        <f>IFERROR(VLOOKUP(C21,Calculations!$F$6:$AL$175,12,FALSE),"")</f>
        <v/>
      </c>
      <c r="K21" s="101" t="str">
        <f>IFERROR(VLOOKUP(C21,Calculations!$F$6:$AL$175,13,FALSE),"")</f>
        <v/>
      </c>
      <c r="L21" s="84" t="str">
        <f>IFERROR(VLOOKUP(C21,Calculations!$F$6:$AL$175,14,FALSE),"")</f>
        <v/>
      </c>
      <c r="M21" s="85" t="str">
        <f>IFERROR(VLOOKUP(C21,Calculations!$F$6:$AL$175,16,FALSE),"")</f>
        <v/>
      </c>
      <c r="N21" s="102" t="str">
        <f>IFERROR(VLOOKUP(C21,Calculations!$F$6:$AL$175,17,FALSE),"")</f>
        <v/>
      </c>
      <c r="O21" s="85" t="str">
        <f>IFERROR(VLOOKUP(C21,Calculations!$F$6:$AL$175,18,FALSE),"")</f>
        <v/>
      </c>
      <c r="P21" s="102" t="str">
        <f>IFERROR(VLOOKUP(C21,Calculations!$F$6:$AL$175,19,FALSE),"")</f>
        <v/>
      </c>
      <c r="Q21" s="85" t="str">
        <f>IFERROR(VLOOKUP(C21,Calculations!$F$6:$AL$175,20,FALSE),"")</f>
        <v/>
      </c>
      <c r="R21" s="102" t="str">
        <f>IFERROR(VLOOKUP(C21,Calculations!$F$6:$AL$175,21,FALSE),"")</f>
        <v/>
      </c>
      <c r="S21" s="85" t="str">
        <f>IFERROR(VLOOKUP(C21,Calculations!$F$6:$AL$175,22,FALSE),"")</f>
        <v/>
      </c>
      <c r="T21" s="36" t="str">
        <f>IFERROR(VLOOKUP(C21,Calculations!$F$2:$AL$175,24,FALSE),"")</f>
        <v/>
      </c>
      <c r="U21" s="38" t="str">
        <f t="shared" si="2"/>
        <v/>
      </c>
      <c r="V21" s="38" t="str">
        <f t="shared" si="3"/>
        <v/>
      </c>
      <c r="W21" s="37" t="str">
        <f>IFERROR(VLOOKUP(C21,Calculations!$F$2:$AL$175,25,FALSE),"")</f>
        <v/>
      </c>
      <c r="X21" s="38" t="str">
        <f>IFERROR(VLOOKUP(C21,Calculations!$F$2:$AL$175,26,FALSE),"")</f>
        <v/>
      </c>
      <c r="Y21" s="39" t="str">
        <f>IFERROR(VLOOKUP(C21,Calculations!$F$2:$AL$175,27,FALSE),"")</f>
        <v/>
      </c>
      <c r="Z21" s="39" t="str">
        <f>IFERROR(VLOOKUP(C21,Calculations!$F$2:$AL$175,27,FALSE),"")</f>
        <v/>
      </c>
      <c r="AA21" s="40" t="str">
        <f>IFERROR(VLOOKUP(C21,Calculations!$F$2:$AL$175,31,FALSE),"")</f>
        <v/>
      </c>
    </row>
    <row r="22" spans="2:27" ht="13.5" hidden="1" customHeight="1" x14ac:dyDescent="0.3">
      <c r="B22" s="41">
        <v>17</v>
      </c>
      <c r="C22" s="230" t="str">
        <f>IFERROR(VLOOKUP(B22,Calculations!$B$6:$BC$25,5,FALSE),"")</f>
        <v/>
      </c>
      <c r="D22" s="52" t="str">
        <f>IF(C22="","",VLOOKUP(C22,Lookups!$A$2:$F$99,2,FALSE))</f>
        <v/>
      </c>
      <c r="E22" s="13" t="str">
        <f>IF(C22="","",VLOOKUP(C22,Lookups!$A$2:$F$99,6,FALSE))</f>
        <v/>
      </c>
      <c r="F22" s="84" t="str">
        <f>IFERROR(VLOOKUP(C22,Calculations!$F$6:$AL$175,8,FALSE),"")</f>
        <v/>
      </c>
      <c r="G22" s="101" t="str">
        <f>IFERROR(VLOOKUP(C22,Calculations!$F$6:$AL$175,9,FALSE),"")</f>
        <v/>
      </c>
      <c r="H22" s="84" t="str">
        <f>IFERROR(VLOOKUP(C22,Calculations!$F$6:$AL$175,10,FALSE),"")</f>
        <v/>
      </c>
      <c r="I22" s="101" t="str">
        <f>IFERROR(VLOOKUP(C22,Calculations!$F$6:$AL$175,11,FALSE),"")</f>
        <v/>
      </c>
      <c r="J22" s="84" t="str">
        <f>IFERROR(VLOOKUP(C22,Calculations!$F$6:$AL$175,12,FALSE),"")</f>
        <v/>
      </c>
      <c r="K22" s="101" t="str">
        <f>IFERROR(VLOOKUP(C22,Calculations!$F$6:$AL$175,13,FALSE),"")</f>
        <v/>
      </c>
      <c r="L22" s="84" t="str">
        <f>IFERROR(VLOOKUP(C22,Calculations!$F$6:$AL$175,14,FALSE),"")</f>
        <v/>
      </c>
      <c r="M22" s="85" t="str">
        <f>IFERROR(VLOOKUP(C22,Calculations!$F$6:$AL$175,16,FALSE),"")</f>
        <v/>
      </c>
      <c r="N22" s="102" t="str">
        <f>IFERROR(VLOOKUP(C22,Calculations!$F$6:$AL$175,17,FALSE),"")</f>
        <v/>
      </c>
      <c r="O22" s="85" t="str">
        <f>IFERROR(VLOOKUP(C22,Calculations!$F$6:$AL$175,18,FALSE),"")</f>
        <v/>
      </c>
      <c r="P22" s="102" t="str">
        <f>IFERROR(VLOOKUP(C22,Calculations!$F$6:$AL$175,19,FALSE),"")</f>
        <v/>
      </c>
      <c r="Q22" s="85" t="str">
        <f>IFERROR(VLOOKUP(C22,Calculations!$F$6:$AL$175,20,FALSE),"")</f>
        <v/>
      </c>
      <c r="R22" s="102" t="str">
        <f>IFERROR(VLOOKUP(C22,Calculations!$F$6:$AL$175,21,FALSE),"")</f>
        <v/>
      </c>
      <c r="S22" s="85" t="str">
        <f>IFERROR(VLOOKUP(C22,Calculations!$F$6:$AL$175,22,FALSE),"")</f>
        <v/>
      </c>
      <c r="T22" s="36" t="str">
        <f>IFERROR(VLOOKUP(C22,Calculations!$F$2:$AL$175,24,FALSE),"")</f>
        <v/>
      </c>
      <c r="U22" s="38" t="str">
        <f t="shared" si="2"/>
        <v/>
      </c>
      <c r="V22" s="38" t="str">
        <f t="shared" si="3"/>
        <v/>
      </c>
      <c r="W22" s="37" t="str">
        <f>IFERROR(VLOOKUP(C22,Calculations!$F$2:$AL$175,25,FALSE),"")</f>
        <v/>
      </c>
      <c r="X22" s="38" t="str">
        <f>IFERROR(VLOOKUP(C22,Calculations!$F$2:$AL$175,26,FALSE),"")</f>
        <v/>
      </c>
      <c r="Y22" s="39" t="str">
        <f>IFERROR(VLOOKUP(C22,Calculations!$F$2:$AL$175,27,FALSE),"")</f>
        <v/>
      </c>
      <c r="Z22" s="39" t="str">
        <f>IFERROR(VLOOKUP(C22,Calculations!$F$2:$AL$175,27,FALSE),"")</f>
        <v/>
      </c>
      <c r="AA22" s="40" t="str">
        <f>IFERROR(VLOOKUP(C22,Calculations!$F$2:$AL$175,31,FALSE),"")</f>
        <v/>
      </c>
    </row>
    <row r="23" spans="2:27" ht="13.5" customHeight="1" x14ac:dyDescent="0.3">
      <c r="C23" s="11" t="s">
        <v>195</v>
      </c>
      <c r="D23" s="5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3"/>
      <c r="U23" s="33"/>
      <c r="V23" s="33"/>
      <c r="W23" s="34"/>
      <c r="X23" s="21"/>
      <c r="Y23" s="21"/>
      <c r="Z23" s="21"/>
      <c r="AA23" s="35"/>
    </row>
    <row r="24" spans="2:27" ht="13.5" customHeight="1" x14ac:dyDescent="0.3">
      <c r="B24" s="41">
        <v>1</v>
      </c>
      <c r="C24" s="230" t="str">
        <f>IFERROR(VLOOKUP(B24,Calculations!$B$27:$BC$49,5,FALSE),"")</f>
        <v>Barry Warren</v>
      </c>
      <c r="D24" s="52">
        <f>IF(C24="","",VLOOKUP(C24,Lookups!$A$2:$F$99,2,FALSE))</f>
        <v>1616</v>
      </c>
      <c r="E24" s="13" t="str">
        <f>IF(C24="","",VLOOKUP(C24,Lookups!$A$2:$F$99,6,FALSE))</f>
        <v>Carisbrooke</v>
      </c>
      <c r="F24" s="84">
        <f>IFERROR(VLOOKUP(C24,Calculations!$F$6:$AL$175,8,FALSE),"")</f>
        <v>33</v>
      </c>
      <c r="G24" s="101" t="str">
        <f>IFERROR(VLOOKUP(C24,Calculations!$F$6:$AL$175,9,FALSE),"")</f>
        <v/>
      </c>
      <c r="H24" s="84" t="str">
        <f>IFERROR(VLOOKUP(C24,Calculations!$F$6:$AL$175,10,FALSE),"")</f>
        <v/>
      </c>
      <c r="I24" s="101" t="str">
        <f>IFERROR(VLOOKUP(C24,Calculations!$F$6:$AL$175,11,FALSE),"")</f>
        <v/>
      </c>
      <c r="J24" s="84" t="str">
        <f>IFERROR(VLOOKUP(C24,Calculations!$F$6:$AL$175,12,FALSE),"")</f>
        <v/>
      </c>
      <c r="K24" s="101" t="str">
        <f>IFERROR(VLOOKUP(C24,Calculations!$F$6:$AL$175,13,FALSE),"")</f>
        <v/>
      </c>
      <c r="L24" s="84" t="str">
        <f>IFERROR(VLOOKUP(C24,Calculations!$F$6:$AL$175,14,FALSE),"")</f>
        <v/>
      </c>
      <c r="M24" s="85">
        <f>IFERROR(VLOOKUP(C24,Calculations!$F$6:$AL$175,16,FALSE),"")</f>
        <v>0.94285714285714284</v>
      </c>
      <c r="N24" s="102" t="str">
        <f>IFERROR(VLOOKUP(C24,Calculations!$F$6:$AL$175,17,FALSE),"")</f>
        <v/>
      </c>
      <c r="O24" s="85" t="str">
        <f>IFERROR(VLOOKUP(C24,Calculations!$F$6:$AL$175,18,FALSE),"")</f>
        <v/>
      </c>
      <c r="P24" s="102" t="str">
        <f>IFERROR(VLOOKUP(C24,Calculations!$F$6:$AL$175,19,FALSE),"")</f>
        <v/>
      </c>
      <c r="Q24" s="85" t="str">
        <f>IFERROR(VLOOKUP(C24,Calculations!$F$6:$AL$175,20,FALSE),"")</f>
        <v/>
      </c>
      <c r="R24" s="102" t="str">
        <f>IFERROR(VLOOKUP(C24,Calculations!$F$6:$AL$175,21,FALSE),"")</f>
        <v/>
      </c>
      <c r="S24" s="85" t="str">
        <f>IFERROR(VLOOKUP(C24,Calculations!$F$6:$AL$175,22,FALSE),"")</f>
        <v/>
      </c>
      <c r="T24" s="36">
        <f>IFERROR(VLOOKUP(C24,Calculations!$F$2:$AL$175,24,FALSE),"")</f>
        <v>1</v>
      </c>
      <c r="U24" s="38" t="str">
        <f t="shared" ref="U24" si="4">IF(T24&lt;5,"",IFERROR(SMALL(M24:S24,1),""))</f>
        <v/>
      </c>
      <c r="V24" s="38" t="str">
        <f t="shared" ref="V24" si="5">IF(T24&lt;5,"",IFERROR(SMALL(M24:S24,2),""))</f>
        <v/>
      </c>
      <c r="W24" s="37">
        <f>IFERROR(VLOOKUP(C24,Calculations!$F$2:$AL$175,25,FALSE),"")</f>
        <v>0.94285714285714284</v>
      </c>
      <c r="X24" s="38">
        <f>IFERROR(VLOOKUP(C24,Calculations!$F$2:$AL$175,26,FALSE),"")</f>
        <v>0.94285714285714284</v>
      </c>
      <c r="Y24" s="39">
        <f>IFERROR(VLOOKUP(C24,Calculations!$F$2:$AL$175,27,FALSE),"")</f>
        <v>33</v>
      </c>
      <c r="Z24" s="39">
        <f>IFERROR(VLOOKUP(C24,Calculations!$F$2:$AL$175,27,FALSE),"")</f>
        <v>33</v>
      </c>
      <c r="AA24" s="40">
        <f>IFERROR(VLOOKUP(C24,Calculations!$F$2:$AL$175,31,FALSE),"")</f>
        <v>33</v>
      </c>
    </row>
    <row r="25" spans="2:27" ht="13.5" customHeight="1" x14ac:dyDescent="0.3">
      <c r="B25" s="41">
        <v>2</v>
      </c>
      <c r="C25" s="230" t="str">
        <f>IFERROR(VLOOKUP(B25,Calculations!$B$27:$BC$49,5,FALSE),"")</f>
        <v>Austin Glass</v>
      </c>
      <c r="D25" s="52">
        <f>IF(C25="","",VLOOKUP(C25,Lookups!$A$2:$F$99,2,FALSE))</f>
        <v>968</v>
      </c>
      <c r="E25" s="13" t="str">
        <f>IF(C25="","",VLOOKUP(C25,Lookups!$A$2:$F$99,6,FALSE))</f>
        <v>Weston Warriors</v>
      </c>
      <c r="F25" s="84">
        <f>IFERROR(VLOOKUP(C25,Calculations!$F$6:$AL$175,8,FALSE),"")</f>
        <v>31</v>
      </c>
      <c r="G25" s="101" t="str">
        <f>IFERROR(VLOOKUP(C25,Calculations!$F$6:$AL$175,9,FALSE),"")</f>
        <v/>
      </c>
      <c r="H25" s="84" t="str">
        <f>IFERROR(VLOOKUP(C25,Calculations!$F$6:$AL$175,10,FALSE),"")</f>
        <v/>
      </c>
      <c r="I25" s="101" t="str">
        <f>IFERROR(VLOOKUP(C25,Calculations!$F$6:$AL$175,11,FALSE),"")</f>
        <v/>
      </c>
      <c r="J25" s="84" t="str">
        <f>IFERROR(VLOOKUP(C25,Calculations!$F$6:$AL$175,12,FALSE),"")</f>
        <v/>
      </c>
      <c r="K25" s="101" t="str">
        <f>IFERROR(VLOOKUP(C25,Calculations!$F$6:$AL$175,13,FALSE),"")</f>
        <v/>
      </c>
      <c r="L25" s="84" t="str">
        <f>IFERROR(VLOOKUP(C25,Calculations!$F$6:$AL$175,14,FALSE),"")</f>
        <v/>
      </c>
      <c r="M25" s="85">
        <f>IFERROR(VLOOKUP(C25,Calculations!$F$6:$AL$175,16,FALSE),"")</f>
        <v>0.88571428571428568</v>
      </c>
      <c r="N25" s="102" t="str">
        <f>IFERROR(VLOOKUP(C25,Calculations!$F$6:$AL$175,17,FALSE),"")</f>
        <v/>
      </c>
      <c r="O25" s="85" t="str">
        <f>IFERROR(VLOOKUP(C25,Calculations!$F$6:$AL$175,18,FALSE),"")</f>
        <v/>
      </c>
      <c r="P25" s="102" t="str">
        <f>IFERROR(VLOOKUP(C25,Calculations!$F$6:$AL$175,19,FALSE),"")</f>
        <v/>
      </c>
      <c r="Q25" s="85" t="str">
        <f>IFERROR(VLOOKUP(C25,Calculations!$F$6:$AL$175,20,FALSE),"")</f>
        <v/>
      </c>
      <c r="R25" s="102" t="str">
        <f>IFERROR(VLOOKUP(C25,Calculations!$F$6:$AL$175,21,FALSE),"")</f>
        <v/>
      </c>
      <c r="S25" s="85" t="str">
        <f>IFERROR(VLOOKUP(C25,Calculations!$F$6:$AL$175,22,FALSE),"")</f>
        <v/>
      </c>
      <c r="T25" s="36">
        <f>IFERROR(VLOOKUP(C25,Calculations!$F$2:$AL$175,24,FALSE),"")</f>
        <v>1</v>
      </c>
      <c r="U25" s="38" t="str">
        <f t="shared" ref="U25:U42" si="6">IF(T25&lt;5,"",IFERROR(SMALL(M25:S25,1),""))</f>
        <v/>
      </c>
      <c r="V25" s="38" t="str">
        <f t="shared" ref="V25:V42" si="7">IF(T25&lt;5,"",IFERROR(SMALL(M25:S25,2),""))</f>
        <v/>
      </c>
      <c r="W25" s="37">
        <f>IFERROR(VLOOKUP(C25,Calculations!$F$2:$AL$175,25,FALSE),"")</f>
        <v>0.88571428571428568</v>
      </c>
      <c r="X25" s="38">
        <f>IFERROR(VLOOKUP(C25,Calculations!$F$2:$AL$175,26,FALSE),"")</f>
        <v>0.88571428571428568</v>
      </c>
      <c r="Y25" s="39">
        <f>IFERROR(VLOOKUP(C25,Calculations!$F$2:$AL$175,27,FALSE),"")</f>
        <v>31</v>
      </c>
      <c r="Z25" s="39">
        <f>IFERROR(VLOOKUP(C25,Calculations!$F$2:$AL$175,27,FALSE),"")</f>
        <v>31</v>
      </c>
      <c r="AA25" s="40">
        <f>IFERROR(VLOOKUP(C25,Calculations!$F$2:$AL$175,31,FALSE),"")</f>
        <v>31</v>
      </c>
    </row>
    <row r="26" spans="2:27" ht="13.5" customHeight="1" x14ac:dyDescent="0.3">
      <c r="B26" s="41">
        <v>3</v>
      </c>
      <c r="C26" s="230" t="str">
        <f>IFERROR(VLOOKUP(B26,Calculations!$B$27:$BC$49,5,FALSE),"")</f>
        <v>Simon Young</v>
      </c>
      <c r="D26" s="52">
        <f>IF(C26="","",VLOOKUP(C26,Lookups!$A$2:$F$99,2,FALSE))</f>
        <v>88</v>
      </c>
      <c r="E26" s="13" t="str">
        <f>IF(C26="","",VLOOKUP(C26,Lookups!$A$2:$F$99,6,FALSE))</f>
        <v>Buccaneers</v>
      </c>
      <c r="F26" s="84">
        <f>IFERROR(VLOOKUP(C26,Calculations!$F$6:$AL$175,8,FALSE),"")</f>
        <v>30</v>
      </c>
      <c r="G26" s="101" t="str">
        <f>IFERROR(VLOOKUP(C26,Calculations!$F$6:$AL$175,9,FALSE),"")</f>
        <v/>
      </c>
      <c r="H26" s="84" t="str">
        <f>IFERROR(VLOOKUP(C26,Calculations!$F$6:$AL$175,10,FALSE),"")</f>
        <v/>
      </c>
      <c r="I26" s="101" t="str">
        <f>IFERROR(VLOOKUP(C26,Calculations!$F$6:$AL$175,11,FALSE),"")</f>
        <v/>
      </c>
      <c r="J26" s="84" t="str">
        <f>IFERROR(VLOOKUP(C26,Calculations!$F$6:$AL$175,12,FALSE),"")</f>
        <v/>
      </c>
      <c r="K26" s="101" t="str">
        <f>IFERROR(VLOOKUP(C26,Calculations!$F$6:$AL$175,13,FALSE),"")</f>
        <v/>
      </c>
      <c r="L26" s="84" t="str">
        <f>IFERROR(VLOOKUP(C26,Calculations!$F$6:$AL$175,14,FALSE),"")</f>
        <v/>
      </c>
      <c r="M26" s="85">
        <f>IFERROR(VLOOKUP(C26,Calculations!$F$6:$AL$175,16,FALSE),"")</f>
        <v>0.8571428571428571</v>
      </c>
      <c r="N26" s="102" t="str">
        <f>IFERROR(VLOOKUP(C26,Calculations!$F$6:$AL$175,17,FALSE),"")</f>
        <v/>
      </c>
      <c r="O26" s="85" t="str">
        <f>IFERROR(VLOOKUP(C26,Calculations!$F$6:$AL$175,18,FALSE),"")</f>
        <v/>
      </c>
      <c r="P26" s="102" t="str">
        <f>IFERROR(VLOOKUP(C26,Calculations!$F$6:$AL$175,19,FALSE),"")</f>
        <v/>
      </c>
      <c r="Q26" s="85" t="str">
        <f>IFERROR(VLOOKUP(C26,Calculations!$F$6:$AL$175,20,FALSE),"")</f>
        <v/>
      </c>
      <c r="R26" s="102" t="str">
        <f>IFERROR(VLOOKUP(C26,Calculations!$F$6:$AL$175,21,FALSE),"")</f>
        <v/>
      </c>
      <c r="S26" s="85" t="str">
        <f>IFERROR(VLOOKUP(C26,Calculations!$F$6:$AL$175,22,FALSE),"")</f>
        <v/>
      </c>
      <c r="T26" s="36">
        <f>IFERROR(VLOOKUP(C26,Calculations!$F$2:$AL$175,24,FALSE),"")</f>
        <v>1</v>
      </c>
      <c r="U26" s="38" t="str">
        <f t="shared" si="6"/>
        <v/>
      </c>
      <c r="V26" s="38" t="str">
        <f t="shared" si="7"/>
        <v/>
      </c>
      <c r="W26" s="37">
        <f>IFERROR(VLOOKUP(C26,Calculations!$F$2:$AL$175,25,FALSE),"")</f>
        <v>0.8571428571428571</v>
      </c>
      <c r="X26" s="38">
        <f>IFERROR(VLOOKUP(C26,Calculations!$F$2:$AL$175,26,FALSE),"")</f>
        <v>0.8571428571428571</v>
      </c>
      <c r="Y26" s="39">
        <f>IFERROR(VLOOKUP(C26,Calculations!$F$2:$AL$175,27,FALSE),"")</f>
        <v>30</v>
      </c>
      <c r="Z26" s="39">
        <f>IFERROR(VLOOKUP(C26,Calculations!$F$2:$AL$175,27,FALSE),"")</f>
        <v>30</v>
      </c>
      <c r="AA26" s="40">
        <f>IFERROR(VLOOKUP(C26,Calculations!$F$2:$AL$175,31,FALSE),"")</f>
        <v>30</v>
      </c>
    </row>
    <row r="27" spans="2:27" ht="13.5" customHeight="1" x14ac:dyDescent="0.3">
      <c r="B27" s="41">
        <v>4</v>
      </c>
      <c r="C27" s="230" t="str">
        <f>IFERROR(VLOOKUP(B27,Calculations!$B$27:$BC$49,5,FALSE),"")</f>
        <v>Allan Dyke</v>
      </c>
      <c r="D27" s="52">
        <f>IF(C27="","",VLOOKUP(C27,Lookups!$A$2:$F$99,2,FALSE))</f>
        <v>1748</v>
      </c>
      <c r="E27" s="13" t="str">
        <f>IF(C27="","",VLOOKUP(C27,Lookups!$A$2:$F$99,6,FALSE))</f>
        <v>Carisbrooke</v>
      </c>
      <c r="F27" s="84">
        <f>IFERROR(VLOOKUP(C27,Calculations!$F$6:$AL$175,8,FALSE),"")</f>
        <v>29</v>
      </c>
      <c r="G27" s="101" t="str">
        <f>IFERROR(VLOOKUP(C27,Calculations!$F$6:$AL$175,9,FALSE),"")</f>
        <v/>
      </c>
      <c r="H27" s="84" t="str">
        <f>IFERROR(VLOOKUP(C27,Calculations!$F$6:$AL$175,10,FALSE),"")</f>
        <v/>
      </c>
      <c r="I27" s="101" t="str">
        <f>IFERROR(VLOOKUP(C27,Calculations!$F$6:$AL$175,11,FALSE),"")</f>
        <v/>
      </c>
      <c r="J27" s="84" t="str">
        <f>IFERROR(VLOOKUP(C27,Calculations!$F$6:$AL$175,12,FALSE),"")</f>
        <v/>
      </c>
      <c r="K27" s="101" t="str">
        <f>IFERROR(VLOOKUP(C27,Calculations!$F$6:$AL$175,13,FALSE),"")</f>
        <v/>
      </c>
      <c r="L27" s="84" t="str">
        <f>IFERROR(VLOOKUP(C27,Calculations!$F$6:$AL$175,14,FALSE),"")</f>
        <v/>
      </c>
      <c r="M27" s="85">
        <f>IFERROR(VLOOKUP(C27,Calculations!$F$6:$AL$175,16,FALSE),"")</f>
        <v>0.82857142857142863</v>
      </c>
      <c r="N27" s="102" t="str">
        <f>IFERROR(VLOOKUP(C27,Calculations!$F$6:$AL$175,17,FALSE),"")</f>
        <v/>
      </c>
      <c r="O27" s="85" t="str">
        <f>IFERROR(VLOOKUP(C27,Calculations!$F$6:$AL$175,18,FALSE),"")</f>
        <v/>
      </c>
      <c r="P27" s="102" t="str">
        <f>IFERROR(VLOOKUP(C27,Calculations!$F$6:$AL$175,19,FALSE),"")</f>
        <v/>
      </c>
      <c r="Q27" s="85" t="str">
        <f>IFERROR(VLOOKUP(C27,Calculations!$F$6:$AL$175,20,FALSE),"")</f>
        <v/>
      </c>
      <c r="R27" s="102" t="str">
        <f>IFERROR(VLOOKUP(C27,Calculations!$F$6:$AL$175,21,FALSE),"")</f>
        <v/>
      </c>
      <c r="S27" s="85" t="str">
        <f>IFERROR(VLOOKUP(C27,Calculations!$F$6:$AL$175,22,FALSE),"")</f>
        <v/>
      </c>
      <c r="T27" s="36">
        <f>IFERROR(VLOOKUP(C27,Calculations!$F$2:$AL$175,24,FALSE),"")</f>
        <v>1</v>
      </c>
      <c r="U27" s="38" t="str">
        <f t="shared" si="6"/>
        <v/>
      </c>
      <c r="V27" s="38" t="str">
        <f t="shared" si="7"/>
        <v/>
      </c>
      <c r="W27" s="37">
        <f>IFERROR(VLOOKUP(C27,Calculations!$F$2:$AL$175,25,FALSE),"")</f>
        <v>0.82857142857142863</v>
      </c>
      <c r="X27" s="38">
        <f>IFERROR(VLOOKUP(C27,Calculations!$F$2:$AL$175,26,FALSE),"")</f>
        <v>0.82857142857142863</v>
      </c>
      <c r="Y27" s="39">
        <f>IFERROR(VLOOKUP(C27,Calculations!$F$2:$AL$175,27,FALSE),"")</f>
        <v>29</v>
      </c>
      <c r="Z27" s="39">
        <f>IFERROR(VLOOKUP(C27,Calculations!$F$2:$AL$175,27,FALSE),"")</f>
        <v>29</v>
      </c>
      <c r="AA27" s="40">
        <f>IFERROR(VLOOKUP(C27,Calculations!$F$2:$AL$175,31,FALSE),"")</f>
        <v>29</v>
      </c>
    </row>
    <row r="28" spans="2:27" ht="13.5" customHeight="1" x14ac:dyDescent="0.3">
      <c r="B28" s="41">
        <v>5</v>
      </c>
      <c r="C28" s="230" t="str">
        <f>IFERROR(VLOOKUP(B28,Calculations!$B$27:$BC$49,5,FALSE),"")</f>
        <v>Glenn Newman</v>
      </c>
      <c r="D28" s="52">
        <f>IF(C28="","",VLOOKUP(C28,Lookups!$A$2:$F$99,2,FALSE))</f>
        <v>834</v>
      </c>
      <c r="E28" s="13" t="str">
        <f>IF(C28="","",VLOOKUP(C28,Lookups!$A$2:$F$99,6,FALSE))</f>
        <v>Weston Warriors</v>
      </c>
      <c r="F28" s="84">
        <f>IFERROR(VLOOKUP(C28,Calculations!$F$6:$AL$175,8,FALSE),"")</f>
        <v>22</v>
      </c>
      <c r="G28" s="101" t="str">
        <f>IFERROR(VLOOKUP(C28,Calculations!$F$6:$AL$175,9,FALSE),"")</f>
        <v/>
      </c>
      <c r="H28" s="84" t="str">
        <f>IFERROR(VLOOKUP(C28,Calculations!$F$6:$AL$175,10,FALSE),"")</f>
        <v/>
      </c>
      <c r="I28" s="101" t="str">
        <f>IFERROR(VLOOKUP(C28,Calculations!$F$6:$AL$175,11,FALSE),"")</f>
        <v/>
      </c>
      <c r="J28" s="84" t="str">
        <f>IFERROR(VLOOKUP(C28,Calculations!$F$6:$AL$175,12,FALSE),"")</f>
        <v/>
      </c>
      <c r="K28" s="101" t="str">
        <f>IFERROR(VLOOKUP(C28,Calculations!$F$6:$AL$175,13,FALSE),"")</f>
        <v/>
      </c>
      <c r="L28" s="84" t="str">
        <f>IFERROR(VLOOKUP(C28,Calculations!$F$6:$AL$175,14,FALSE),"")</f>
        <v/>
      </c>
      <c r="M28" s="85">
        <f>IFERROR(VLOOKUP(C28,Calculations!$F$6:$AL$175,16,FALSE),"")</f>
        <v>0.62857142857142856</v>
      </c>
      <c r="N28" s="102" t="str">
        <f>IFERROR(VLOOKUP(C28,Calculations!$F$6:$AL$175,17,FALSE),"")</f>
        <v/>
      </c>
      <c r="O28" s="85" t="str">
        <f>IFERROR(VLOOKUP(C28,Calculations!$F$6:$AL$175,18,FALSE),"")</f>
        <v/>
      </c>
      <c r="P28" s="102" t="str">
        <f>IFERROR(VLOOKUP(C28,Calculations!$F$6:$AL$175,19,FALSE),"")</f>
        <v/>
      </c>
      <c r="Q28" s="85" t="str">
        <f>IFERROR(VLOOKUP(C28,Calculations!$F$6:$AL$175,20,FALSE),"")</f>
        <v/>
      </c>
      <c r="R28" s="102" t="str">
        <f>IFERROR(VLOOKUP(C28,Calculations!$F$6:$AL$175,21,FALSE),"")</f>
        <v/>
      </c>
      <c r="S28" s="85" t="str">
        <f>IFERROR(VLOOKUP(C28,Calculations!$F$6:$AL$175,22,FALSE),"")</f>
        <v/>
      </c>
      <c r="T28" s="36">
        <f>IFERROR(VLOOKUP(C28,Calculations!$F$2:$AL$175,24,FALSE),"")</f>
        <v>1</v>
      </c>
      <c r="U28" s="38" t="str">
        <f t="shared" si="6"/>
        <v/>
      </c>
      <c r="V28" s="38" t="str">
        <f t="shared" si="7"/>
        <v/>
      </c>
      <c r="W28" s="37">
        <f>IFERROR(VLOOKUP(C28,Calculations!$F$2:$AL$175,25,FALSE),"")</f>
        <v>0.62857142857142856</v>
      </c>
      <c r="X28" s="38">
        <f>IFERROR(VLOOKUP(C28,Calculations!$F$2:$AL$175,26,FALSE),"")</f>
        <v>0.62857142857142856</v>
      </c>
      <c r="Y28" s="39">
        <f>IFERROR(VLOOKUP(C28,Calculations!$F$2:$AL$175,27,FALSE),"")</f>
        <v>22</v>
      </c>
      <c r="Z28" s="39">
        <f>IFERROR(VLOOKUP(C28,Calculations!$F$2:$AL$175,27,FALSE),"")</f>
        <v>22</v>
      </c>
      <c r="AA28" s="40">
        <f>IFERROR(VLOOKUP(C28,Calculations!$F$2:$AL$175,31,FALSE),"")</f>
        <v>22</v>
      </c>
    </row>
    <row r="29" spans="2:27" ht="13.5" hidden="1" customHeight="1" x14ac:dyDescent="0.3">
      <c r="B29" s="41">
        <v>6</v>
      </c>
      <c r="C29" s="234" t="str">
        <f>IFERROR(VLOOKUP(B29,Calculations!$B$27:$BC$49,5,FALSE),"")</f>
        <v/>
      </c>
      <c r="D29" s="235" t="str">
        <f>IF(C29="","",VLOOKUP(C29,Lookups!$A$2:$F$99,2,FALSE))</f>
        <v/>
      </c>
      <c r="E29" s="236" t="str">
        <f>IF(C29="","",VLOOKUP(C29,Lookups!$A$2:$F$99,6,FALSE))</f>
        <v/>
      </c>
      <c r="F29" s="237" t="str">
        <f>IFERROR(VLOOKUP(C29,Calculations!$F$6:$AL$175,8,FALSE),"")</f>
        <v/>
      </c>
      <c r="G29" s="238" t="str">
        <f>IFERROR(VLOOKUP(C29,Calculations!$F$6:$AL$175,9,FALSE),"")</f>
        <v/>
      </c>
      <c r="H29" s="237" t="str">
        <f>IFERROR(VLOOKUP(C29,Calculations!$F$6:$AL$175,10,FALSE),"")</f>
        <v/>
      </c>
      <c r="I29" s="238" t="str">
        <f>IFERROR(VLOOKUP(C29,Calculations!$F$6:$AL$175,11,FALSE),"")</f>
        <v/>
      </c>
      <c r="J29" s="237" t="str">
        <f>IFERROR(VLOOKUP(C29,Calculations!$F$6:$AL$175,12,FALSE),"")</f>
        <v/>
      </c>
      <c r="K29" s="238" t="str">
        <f>IFERROR(VLOOKUP(C29,Calculations!$F$6:$AL$175,13,FALSE),"")</f>
        <v/>
      </c>
      <c r="L29" s="237" t="str">
        <f>IFERROR(VLOOKUP(C29,Calculations!$F$6:$AL$175,14,FALSE),"")</f>
        <v/>
      </c>
      <c r="M29" s="239" t="str">
        <f>IFERROR(VLOOKUP(C29,Calculations!$F$6:$AL$175,16,FALSE),"")</f>
        <v/>
      </c>
      <c r="N29" s="240" t="str">
        <f>IFERROR(VLOOKUP(C29,Calculations!$F$6:$AL$175,17,FALSE),"")</f>
        <v/>
      </c>
      <c r="O29" s="239" t="str">
        <f>IFERROR(VLOOKUP(C29,Calculations!$F$6:$AL$175,18,FALSE),"")</f>
        <v/>
      </c>
      <c r="P29" s="240" t="str">
        <f>IFERROR(VLOOKUP(C29,Calculations!$F$6:$AL$175,19,FALSE),"")</f>
        <v/>
      </c>
      <c r="Q29" s="239" t="str">
        <f>IFERROR(VLOOKUP(C29,Calculations!$F$6:$AL$175,20,FALSE),"")</f>
        <v/>
      </c>
      <c r="R29" s="240" t="str">
        <f>IFERROR(VLOOKUP(C29,Calculations!$F$6:$AL$175,21,FALSE),"")</f>
        <v/>
      </c>
      <c r="S29" s="239" t="str">
        <f>IFERROR(VLOOKUP(C29,Calculations!$F$6:$AL$175,22,FALSE),"")</f>
        <v/>
      </c>
      <c r="T29" s="231" t="str">
        <f>IFERROR(VLOOKUP(C29,Calculations!$F$2:$AL$175,24,FALSE),"")</f>
        <v/>
      </c>
      <c r="U29" s="232" t="str">
        <f t="shared" si="6"/>
        <v/>
      </c>
      <c r="V29" s="232" t="str">
        <f t="shared" si="7"/>
        <v/>
      </c>
      <c r="W29" s="233" t="str">
        <f>IFERROR(VLOOKUP(C29,Calculations!$F$2:$AL$175,25,FALSE),"")</f>
        <v/>
      </c>
      <c r="X29" s="38" t="str">
        <f>IFERROR(VLOOKUP(C29,Calculations!$F$2:$AL$175,26,FALSE),"")</f>
        <v/>
      </c>
      <c r="Y29" s="39" t="str">
        <f>IFERROR(VLOOKUP(C29,Calculations!$F$2:$AL$175,27,FALSE),"")</f>
        <v/>
      </c>
      <c r="Z29" s="39" t="str">
        <f>IFERROR(VLOOKUP(C29,Calculations!$F$2:$AL$175,27,FALSE),"")</f>
        <v/>
      </c>
      <c r="AA29" s="40" t="str">
        <f>IFERROR(VLOOKUP(C29,Calculations!$F$2:$AL$175,31,FALSE),"")</f>
        <v/>
      </c>
    </row>
    <row r="30" spans="2:27" ht="13.5" hidden="1" customHeight="1" x14ac:dyDescent="0.3">
      <c r="B30" s="41">
        <v>7</v>
      </c>
      <c r="C30" s="230" t="str">
        <f>IFERROR(VLOOKUP(B30,Calculations!$B$27:$BC$49,5,FALSE),"")</f>
        <v/>
      </c>
      <c r="D30" s="52" t="str">
        <f>IF(C30="","",VLOOKUP(C30,Lookups!$A$2:$F$99,2,FALSE))</f>
        <v/>
      </c>
      <c r="E30" s="13" t="str">
        <f>IF(C30="","",VLOOKUP(C30,Lookups!$A$2:$F$99,6,FALSE))</f>
        <v/>
      </c>
      <c r="F30" s="84" t="str">
        <f>IFERROR(VLOOKUP(C30,Calculations!$F$6:$AL$175,8,FALSE),"")</f>
        <v/>
      </c>
      <c r="G30" s="101" t="str">
        <f>IFERROR(VLOOKUP(C30,Calculations!$F$6:$AL$175,9,FALSE),"")</f>
        <v/>
      </c>
      <c r="H30" s="84" t="str">
        <f>IFERROR(VLOOKUP(C30,Calculations!$F$6:$AL$175,10,FALSE),"")</f>
        <v/>
      </c>
      <c r="I30" s="101" t="str">
        <f>IFERROR(VLOOKUP(C30,Calculations!$F$6:$AL$175,11,FALSE),"")</f>
        <v/>
      </c>
      <c r="J30" s="84" t="str">
        <f>IFERROR(VLOOKUP(C30,Calculations!$F$6:$AL$175,12,FALSE),"")</f>
        <v/>
      </c>
      <c r="K30" s="101" t="str">
        <f>IFERROR(VLOOKUP(C30,Calculations!$F$6:$AL$175,13,FALSE),"")</f>
        <v/>
      </c>
      <c r="L30" s="84" t="str">
        <f>IFERROR(VLOOKUP(C30,Calculations!$F$6:$AL$175,14,FALSE),"")</f>
        <v/>
      </c>
      <c r="M30" s="85" t="str">
        <f>IFERROR(VLOOKUP(C30,Calculations!$F$6:$AL$175,16,FALSE),"")</f>
        <v/>
      </c>
      <c r="N30" s="102" t="str">
        <f>IFERROR(VLOOKUP(C30,Calculations!$F$6:$AL$175,17,FALSE),"")</f>
        <v/>
      </c>
      <c r="O30" s="85" t="str">
        <f>IFERROR(VLOOKUP(C30,Calculations!$F$6:$AL$175,18,FALSE),"")</f>
        <v/>
      </c>
      <c r="P30" s="102" t="str">
        <f>IFERROR(VLOOKUP(C30,Calculations!$F$6:$AL$175,19,FALSE),"")</f>
        <v/>
      </c>
      <c r="Q30" s="85" t="str">
        <f>IFERROR(VLOOKUP(C30,Calculations!$F$6:$AL$175,20,FALSE),"")</f>
        <v/>
      </c>
      <c r="R30" s="102" t="str">
        <f>IFERROR(VLOOKUP(C30,Calculations!$F$6:$AL$175,21,FALSE),"")</f>
        <v/>
      </c>
      <c r="S30" s="85" t="str">
        <f>IFERROR(VLOOKUP(C30,Calculations!$F$6:$AL$175,22,FALSE),"")</f>
        <v/>
      </c>
      <c r="T30" s="36" t="str">
        <f>IFERROR(VLOOKUP(C30,Calculations!$F$2:$AL$175,24,FALSE),"")</f>
        <v/>
      </c>
      <c r="U30" s="38" t="str">
        <f t="shared" si="6"/>
        <v/>
      </c>
      <c r="V30" s="38" t="str">
        <f t="shared" si="7"/>
        <v/>
      </c>
      <c r="W30" s="37" t="str">
        <f>IFERROR(VLOOKUP(C30,Calculations!$F$2:$AL$175,25,FALSE),"")</f>
        <v/>
      </c>
      <c r="X30" s="38" t="str">
        <f>IFERROR(VLOOKUP(C30,Calculations!$F$2:$AL$175,26,FALSE),"")</f>
        <v/>
      </c>
      <c r="Y30" s="39" t="str">
        <f>IFERROR(VLOOKUP(C30,Calculations!$F$2:$AL$175,27,FALSE),"")</f>
        <v/>
      </c>
      <c r="Z30" s="39" t="str">
        <f>IFERROR(VLOOKUP(C30,Calculations!$F$2:$AL$175,27,FALSE),"")</f>
        <v/>
      </c>
      <c r="AA30" s="40" t="str">
        <f>IFERROR(VLOOKUP(C30,Calculations!$F$2:$AL$175,31,FALSE),"")</f>
        <v/>
      </c>
    </row>
    <row r="31" spans="2:27" ht="13.5" hidden="1" customHeight="1" x14ac:dyDescent="0.3">
      <c r="B31" s="41">
        <v>8</v>
      </c>
      <c r="C31" s="234" t="str">
        <f>IFERROR(VLOOKUP(B31,Calculations!$B$27:$BC$49,5,FALSE),"")</f>
        <v/>
      </c>
      <c r="D31" s="235" t="str">
        <f>IF(C31="","",VLOOKUP(C31,Lookups!$A$2:$F$99,2,FALSE))</f>
        <v/>
      </c>
      <c r="E31" s="236" t="str">
        <f>IF(C31="","",VLOOKUP(C31,Lookups!$A$2:$F$99,6,FALSE))</f>
        <v/>
      </c>
      <c r="F31" s="237" t="str">
        <f>IFERROR(VLOOKUP(C31,Calculations!$F$6:$AL$175,8,FALSE),"")</f>
        <v/>
      </c>
      <c r="G31" s="238" t="str">
        <f>IFERROR(VLOOKUP(C31,Calculations!$F$6:$AL$175,9,FALSE),"")</f>
        <v/>
      </c>
      <c r="H31" s="237" t="str">
        <f>IFERROR(VLOOKUP(C31,Calculations!$F$6:$AL$175,10,FALSE),"")</f>
        <v/>
      </c>
      <c r="I31" s="238" t="str">
        <f>IFERROR(VLOOKUP(C31,Calculations!$F$6:$AL$175,11,FALSE),"")</f>
        <v/>
      </c>
      <c r="J31" s="237" t="str">
        <f>IFERROR(VLOOKUP(C31,Calculations!$F$6:$AL$175,12,FALSE),"")</f>
        <v/>
      </c>
      <c r="K31" s="238" t="str">
        <f>IFERROR(VLOOKUP(C31,Calculations!$F$6:$AL$175,13,FALSE),"")</f>
        <v/>
      </c>
      <c r="L31" s="237" t="str">
        <f>IFERROR(VLOOKUP(C31,Calculations!$F$6:$AL$175,14,FALSE),"")</f>
        <v/>
      </c>
      <c r="M31" s="239" t="str">
        <f>IFERROR(VLOOKUP(C31,Calculations!$F$6:$AL$175,16,FALSE),"")</f>
        <v/>
      </c>
      <c r="N31" s="240" t="str">
        <f>IFERROR(VLOOKUP(C31,Calculations!$F$6:$AL$175,17,FALSE),"")</f>
        <v/>
      </c>
      <c r="O31" s="239" t="str">
        <f>IFERROR(VLOOKUP(C31,Calculations!$F$6:$AL$175,18,FALSE),"")</f>
        <v/>
      </c>
      <c r="P31" s="240" t="str">
        <f>IFERROR(VLOOKUP(C31,Calculations!$F$6:$AL$175,19,FALSE),"")</f>
        <v/>
      </c>
      <c r="Q31" s="239" t="str">
        <f>IFERROR(VLOOKUP(C31,Calculations!$F$6:$AL$175,20,FALSE),"")</f>
        <v/>
      </c>
      <c r="R31" s="240" t="str">
        <f>IFERROR(VLOOKUP(C31,Calculations!$F$6:$AL$175,21,FALSE),"")</f>
        <v/>
      </c>
      <c r="S31" s="239" t="str">
        <f>IFERROR(VLOOKUP(C31,Calculations!$F$6:$AL$175,22,FALSE),"")</f>
        <v/>
      </c>
      <c r="T31" s="231" t="str">
        <f>IFERROR(VLOOKUP(C31,Calculations!$F$2:$AL$175,24,FALSE),"")</f>
        <v/>
      </c>
      <c r="U31" s="232" t="str">
        <f t="shared" si="6"/>
        <v/>
      </c>
      <c r="V31" s="232" t="str">
        <f t="shared" si="7"/>
        <v/>
      </c>
      <c r="W31" s="233" t="str">
        <f>IFERROR(VLOOKUP(C31,Calculations!$F$2:$AL$175,25,FALSE),"")</f>
        <v/>
      </c>
      <c r="X31" s="38" t="str">
        <f>IFERROR(VLOOKUP(C31,Calculations!$F$2:$AL$175,26,FALSE),"")</f>
        <v/>
      </c>
      <c r="Y31" s="39" t="str">
        <f>IFERROR(VLOOKUP(C31,Calculations!$F$2:$AL$175,27,FALSE),"")</f>
        <v/>
      </c>
      <c r="Z31" s="39" t="str">
        <f>IFERROR(VLOOKUP(C31,Calculations!$F$2:$AL$175,27,FALSE),"")</f>
        <v/>
      </c>
      <c r="AA31" s="40" t="str">
        <f>IFERROR(VLOOKUP(C31,Calculations!$F$2:$AL$175,31,FALSE),"")</f>
        <v/>
      </c>
    </row>
    <row r="32" spans="2:27" ht="13.5" hidden="1" customHeight="1" x14ac:dyDescent="0.3">
      <c r="C32" s="234"/>
      <c r="D32" s="235"/>
      <c r="E32" s="236"/>
      <c r="F32" s="237"/>
      <c r="G32" s="238"/>
      <c r="H32" s="237"/>
      <c r="I32" s="238"/>
      <c r="J32" s="237"/>
      <c r="K32" s="238"/>
      <c r="L32" s="237"/>
      <c r="M32" s="239"/>
      <c r="N32" s="240"/>
      <c r="O32" s="239"/>
      <c r="P32" s="240"/>
      <c r="Q32" s="239"/>
      <c r="R32" s="240"/>
      <c r="S32" s="239"/>
      <c r="T32" s="231"/>
      <c r="U32" s="232"/>
      <c r="V32" s="232"/>
      <c r="W32" s="233"/>
      <c r="X32" s="38"/>
      <c r="Y32" s="39"/>
      <c r="Z32" s="39"/>
      <c r="AA32" s="40"/>
    </row>
    <row r="33" spans="2:27" ht="13.5" hidden="1" customHeight="1" x14ac:dyDescent="0.3">
      <c r="B33" s="41">
        <v>10</v>
      </c>
      <c r="C33" s="234" t="str">
        <f>IFERROR(VLOOKUP(B33,Calculations!$B$27:$BC$49,5,FALSE),"")</f>
        <v/>
      </c>
      <c r="D33" s="235" t="str">
        <f>IF(C33="","",VLOOKUP(C33,Lookups!$A$2:$F$99,2,FALSE))</f>
        <v/>
      </c>
      <c r="E33" s="236" t="str">
        <f>IF(C33="","",VLOOKUP(C33,Lookups!$A$2:$F$99,6,FALSE))</f>
        <v/>
      </c>
      <c r="F33" s="237" t="str">
        <f>IFERROR(VLOOKUP(C33,Calculations!$F$6:$AL$175,8,FALSE),"")</f>
        <v/>
      </c>
      <c r="G33" s="238" t="str">
        <f>IFERROR(VLOOKUP(C33,Calculations!$F$6:$AL$175,9,FALSE),"")</f>
        <v/>
      </c>
      <c r="H33" s="237" t="str">
        <f>IFERROR(VLOOKUP(C33,Calculations!$F$6:$AL$175,10,FALSE),"")</f>
        <v/>
      </c>
      <c r="I33" s="238" t="str">
        <f>IFERROR(VLOOKUP(C33,Calculations!$F$6:$AL$175,11,FALSE),"")</f>
        <v/>
      </c>
      <c r="J33" s="237" t="str">
        <f>IFERROR(VLOOKUP(C33,Calculations!$F$6:$AL$175,12,FALSE),"")</f>
        <v/>
      </c>
      <c r="K33" s="238" t="str">
        <f>IFERROR(VLOOKUP(C33,Calculations!$F$6:$AL$175,13,FALSE),"")</f>
        <v/>
      </c>
      <c r="L33" s="237" t="str">
        <f>IFERROR(VLOOKUP(C33,Calculations!$F$6:$AL$175,14,FALSE),"")</f>
        <v/>
      </c>
      <c r="M33" s="239" t="str">
        <f>IFERROR(VLOOKUP(C33,Calculations!$F$6:$AL$175,16,FALSE),"")</f>
        <v/>
      </c>
      <c r="N33" s="240" t="str">
        <f>IFERROR(VLOOKUP(C33,Calculations!$F$6:$AL$175,17,FALSE),"")</f>
        <v/>
      </c>
      <c r="O33" s="239" t="str">
        <f>IFERROR(VLOOKUP(C33,Calculations!$F$6:$AL$175,18,FALSE),"")</f>
        <v/>
      </c>
      <c r="P33" s="240" t="str">
        <f>IFERROR(VLOOKUP(C33,Calculations!$F$6:$AL$175,19,FALSE),"")</f>
        <v/>
      </c>
      <c r="Q33" s="239" t="str">
        <f>IFERROR(VLOOKUP(C33,Calculations!$F$6:$AL$175,20,FALSE),"")</f>
        <v/>
      </c>
      <c r="R33" s="240" t="str">
        <f>IFERROR(VLOOKUP(C33,Calculations!$F$6:$AL$175,21,FALSE),"")</f>
        <v/>
      </c>
      <c r="S33" s="239" t="str">
        <f>IFERROR(VLOOKUP(C33,Calculations!$F$6:$AL$175,22,FALSE),"")</f>
        <v/>
      </c>
      <c r="T33" s="231" t="str">
        <f>IFERROR(VLOOKUP(C33,Calculations!$F$2:$AL$175,24,FALSE),"")</f>
        <v/>
      </c>
      <c r="U33" s="232" t="str">
        <f t="shared" si="6"/>
        <v/>
      </c>
      <c r="V33" s="232" t="str">
        <f t="shared" si="7"/>
        <v/>
      </c>
      <c r="W33" s="233" t="str">
        <f>IFERROR(VLOOKUP(C33,Calculations!$F$2:$AL$175,25,FALSE),"")</f>
        <v/>
      </c>
      <c r="X33" s="38" t="str">
        <f>IFERROR(VLOOKUP(C33,Calculations!$F$2:$AL$175,26,FALSE),"")</f>
        <v/>
      </c>
      <c r="Y33" s="39" t="str">
        <f>IFERROR(VLOOKUP(C33,Calculations!$F$2:$AL$175,27,FALSE),"")</f>
        <v/>
      </c>
      <c r="Z33" s="39" t="str">
        <f>IFERROR(VLOOKUP(C33,Calculations!$F$2:$AL$175,27,FALSE),"")</f>
        <v/>
      </c>
      <c r="AA33" s="40" t="str">
        <f>IFERROR(VLOOKUP(C33,Calculations!$F$2:$AL$175,31,FALSE),"")</f>
        <v/>
      </c>
    </row>
    <row r="34" spans="2:27" ht="13.5" hidden="1" customHeight="1" x14ac:dyDescent="0.3">
      <c r="B34" s="41">
        <v>11</v>
      </c>
      <c r="C34" s="230" t="str">
        <f>IFERROR(VLOOKUP(B34,Calculations!$B$27:$BC$49,5,FALSE),"")</f>
        <v/>
      </c>
      <c r="D34" s="52" t="str">
        <f>IF(C34="","",VLOOKUP(C34,Lookups!$A$2:$F$99,2,FALSE))</f>
        <v/>
      </c>
      <c r="E34" s="13" t="str">
        <f>IF(C34="","",VLOOKUP(C34,Lookups!$A$2:$F$99,6,FALSE))</f>
        <v/>
      </c>
      <c r="F34" s="84" t="str">
        <f>IFERROR(VLOOKUP(C34,Calculations!$F$6:$AL$175,8,FALSE),"")</f>
        <v/>
      </c>
      <c r="G34" s="101" t="str">
        <f>IFERROR(VLOOKUP(C34,Calculations!$F$6:$AL$175,9,FALSE),"")</f>
        <v/>
      </c>
      <c r="H34" s="84" t="str">
        <f>IFERROR(VLOOKUP(C34,Calculations!$F$6:$AL$175,10,FALSE),"")</f>
        <v/>
      </c>
      <c r="I34" s="101" t="str">
        <f>IFERROR(VLOOKUP(C34,Calculations!$F$6:$AL$175,11,FALSE),"")</f>
        <v/>
      </c>
      <c r="J34" s="84" t="str">
        <f>IFERROR(VLOOKUP(C34,Calculations!$F$6:$AL$175,12,FALSE),"")</f>
        <v/>
      </c>
      <c r="K34" s="101" t="str">
        <f>IFERROR(VLOOKUP(C34,Calculations!$F$6:$AL$175,13,FALSE),"")</f>
        <v/>
      </c>
      <c r="L34" s="84" t="str">
        <f>IFERROR(VLOOKUP(C34,Calculations!$F$6:$AL$175,14,FALSE),"")</f>
        <v/>
      </c>
      <c r="M34" s="85" t="str">
        <f>IFERROR(VLOOKUP(C34,Calculations!$F$6:$AL$175,16,FALSE),"")</f>
        <v/>
      </c>
      <c r="N34" s="102" t="str">
        <f>IFERROR(VLOOKUP(C34,Calculations!$F$6:$AL$175,17,FALSE),"")</f>
        <v/>
      </c>
      <c r="O34" s="85" t="str">
        <f>IFERROR(VLOOKUP(C34,Calculations!$F$6:$AL$175,18,FALSE),"")</f>
        <v/>
      </c>
      <c r="P34" s="102" t="str">
        <f>IFERROR(VLOOKUP(C34,Calculations!$F$6:$AL$175,19,FALSE),"")</f>
        <v/>
      </c>
      <c r="Q34" s="85" t="str">
        <f>IFERROR(VLOOKUP(C34,Calculations!$F$6:$AL$175,20,FALSE),"")</f>
        <v/>
      </c>
      <c r="R34" s="102" t="str">
        <f>IFERROR(VLOOKUP(C34,Calculations!$F$6:$AL$175,21,FALSE),"")</f>
        <v/>
      </c>
      <c r="S34" s="85" t="str">
        <f>IFERROR(VLOOKUP(C34,Calculations!$F$6:$AL$175,22,FALSE),"")</f>
        <v/>
      </c>
      <c r="T34" s="36" t="str">
        <f>IFERROR(VLOOKUP(C34,Calculations!$F$2:$AL$175,24,FALSE),"")</f>
        <v/>
      </c>
      <c r="U34" s="38" t="str">
        <f t="shared" si="6"/>
        <v/>
      </c>
      <c r="V34" s="38" t="str">
        <f t="shared" si="7"/>
        <v/>
      </c>
      <c r="W34" s="37" t="str">
        <f>IFERROR(VLOOKUP(C34,Calculations!$F$2:$AL$175,25,FALSE),"")</f>
        <v/>
      </c>
      <c r="X34" s="38" t="str">
        <f>IFERROR(VLOOKUP(C34,Calculations!$F$2:$AL$175,26,FALSE),"")</f>
        <v/>
      </c>
      <c r="Y34" s="39" t="str">
        <f>IFERROR(VLOOKUP(C34,Calculations!$F$2:$AL$175,27,FALSE),"")</f>
        <v/>
      </c>
      <c r="Z34" s="39" t="str">
        <f>IFERROR(VLOOKUP(C34,Calculations!$F$2:$AL$175,27,FALSE),"")</f>
        <v/>
      </c>
      <c r="AA34" s="40" t="str">
        <f>IFERROR(VLOOKUP(C34,Calculations!$F$2:$AL$175,31,FALSE),"")</f>
        <v/>
      </c>
    </row>
    <row r="35" spans="2:27" ht="13.5" hidden="1" customHeight="1" x14ac:dyDescent="0.3">
      <c r="B35" s="41">
        <v>12</v>
      </c>
      <c r="C35" s="230" t="str">
        <f>IFERROR(VLOOKUP(B35,Calculations!$B$27:$BC$49,5,FALSE),"")</f>
        <v/>
      </c>
      <c r="D35" s="52" t="str">
        <f>IF(C35="","",VLOOKUP(C35,Lookups!$A$2:$F$99,2,FALSE))</f>
        <v/>
      </c>
      <c r="E35" s="13" t="str">
        <f>IF(C35="","",VLOOKUP(C35,Lookups!$A$2:$F$99,6,FALSE))</f>
        <v/>
      </c>
      <c r="F35" s="84" t="str">
        <f>IFERROR(VLOOKUP(C35,Calculations!$F$6:$AL$175,8,FALSE),"")</f>
        <v/>
      </c>
      <c r="G35" s="101" t="str">
        <f>IFERROR(VLOOKUP(C35,Calculations!$F$6:$AL$175,9,FALSE),"")</f>
        <v/>
      </c>
      <c r="H35" s="84" t="str">
        <f>IFERROR(VLOOKUP(C35,Calculations!$F$6:$AL$175,10,FALSE),"")</f>
        <v/>
      </c>
      <c r="I35" s="101" t="str">
        <f>IFERROR(VLOOKUP(C35,Calculations!$F$6:$AL$175,11,FALSE),"")</f>
        <v/>
      </c>
      <c r="J35" s="84" t="str">
        <f>IFERROR(VLOOKUP(C35,Calculations!$F$6:$AL$175,12,FALSE),"")</f>
        <v/>
      </c>
      <c r="K35" s="101" t="str">
        <f>IFERROR(VLOOKUP(C35,Calculations!$F$6:$AL$175,13,FALSE),"")</f>
        <v/>
      </c>
      <c r="L35" s="84" t="str">
        <f>IFERROR(VLOOKUP(C35,Calculations!$F$6:$AL$175,14,FALSE),"")</f>
        <v/>
      </c>
      <c r="M35" s="85" t="str">
        <f>IFERROR(VLOOKUP(C35,Calculations!$F$6:$AL$175,16,FALSE),"")</f>
        <v/>
      </c>
      <c r="N35" s="102" t="str">
        <f>IFERROR(VLOOKUP(C35,Calculations!$F$6:$AL$175,17,FALSE),"")</f>
        <v/>
      </c>
      <c r="O35" s="85" t="str">
        <f>IFERROR(VLOOKUP(C35,Calculations!$F$6:$AL$175,18,FALSE),"")</f>
        <v/>
      </c>
      <c r="P35" s="102" t="str">
        <f>IFERROR(VLOOKUP(C35,Calculations!$F$6:$AL$175,19,FALSE),"")</f>
        <v/>
      </c>
      <c r="Q35" s="85" t="str">
        <f>IFERROR(VLOOKUP(C35,Calculations!$F$6:$AL$175,20,FALSE),"")</f>
        <v/>
      </c>
      <c r="R35" s="102" t="str">
        <f>IFERROR(VLOOKUP(C35,Calculations!$F$6:$AL$175,21,FALSE),"")</f>
        <v/>
      </c>
      <c r="S35" s="85" t="str">
        <f>IFERROR(VLOOKUP(C35,Calculations!$F$6:$AL$175,22,FALSE),"")</f>
        <v/>
      </c>
      <c r="T35" s="36" t="str">
        <f>IFERROR(VLOOKUP(C35,Calculations!$F$2:$AL$175,24,FALSE),"")</f>
        <v/>
      </c>
      <c r="U35" s="38" t="str">
        <f t="shared" si="6"/>
        <v/>
      </c>
      <c r="V35" s="38" t="str">
        <f t="shared" si="7"/>
        <v/>
      </c>
      <c r="W35" s="37" t="str">
        <f>IFERROR(VLOOKUP(C35,Calculations!$F$2:$AL$175,25,FALSE),"")</f>
        <v/>
      </c>
      <c r="X35" s="38" t="str">
        <f>IFERROR(VLOOKUP(C35,Calculations!$F$2:$AL$175,26,FALSE),"")</f>
        <v/>
      </c>
      <c r="Y35" s="39" t="str">
        <f>IFERROR(VLOOKUP(C35,Calculations!$F$2:$AL$175,27,FALSE),"")</f>
        <v/>
      </c>
      <c r="Z35" s="39" t="str">
        <f>IFERROR(VLOOKUP(C35,Calculations!$F$2:$AL$175,27,FALSE),"")</f>
        <v/>
      </c>
      <c r="AA35" s="40" t="str">
        <f>IFERROR(VLOOKUP(C35,Calculations!$F$2:$AL$175,31,FALSE),"")</f>
        <v/>
      </c>
    </row>
    <row r="36" spans="2:27" ht="13.5" hidden="1" customHeight="1" x14ac:dyDescent="0.3">
      <c r="B36" s="41">
        <v>13</v>
      </c>
      <c r="C36" s="230" t="str">
        <f>IFERROR(VLOOKUP(B36,Calculations!$B$27:$BC$49,5,FALSE),"")</f>
        <v/>
      </c>
      <c r="D36" s="52" t="str">
        <f>IF(C36="","",VLOOKUP(C36,Lookups!$A$2:$F$99,2,FALSE))</f>
        <v/>
      </c>
      <c r="E36" s="13" t="str">
        <f>IF(C36="","",VLOOKUP(C36,Lookups!$A$2:$F$99,6,FALSE))</f>
        <v/>
      </c>
      <c r="F36" s="84" t="str">
        <f>IFERROR(VLOOKUP(C36,Calculations!$F$6:$AL$175,8,FALSE),"")</f>
        <v/>
      </c>
      <c r="G36" s="101" t="str">
        <f>IFERROR(VLOOKUP(C36,Calculations!$F$6:$AL$175,9,FALSE),"")</f>
        <v/>
      </c>
      <c r="H36" s="84" t="str">
        <f>IFERROR(VLOOKUP(C36,Calculations!$F$6:$AL$175,10,FALSE),"")</f>
        <v/>
      </c>
      <c r="I36" s="101" t="str">
        <f>IFERROR(VLOOKUP(C36,Calculations!$F$6:$AL$175,11,FALSE),"")</f>
        <v/>
      </c>
      <c r="J36" s="84" t="str">
        <f>IFERROR(VLOOKUP(C36,Calculations!$F$6:$AL$175,12,FALSE),"")</f>
        <v/>
      </c>
      <c r="K36" s="101" t="str">
        <f>IFERROR(VLOOKUP(C36,Calculations!$F$6:$AL$175,13,FALSE),"")</f>
        <v/>
      </c>
      <c r="L36" s="84" t="str">
        <f>IFERROR(VLOOKUP(C36,Calculations!$F$6:$AL$175,14,FALSE),"")</f>
        <v/>
      </c>
      <c r="M36" s="85" t="str">
        <f>IFERROR(VLOOKUP(C36,Calculations!$F$6:$AL$175,16,FALSE),"")</f>
        <v/>
      </c>
      <c r="N36" s="102" t="str">
        <f>IFERROR(VLOOKUP(C36,Calculations!$F$6:$AL$175,17,FALSE),"")</f>
        <v/>
      </c>
      <c r="O36" s="85" t="str">
        <f>IFERROR(VLOOKUP(C36,Calculations!$F$6:$AL$175,18,FALSE),"")</f>
        <v/>
      </c>
      <c r="P36" s="102" t="str">
        <f>IFERROR(VLOOKUP(C36,Calculations!$F$6:$AL$175,19,FALSE),"")</f>
        <v/>
      </c>
      <c r="Q36" s="85" t="str">
        <f>IFERROR(VLOOKUP(C36,Calculations!$F$6:$AL$175,20,FALSE),"")</f>
        <v/>
      </c>
      <c r="R36" s="102" t="str">
        <f>IFERROR(VLOOKUP(C36,Calculations!$F$6:$AL$175,21,FALSE),"")</f>
        <v/>
      </c>
      <c r="S36" s="85" t="str">
        <f>IFERROR(VLOOKUP(C36,Calculations!$F$6:$AL$175,22,FALSE),"")</f>
        <v/>
      </c>
      <c r="T36" s="36" t="str">
        <f>IFERROR(VLOOKUP(C36,Calculations!$F$2:$AL$175,24,FALSE),"")</f>
        <v/>
      </c>
      <c r="U36" s="38" t="str">
        <f t="shared" si="6"/>
        <v/>
      </c>
      <c r="V36" s="38" t="str">
        <f t="shared" si="7"/>
        <v/>
      </c>
      <c r="W36" s="37" t="str">
        <f>IFERROR(VLOOKUP(C36,Calculations!$F$2:$AL$175,25,FALSE),"")</f>
        <v/>
      </c>
      <c r="X36" s="38" t="str">
        <f>IFERROR(VLOOKUP(C36,Calculations!$F$2:$AL$175,26,FALSE),"")</f>
        <v/>
      </c>
      <c r="Y36" s="39" t="str">
        <f>IFERROR(VLOOKUP(C36,Calculations!$F$2:$AL$175,27,FALSE),"")</f>
        <v/>
      </c>
      <c r="Z36" s="39" t="str">
        <f>IFERROR(VLOOKUP(C36,Calculations!$F$2:$AL$175,27,FALSE),"")</f>
        <v/>
      </c>
      <c r="AA36" s="40" t="str">
        <f>IFERROR(VLOOKUP(C36,Calculations!$F$2:$AL$175,31,FALSE),"")</f>
        <v/>
      </c>
    </row>
    <row r="37" spans="2:27" ht="13.5" hidden="1" customHeight="1" x14ac:dyDescent="0.3">
      <c r="B37" s="41">
        <v>14</v>
      </c>
      <c r="C37" s="230" t="str">
        <f>IFERROR(VLOOKUP(B37,Calculations!$B$27:$BC$49,5,FALSE),"")</f>
        <v/>
      </c>
      <c r="D37" s="52" t="str">
        <f>IF(C37="","",VLOOKUP(C37,Lookups!$A$2:$F$99,2,FALSE))</f>
        <v/>
      </c>
      <c r="E37" s="13" t="str">
        <f>IF(C37="","",VLOOKUP(C37,Lookups!$A$2:$F$99,6,FALSE))</f>
        <v/>
      </c>
      <c r="F37" s="84" t="str">
        <f>IFERROR(VLOOKUP(C37,Calculations!$F$6:$AL$175,8,FALSE),"")</f>
        <v/>
      </c>
      <c r="G37" s="101" t="str">
        <f>IFERROR(VLOOKUP(C37,Calculations!$F$6:$AL$175,9,FALSE),"")</f>
        <v/>
      </c>
      <c r="H37" s="84" t="str">
        <f>IFERROR(VLOOKUP(C37,Calculations!$F$6:$AL$175,10,FALSE),"")</f>
        <v/>
      </c>
      <c r="I37" s="101" t="str">
        <f>IFERROR(VLOOKUP(C37,Calculations!$F$6:$AL$175,11,FALSE),"")</f>
        <v/>
      </c>
      <c r="J37" s="84" t="str">
        <f>IFERROR(VLOOKUP(C37,Calculations!$F$6:$AL$175,12,FALSE),"")</f>
        <v/>
      </c>
      <c r="K37" s="101" t="str">
        <f>IFERROR(VLOOKUP(C37,Calculations!$F$6:$AL$175,13,FALSE),"")</f>
        <v/>
      </c>
      <c r="L37" s="84" t="str">
        <f>IFERROR(VLOOKUP(C37,Calculations!$F$6:$AL$175,14,FALSE),"")</f>
        <v/>
      </c>
      <c r="M37" s="85" t="str">
        <f>IFERROR(VLOOKUP(C37,Calculations!$F$6:$AL$175,16,FALSE),"")</f>
        <v/>
      </c>
      <c r="N37" s="102" t="str">
        <f>IFERROR(VLOOKUP(C37,Calculations!$F$6:$AL$175,17,FALSE),"")</f>
        <v/>
      </c>
      <c r="O37" s="85" t="str">
        <f>IFERROR(VLOOKUP(C37,Calculations!$F$6:$AL$175,18,FALSE),"")</f>
        <v/>
      </c>
      <c r="P37" s="102" t="str">
        <f>IFERROR(VLOOKUP(C37,Calculations!$F$6:$AL$175,19,FALSE),"")</f>
        <v/>
      </c>
      <c r="Q37" s="85" t="str">
        <f>IFERROR(VLOOKUP(C37,Calculations!$F$6:$AL$175,20,FALSE),"")</f>
        <v/>
      </c>
      <c r="R37" s="102" t="str">
        <f>IFERROR(VLOOKUP(C37,Calculations!$F$6:$AL$175,21,FALSE),"")</f>
        <v/>
      </c>
      <c r="S37" s="85" t="str">
        <f>IFERROR(VLOOKUP(C37,Calculations!$F$6:$AL$175,22,FALSE),"")</f>
        <v/>
      </c>
      <c r="T37" s="36" t="str">
        <f>IFERROR(VLOOKUP(C37,Calculations!$F$2:$AL$175,24,FALSE),"")</f>
        <v/>
      </c>
      <c r="U37" s="38" t="str">
        <f t="shared" si="6"/>
        <v/>
      </c>
      <c r="V37" s="38" t="str">
        <f t="shared" si="7"/>
        <v/>
      </c>
      <c r="W37" s="37" t="str">
        <f>IFERROR(VLOOKUP(C37,Calculations!$F$2:$AL$175,25,FALSE),"")</f>
        <v/>
      </c>
      <c r="X37" s="38" t="str">
        <f>IFERROR(VLOOKUP(C37,Calculations!$F$2:$AL$175,26,FALSE),"")</f>
        <v/>
      </c>
      <c r="Y37" s="39" t="str">
        <f>IFERROR(VLOOKUP(C37,Calculations!$F$2:$AL$175,27,FALSE),"")</f>
        <v/>
      </c>
      <c r="Z37" s="39" t="str">
        <f>IFERROR(VLOOKUP(C37,Calculations!$F$2:$AL$175,27,FALSE),"")</f>
        <v/>
      </c>
      <c r="AA37" s="40" t="str">
        <f>IFERROR(VLOOKUP(C37,Calculations!$F$2:$AL$175,31,FALSE),"")</f>
        <v/>
      </c>
    </row>
    <row r="38" spans="2:27" ht="13.5" hidden="1" customHeight="1" x14ac:dyDescent="0.3">
      <c r="B38" s="41">
        <v>15</v>
      </c>
      <c r="C38" s="230" t="str">
        <f>IFERROR(VLOOKUP(B38,Calculations!$B$27:$BC$49,5,FALSE),"")</f>
        <v/>
      </c>
      <c r="D38" s="52" t="str">
        <f>IF(C38="","",VLOOKUP(C38,Lookups!$A$2:$F$99,2,FALSE))</f>
        <v/>
      </c>
      <c r="E38" s="13" t="str">
        <f>IF(C38="","",VLOOKUP(C38,Lookups!$A$2:$F$99,6,FALSE))</f>
        <v/>
      </c>
      <c r="F38" s="84" t="str">
        <f>IFERROR(VLOOKUP(C38,Calculations!$F$6:$AL$175,8,FALSE),"")</f>
        <v/>
      </c>
      <c r="G38" s="101" t="str">
        <f>IFERROR(VLOOKUP(C38,Calculations!$F$6:$AL$175,9,FALSE),"")</f>
        <v/>
      </c>
      <c r="H38" s="84" t="str">
        <f>IFERROR(VLOOKUP(C38,Calculations!$F$6:$AL$175,10,FALSE),"")</f>
        <v/>
      </c>
      <c r="I38" s="101" t="str">
        <f>IFERROR(VLOOKUP(C38,Calculations!$F$6:$AL$175,11,FALSE),"")</f>
        <v/>
      </c>
      <c r="J38" s="84" t="str">
        <f>IFERROR(VLOOKUP(C38,Calculations!$F$6:$AL$175,12,FALSE),"")</f>
        <v/>
      </c>
      <c r="K38" s="101" t="str">
        <f>IFERROR(VLOOKUP(C38,Calculations!$F$6:$AL$175,13,FALSE),"")</f>
        <v/>
      </c>
      <c r="L38" s="84" t="str">
        <f>IFERROR(VLOOKUP(C38,Calculations!$F$6:$AL$175,14,FALSE),"")</f>
        <v/>
      </c>
      <c r="M38" s="85" t="str">
        <f>IFERROR(VLOOKUP(C38,Calculations!$F$6:$AL$175,16,FALSE),"")</f>
        <v/>
      </c>
      <c r="N38" s="102" t="str">
        <f>IFERROR(VLOOKUP(C38,Calculations!$F$6:$AL$175,17,FALSE),"")</f>
        <v/>
      </c>
      <c r="O38" s="85" t="str">
        <f>IFERROR(VLOOKUP(C38,Calculations!$F$6:$AL$175,18,FALSE),"")</f>
        <v/>
      </c>
      <c r="P38" s="102" t="str">
        <f>IFERROR(VLOOKUP(C38,Calculations!$F$6:$AL$175,19,FALSE),"")</f>
        <v/>
      </c>
      <c r="Q38" s="85" t="str">
        <f>IFERROR(VLOOKUP(C38,Calculations!$F$6:$AL$175,20,FALSE),"")</f>
        <v/>
      </c>
      <c r="R38" s="102" t="str">
        <f>IFERROR(VLOOKUP(C38,Calculations!$F$6:$AL$175,21,FALSE),"")</f>
        <v/>
      </c>
      <c r="S38" s="85" t="str">
        <f>IFERROR(VLOOKUP(C38,Calculations!$F$6:$AL$175,22,FALSE),"")</f>
        <v/>
      </c>
      <c r="T38" s="36" t="str">
        <f>IFERROR(VLOOKUP(C38,Calculations!$F$2:$AL$175,24,FALSE),"")</f>
        <v/>
      </c>
      <c r="U38" s="38" t="str">
        <f t="shared" si="6"/>
        <v/>
      </c>
      <c r="V38" s="38" t="str">
        <f t="shared" si="7"/>
        <v/>
      </c>
      <c r="W38" s="37" t="str">
        <f>IFERROR(VLOOKUP(C38,Calculations!$F$2:$AL$175,25,FALSE),"")</f>
        <v/>
      </c>
      <c r="X38" s="38" t="str">
        <f>IFERROR(VLOOKUP(C38,Calculations!$F$2:$AL$175,26,FALSE),"")</f>
        <v/>
      </c>
      <c r="Y38" s="39" t="str">
        <f>IFERROR(VLOOKUP(C38,Calculations!$F$2:$AL$175,27,FALSE),"")</f>
        <v/>
      </c>
      <c r="Z38" s="39" t="str">
        <f>IFERROR(VLOOKUP(C38,Calculations!$F$2:$AL$175,27,FALSE),"")</f>
        <v/>
      </c>
      <c r="AA38" s="40" t="str">
        <f>IFERROR(VLOOKUP(C38,Calculations!$F$2:$AL$175,31,FALSE),"")</f>
        <v/>
      </c>
    </row>
    <row r="39" spans="2:27" ht="13.5" hidden="1" customHeight="1" x14ac:dyDescent="0.3">
      <c r="B39" s="41">
        <v>16</v>
      </c>
      <c r="C39" s="230" t="str">
        <f>IFERROR(VLOOKUP(B39,Calculations!$B$27:$BC$49,5,FALSE),"")</f>
        <v/>
      </c>
      <c r="D39" s="52" t="str">
        <f>IF(C39="","",VLOOKUP(C39,Lookups!$A$2:$F$99,2,FALSE))</f>
        <v/>
      </c>
      <c r="E39" s="13" t="str">
        <f>IF(C39="","",VLOOKUP(C39,Lookups!$A$2:$F$99,6,FALSE))</f>
        <v/>
      </c>
      <c r="F39" s="84" t="str">
        <f>IFERROR(VLOOKUP(C39,Calculations!$F$6:$AL$175,8,FALSE),"")</f>
        <v/>
      </c>
      <c r="G39" s="101" t="str">
        <f>IFERROR(VLOOKUP(C39,Calculations!$F$6:$AL$175,9,FALSE),"")</f>
        <v/>
      </c>
      <c r="H39" s="84" t="str">
        <f>IFERROR(VLOOKUP(C39,Calculations!$F$6:$AL$175,10,FALSE),"")</f>
        <v/>
      </c>
      <c r="I39" s="101" t="str">
        <f>IFERROR(VLOOKUP(C39,Calculations!$F$6:$AL$175,11,FALSE),"")</f>
        <v/>
      </c>
      <c r="J39" s="84" t="str">
        <f>IFERROR(VLOOKUP(C39,Calculations!$F$6:$AL$175,12,FALSE),"")</f>
        <v/>
      </c>
      <c r="K39" s="101" t="str">
        <f>IFERROR(VLOOKUP(C39,Calculations!$F$6:$AL$175,13,FALSE),"")</f>
        <v/>
      </c>
      <c r="L39" s="84" t="str">
        <f>IFERROR(VLOOKUP(C39,Calculations!$F$6:$AL$175,14,FALSE),"")</f>
        <v/>
      </c>
      <c r="M39" s="85" t="str">
        <f>IFERROR(VLOOKUP(C39,Calculations!$F$6:$AL$175,16,FALSE),"")</f>
        <v/>
      </c>
      <c r="N39" s="102" t="str">
        <f>IFERROR(VLOOKUP(C39,Calculations!$F$6:$AL$175,17,FALSE),"")</f>
        <v/>
      </c>
      <c r="O39" s="85" t="str">
        <f>IFERROR(VLOOKUP(C39,Calculations!$F$6:$AL$175,18,FALSE),"")</f>
        <v/>
      </c>
      <c r="P39" s="102" t="str">
        <f>IFERROR(VLOOKUP(C39,Calculations!$F$6:$AL$175,19,FALSE),"")</f>
        <v/>
      </c>
      <c r="Q39" s="85" t="str">
        <f>IFERROR(VLOOKUP(C39,Calculations!$F$6:$AL$175,20,FALSE),"")</f>
        <v/>
      </c>
      <c r="R39" s="102" t="str">
        <f>IFERROR(VLOOKUP(C39,Calculations!$F$6:$AL$175,21,FALSE),"")</f>
        <v/>
      </c>
      <c r="S39" s="85" t="str">
        <f>IFERROR(VLOOKUP(C39,Calculations!$F$6:$AL$175,22,FALSE),"")</f>
        <v/>
      </c>
      <c r="T39" s="36" t="str">
        <f>IFERROR(VLOOKUP(C39,Calculations!$F$2:$AL$175,24,FALSE),"")</f>
        <v/>
      </c>
      <c r="U39" s="38" t="str">
        <f t="shared" si="6"/>
        <v/>
      </c>
      <c r="V39" s="38" t="str">
        <f t="shared" si="7"/>
        <v/>
      </c>
      <c r="W39" s="37" t="str">
        <f>IFERROR(VLOOKUP(C39,Calculations!$F$2:$AL$175,25,FALSE),"")</f>
        <v/>
      </c>
      <c r="X39" s="38" t="str">
        <f>IFERROR(VLOOKUP(C39,Calculations!$F$2:$AL$175,26,FALSE),"")</f>
        <v/>
      </c>
      <c r="Y39" s="39" t="str">
        <f>IFERROR(VLOOKUP(C39,Calculations!$F$2:$AL$175,27,FALSE),"")</f>
        <v/>
      </c>
      <c r="Z39" s="39" t="str">
        <f>IFERROR(VLOOKUP(C39,Calculations!$F$2:$AL$175,27,FALSE),"")</f>
        <v/>
      </c>
      <c r="AA39" s="40" t="str">
        <f>IFERROR(VLOOKUP(C39,Calculations!$F$2:$AL$175,31,FALSE),"")</f>
        <v/>
      </c>
    </row>
    <row r="40" spans="2:27" ht="13.5" hidden="1" customHeight="1" x14ac:dyDescent="0.3">
      <c r="B40" s="41">
        <v>17</v>
      </c>
      <c r="C40" s="230" t="str">
        <f>IFERROR(VLOOKUP(B40,Calculations!$B$27:$BC$49,5,FALSE),"")</f>
        <v/>
      </c>
      <c r="D40" s="52" t="str">
        <f>IF(C40="","",VLOOKUP(C40,Lookups!$A$2:$F$99,2,FALSE))</f>
        <v/>
      </c>
      <c r="E40" s="13" t="str">
        <f>IF(C40="","",VLOOKUP(C40,Lookups!$A$2:$F$99,6,FALSE))</f>
        <v/>
      </c>
      <c r="F40" s="84" t="str">
        <f>IFERROR(VLOOKUP(C40,Calculations!$F$6:$AL$175,8,FALSE),"")</f>
        <v/>
      </c>
      <c r="G40" s="101" t="str">
        <f>IFERROR(VLOOKUP(C40,Calculations!$F$6:$AL$175,9,FALSE),"")</f>
        <v/>
      </c>
      <c r="H40" s="84" t="str">
        <f>IFERROR(VLOOKUP(C40,Calculations!$F$6:$AL$175,10,FALSE),"")</f>
        <v/>
      </c>
      <c r="I40" s="101" t="str">
        <f>IFERROR(VLOOKUP(C40,Calculations!$F$6:$AL$175,11,FALSE),"")</f>
        <v/>
      </c>
      <c r="J40" s="84" t="str">
        <f>IFERROR(VLOOKUP(C40,Calculations!$F$6:$AL$175,12,FALSE),"")</f>
        <v/>
      </c>
      <c r="K40" s="101" t="str">
        <f>IFERROR(VLOOKUP(C40,Calculations!$F$6:$AL$175,13,FALSE),"")</f>
        <v/>
      </c>
      <c r="L40" s="84" t="str">
        <f>IFERROR(VLOOKUP(C40,Calculations!$F$6:$AL$175,14,FALSE),"")</f>
        <v/>
      </c>
      <c r="M40" s="85" t="str">
        <f>IFERROR(VLOOKUP(C40,Calculations!$F$6:$AL$175,16,FALSE),"")</f>
        <v/>
      </c>
      <c r="N40" s="102" t="str">
        <f>IFERROR(VLOOKUP(C40,Calculations!$F$6:$AL$175,17,FALSE),"")</f>
        <v/>
      </c>
      <c r="O40" s="85" t="str">
        <f>IFERROR(VLOOKUP(C40,Calculations!$F$6:$AL$175,18,FALSE),"")</f>
        <v/>
      </c>
      <c r="P40" s="102" t="str">
        <f>IFERROR(VLOOKUP(C40,Calculations!$F$6:$AL$175,19,FALSE),"")</f>
        <v/>
      </c>
      <c r="Q40" s="85" t="str">
        <f>IFERROR(VLOOKUP(C40,Calculations!$F$6:$AL$175,20,FALSE),"")</f>
        <v/>
      </c>
      <c r="R40" s="102" t="str">
        <f>IFERROR(VLOOKUP(C40,Calculations!$F$6:$AL$175,21,FALSE),"")</f>
        <v/>
      </c>
      <c r="S40" s="85" t="str">
        <f>IFERROR(VLOOKUP(C40,Calculations!$F$6:$AL$175,22,FALSE),"")</f>
        <v/>
      </c>
      <c r="T40" s="36" t="str">
        <f>IFERROR(VLOOKUP(C40,Calculations!$F$2:$AL$175,24,FALSE),"")</f>
        <v/>
      </c>
      <c r="U40" s="38" t="str">
        <f t="shared" si="6"/>
        <v/>
      </c>
      <c r="V40" s="38" t="str">
        <f t="shared" si="7"/>
        <v/>
      </c>
      <c r="W40" s="37" t="str">
        <f>IFERROR(VLOOKUP(C40,Calculations!$F$2:$AL$175,25,FALSE),"")</f>
        <v/>
      </c>
      <c r="X40" s="38" t="str">
        <f>IFERROR(VLOOKUP(C40,Calculations!$F$2:$AL$175,26,FALSE),"")</f>
        <v/>
      </c>
      <c r="Y40" s="39" t="str">
        <f>IFERROR(VLOOKUP(C40,Calculations!$F$2:$AL$175,27,FALSE),"")</f>
        <v/>
      </c>
      <c r="Z40" s="39" t="str">
        <f>IFERROR(VLOOKUP(C40,Calculations!$F$2:$AL$175,27,FALSE),"")</f>
        <v/>
      </c>
      <c r="AA40" s="40" t="str">
        <f>IFERROR(VLOOKUP(C40,Calculations!$F$2:$AL$175,31,FALSE),"")</f>
        <v/>
      </c>
    </row>
    <row r="41" spans="2:27" ht="13.5" hidden="1" customHeight="1" x14ac:dyDescent="0.3">
      <c r="B41" s="41">
        <v>18</v>
      </c>
      <c r="C41" s="230" t="str">
        <f>IFERROR(VLOOKUP(B41,Calculations!$B$27:$BC$49,5,FALSE),"")</f>
        <v/>
      </c>
      <c r="D41" s="52" t="str">
        <f>IF(C41="","",VLOOKUP(C41,Lookups!$A$2:$F$99,2,FALSE))</f>
        <v/>
      </c>
      <c r="E41" s="13" t="str">
        <f>IF(C41="","",VLOOKUP(C41,Lookups!$A$2:$F$99,6,FALSE))</f>
        <v/>
      </c>
      <c r="F41" s="84" t="str">
        <f>IFERROR(VLOOKUP(C41,Calculations!$F$6:$AL$175,8,FALSE),"")</f>
        <v/>
      </c>
      <c r="G41" s="101" t="str">
        <f>IFERROR(VLOOKUP(C41,Calculations!$F$6:$AL$175,9,FALSE),"")</f>
        <v/>
      </c>
      <c r="H41" s="84" t="str">
        <f>IFERROR(VLOOKUP(C41,Calculations!$F$6:$AL$175,10,FALSE),"")</f>
        <v/>
      </c>
      <c r="I41" s="101" t="str">
        <f>IFERROR(VLOOKUP(C41,Calculations!$F$6:$AL$175,11,FALSE),"")</f>
        <v/>
      </c>
      <c r="J41" s="84" t="str">
        <f>IFERROR(VLOOKUP(C41,Calculations!$F$6:$AL$175,12,FALSE),"")</f>
        <v/>
      </c>
      <c r="K41" s="101" t="str">
        <f>IFERROR(VLOOKUP(C41,Calculations!$F$6:$AL$175,13,FALSE),"")</f>
        <v/>
      </c>
      <c r="L41" s="84" t="str">
        <f>IFERROR(VLOOKUP(C41,Calculations!$F$6:$AL$175,14,FALSE),"")</f>
        <v/>
      </c>
      <c r="M41" s="85" t="str">
        <f>IFERROR(VLOOKUP(C41,Calculations!$F$6:$AL$175,16,FALSE),"")</f>
        <v/>
      </c>
      <c r="N41" s="102" t="str">
        <f>IFERROR(VLOOKUP(C41,Calculations!$F$6:$AL$175,17,FALSE),"")</f>
        <v/>
      </c>
      <c r="O41" s="85" t="str">
        <f>IFERROR(VLOOKUP(C41,Calculations!$F$6:$AL$175,18,FALSE),"")</f>
        <v/>
      </c>
      <c r="P41" s="102" t="str">
        <f>IFERROR(VLOOKUP(C41,Calculations!$F$6:$AL$175,19,FALSE),"")</f>
        <v/>
      </c>
      <c r="Q41" s="85" t="str">
        <f>IFERROR(VLOOKUP(C41,Calculations!$F$6:$AL$175,20,FALSE),"")</f>
        <v/>
      </c>
      <c r="R41" s="102" t="str">
        <f>IFERROR(VLOOKUP(C41,Calculations!$F$6:$AL$175,21,FALSE),"")</f>
        <v/>
      </c>
      <c r="S41" s="85" t="str">
        <f>IFERROR(VLOOKUP(C41,Calculations!$F$6:$AL$175,22,FALSE),"")</f>
        <v/>
      </c>
      <c r="T41" s="36" t="str">
        <f>IFERROR(VLOOKUP(C41,Calculations!$F$2:$AL$175,24,FALSE),"")</f>
        <v/>
      </c>
      <c r="U41" s="38" t="str">
        <f t="shared" si="6"/>
        <v/>
      </c>
      <c r="V41" s="38" t="str">
        <f t="shared" si="7"/>
        <v/>
      </c>
      <c r="W41" s="37" t="str">
        <f>IFERROR(VLOOKUP(C41,Calculations!$F$2:$AL$175,25,FALSE),"")</f>
        <v/>
      </c>
      <c r="X41" s="38" t="str">
        <f>IFERROR(VLOOKUP(C41,Calculations!$F$2:$AL$175,26,FALSE),"")</f>
        <v/>
      </c>
      <c r="Y41" s="39" t="str">
        <f>IFERROR(VLOOKUP(C41,Calculations!$F$2:$AL$175,27,FALSE),"")</f>
        <v/>
      </c>
      <c r="Z41" s="39" t="str">
        <f>IFERROR(VLOOKUP(C41,Calculations!$F$2:$AL$175,27,FALSE),"")</f>
        <v/>
      </c>
      <c r="AA41" s="40" t="str">
        <f>IFERROR(VLOOKUP(C41,Calculations!$F$2:$AL$175,31,FALSE),"")</f>
        <v/>
      </c>
    </row>
    <row r="42" spans="2:27" ht="13.5" hidden="1" customHeight="1" x14ac:dyDescent="0.3">
      <c r="B42" s="41">
        <v>19</v>
      </c>
      <c r="C42" s="230" t="str">
        <f>IFERROR(VLOOKUP(B42,Calculations!$B$27:$BC$49,5,FALSE),"")</f>
        <v/>
      </c>
      <c r="D42" s="52" t="str">
        <f>IF(C42="","",VLOOKUP(C42,Lookups!$A$2:$F$99,2,FALSE))</f>
        <v/>
      </c>
      <c r="E42" s="13" t="str">
        <f>IF(C42="","",VLOOKUP(C42,Lookups!$A$2:$F$99,6,FALSE))</f>
        <v/>
      </c>
      <c r="F42" s="84" t="str">
        <f>IFERROR(VLOOKUP(C42,Calculations!$F$6:$AL$175,8,FALSE),"")</f>
        <v/>
      </c>
      <c r="G42" s="101" t="str">
        <f>IFERROR(VLOOKUP(C42,Calculations!$F$6:$AL$175,9,FALSE),"")</f>
        <v/>
      </c>
      <c r="H42" s="84" t="str">
        <f>IFERROR(VLOOKUP(C42,Calculations!$F$6:$AL$175,10,FALSE),"")</f>
        <v/>
      </c>
      <c r="I42" s="101" t="str">
        <f>IFERROR(VLOOKUP(C42,Calculations!$F$6:$AL$175,11,FALSE),"")</f>
        <v/>
      </c>
      <c r="J42" s="84" t="str">
        <f>IFERROR(VLOOKUP(C42,Calculations!$F$6:$AL$175,12,FALSE),"")</f>
        <v/>
      </c>
      <c r="K42" s="101" t="str">
        <f>IFERROR(VLOOKUP(C42,Calculations!$F$6:$AL$175,13,FALSE),"")</f>
        <v/>
      </c>
      <c r="L42" s="84" t="str">
        <f>IFERROR(VLOOKUP(C42,Calculations!$F$6:$AL$175,14,FALSE),"")</f>
        <v/>
      </c>
      <c r="M42" s="85" t="str">
        <f>IFERROR(VLOOKUP(C42,Calculations!$F$6:$AL$175,16,FALSE),"")</f>
        <v/>
      </c>
      <c r="N42" s="102" t="str">
        <f>IFERROR(VLOOKUP(C42,Calculations!$F$6:$AL$175,17,FALSE),"")</f>
        <v/>
      </c>
      <c r="O42" s="85" t="str">
        <f>IFERROR(VLOOKUP(C42,Calculations!$F$6:$AL$175,18,FALSE),"")</f>
        <v/>
      </c>
      <c r="P42" s="102" t="str">
        <f>IFERROR(VLOOKUP(C42,Calculations!$F$6:$AL$175,19,FALSE),"")</f>
        <v/>
      </c>
      <c r="Q42" s="85" t="str">
        <f>IFERROR(VLOOKUP(C42,Calculations!$F$6:$AL$175,20,FALSE),"")</f>
        <v/>
      </c>
      <c r="R42" s="102" t="str">
        <f>IFERROR(VLOOKUP(C42,Calculations!$F$6:$AL$175,21,FALSE),"")</f>
        <v/>
      </c>
      <c r="S42" s="85" t="str">
        <f>IFERROR(VLOOKUP(C42,Calculations!$F$6:$AL$175,22,FALSE),"")</f>
        <v/>
      </c>
      <c r="T42" s="36" t="str">
        <f>IFERROR(VLOOKUP(C42,Calculations!$F$2:$AL$175,24,FALSE),"")</f>
        <v/>
      </c>
      <c r="U42" s="38" t="str">
        <f t="shared" si="6"/>
        <v/>
      </c>
      <c r="V42" s="38" t="str">
        <f t="shared" si="7"/>
        <v/>
      </c>
      <c r="W42" s="37" t="str">
        <f>IFERROR(VLOOKUP(C42,Calculations!$F$2:$AL$175,25,FALSE),"")</f>
        <v/>
      </c>
      <c r="X42" s="38" t="str">
        <f>IFERROR(VLOOKUP(C42,Calculations!$F$2:$AL$175,26,FALSE),"")</f>
        <v/>
      </c>
      <c r="Y42" s="39" t="str">
        <f>IFERROR(VLOOKUP(C42,Calculations!$F$2:$AL$175,27,FALSE),"")</f>
        <v/>
      </c>
      <c r="Z42" s="39" t="str">
        <f>IFERROR(VLOOKUP(C42,Calculations!$F$2:$AL$175,27,FALSE),"")</f>
        <v/>
      </c>
      <c r="AA42" s="40" t="str">
        <f>IFERROR(VLOOKUP(C42,Calculations!$F$2:$AL$175,31,FALSE),"")</f>
        <v/>
      </c>
    </row>
    <row r="43" spans="2:27" ht="13.5" customHeight="1" x14ac:dyDescent="0.3">
      <c r="C43" s="11" t="s">
        <v>50</v>
      </c>
      <c r="D43" s="5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33"/>
      <c r="U43" s="33"/>
      <c r="V43" s="33"/>
      <c r="W43" s="34"/>
      <c r="X43" s="21"/>
      <c r="Y43" s="21"/>
      <c r="Z43" s="21"/>
      <c r="AA43" s="35"/>
    </row>
    <row r="44" spans="2:27" ht="13.5" customHeight="1" x14ac:dyDescent="0.3">
      <c r="B44" s="41">
        <v>1</v>
      </c>
      <c r="C44" s="230" t="str">
        <f>IFERROR(VLOOKUP(B44,Calculations!$B$51:$BC$84,5,FALSE),"")</f>
        <v>Andy Winch</v>
      </c>
      <c r="D44" s="52">
        <f>IF(C44="","",VLOOKUP(C44,Lookups!$A$2:$F$99,2,FALSE))</f>
        <v>93</v>
      </c>
      <c r="E44" s="13" t="str">
        <f>IF(C44="","",VLOOKUP(C44,Lookups!$A$2:$F$99,6,FALSE))</f>
        <v>Carisbrooke</v>
      </c>
      <c r="F44" s="84">
        <f>IFERROR(VLOOKUP(C44,Calculations!$F$6:$AL$175,8,FALSE),"")</f>
        <v>30</v>
      </c>
      <c r="G44" s="101" t="str">
        <f>IFERROR(VLOOKUP(C44,Calculations!$F$6:$AL$175,9,FALSE),"")</f>
        <v/>
      </c>
      <c r="H44" s="84" t="str">
        <f>IFERROR(VLOOKUP(C44,Calculations!$F$6:$AL$175,10,FALSE),"")</f>
        <v/>
      </c>
      <c r="I44" s="101" t="str">
        <f>IFERROR(VLOOKUP(C44,Calculations!$F$6:$AL$175,11,FALSE),"")</f>
        <v/>
      </c>
      <c r="J44" s="84" t="str">
        <f>IFERROR(VLOOKUP(C44,Calculations!$F$6:$AL$175,12,FALSE),"")</f>
        <v/>
      </c>
      <c r="K44" s="101" t="str">
        <f>IFERROR(VLOOKUP(C44,Calculations!$F$6:$AL$175,13,FALSE),"")</f>
        <v/>
      </c>
      <c r="L44" s="84" t="str">
        <f>IFERROR(VLOOKUP(C44,Calculations!$F$6:$AL$175,14,FALSE),"")</f>
        <v/>
      </c>
      <c r="M44" s="85">
        <f>IFERROR(VLOOKUP(C44,Calculations!$F$6:$AL$175,16,FALSE),"")</f>
        <v>0.8571428571428571</v>
      </c>
      <c r="N44" s="102" t="str">
        <f>IFERROR(VLOOKUP(C44,Calculations!$F$6:$AL$175,17,FALSE),"")</f>
        <v/>
      </c>
      <c r="O44" s="85" t="str">
        <f>IFERROR(VLOOKUP(C44,Calculations!$F$6:$AL$175,18,FALSE),"")</f>
        <v/>
      </c>
      <c r="P44" s="102" t="str">
        <f>IFERROR(VLOOKUP(C44,Calculations!$F$6:$AL$175,19,FALSE),"")</f>
        <v/>
      </c>
      <c r="Q44" s="85" t="str">
        <f>IFERROR(VLOOKUP(C44,Calculations!$F$6:$AL$175,20,FALSE),"")</f>
        <v/>
      </c>
      <c r="R44" s="102" t="str">
        <f>IFERROR(VLOOKUP(C44,Calculations!$F$6:$AL$175,21,FALSE),"")</f>
        <v/>
      </c>
      <c r="S44" s="85" t="str">
        <f>IFERROR(VLOOKUP(C44,Calculations!$F$6:$AL$175,22,FALSE),"")</f>
        <v/>
      </c>
      <c r="T44" s="36">
        <f>IFERROR(VLOOKUP(C44,Calculations!$F$2:$AL$175,24,FALSE),"")</f>
        <v>1</v>
      </c>
      <c r="U44" s="38" t="str">
        <f t="shared" ref="U44" si="8">IF(T44&lt;5,"",IFERROR(SMALL(M44:S44,1),""))</f>
        <v/>
      </c>
      <c r="V44" s="38" t="str">
        <f t="shared" ref="V44" si="9">IF(T44&lt;5,"",IFERROR(SMALL(M44:S44,2),""))</f>
        <v/>
      </c>
      <c r="W44" s="37">
        <f>IFERROR(VLOOKUP(C44,Calculations!$F$2:$AL$175,25,FALSE),"")</f>
        <v>0.8571428571428571</v>
      </c>
      <c r="X44" s="38">
        <f>IFERROR(VLOOKUP(C44,Calculations!$F$2:$AL$175,26,FALSE),"")</f>
        <v>0.8571428571428571</v>
      </c>
      <c r="Y44" s="39">
        <f>IFERROR(VLOOKUP(C44,Calculations!$F$2:$AL$175,27,FALSE),"")</f>
        <v>30</v>
      </c>
      <c r="Z44" s="39">
        <f>IFERROR(VLOOKUP(C44,Calculations!$F$2:$AL$175,27,FALSE),"")</f>
        <v>30</v>
      </c>
      <c r="AA44" s="40">
        <f>IFERROR(VLOOKUP(C44,Calculations!$F$2:$AL$175,31,FALSE),"")</f>
        <v>30</v>
      </c>
    </row>
    <row r="45" spans="2:27" ht="13.5" customHeight="1" x14ac:dyDescent="0.3">
      <c r="B45" s="41">
        <v>2</v>
      </c>
      <c r="C45" s="230" t="str">
        <f>IFERROR(VLOOKUP(B45,Calculations!$B$51:$BC$84,5,FALSE),"")</f>
        <v>Clinton Bedding</v>
      </c>
      <c r="D45" s="52">
        <f>IF(C45="","",VLOOKUP(C45,Lookups!$A$2:$F$99,2,FALSE))</f>
        <v>447</v>
      </c>
      <c r="E45" s="13" t="str">
        <f>IF(C45="","",VLOOKUP(C45,Lookups!$A$2:$F$99,6,FALSE))</f>
        <v>Weston Warriors</v>
      </c>
      <c r="F45" s="84">
        <f>IFERROR(VLOOKUP(C45,Calculations!$F$6:$AL$175,8,FALSE),"")</f>
        <v>30</v>
      </c>
      <c r="G45" s="101" t="str">
        <f>IFERROR(VLOOKUP(C45,Calculations!$F$6:$AL$175,9,FALSE),"")</f>
        <v/>
      </c>
      <c r="H45" s="84" t="str">
        <f>IFERROR(VLOOKUP(C45,Calculations!$F$6:$AL$175,10,FALSE),"")</f>
        <v/>
      </c>
      <c r="I45" s="101" t="str">
        <f>IFERROR(VLOOKUP(C45,Calculations!$F$6:$AL$175,11,FALSE),"")</f>
        <v/>
      </c>
      <c r="J45" s="84" t="str">
        <f>IFERROR(VLOOKUP(C45,Calculations!$F$6:$AL$175,12,FALSE),"")</f>
        <v/>
      </c>
      <c r="K45" s="101" t="str">
        <f>IFERROR(VLOOKUP(C45,Calculations!$F$6:$AL$175,13,FALSE),"")</f>
        <v/>
      </c>
      <c r="L45" s="84" t="str">
        <f>IFERROR(VLOOKUP(C45,Calculations!$F$6:$AL$175,14,FALSE),"")</f>
        <v/>
      </c>
      <c r="M45" s="85">
        <f>IFERROR(VLOOKUP(C45,Calculations!$F$6:$AL$175,16,FALSE),"")</f>
        <v>0.8571428571428571</v>
      </c>
      <c r="N45" s="102" t="str">
        <f>IFERROR(VLOOKUP(C45,Calculations!$F$6:$AL$175,17,FALSE),"")</f>
        <v/>
      </c>
      <c r="O45" s="85" t="str">
        <f>IFERROR(VLOOKUP(C45,Calculations!$F$6:$AL$175,18,FALSE),"")</f>
        <v/>
      </c>
      <c r="P45" s="102" t="str">
        <f>IFERROR(VLOOKUP(C45,Calculations!$F$6:$AL$175,19,FALSE),"")</f>
        <v/>
      </c>
      <c r="Q45" s="85" t="str">
        <f>IFERROR(VLOOKUP(C45,Calculations!$F$6:$AL$175,20,FALSE),"")</f>
        <v/>
      </c>
      <c r="R45" s="102" t="str">
        <f>IFERROR(VLOOKUP(C45,Calculations!$F$6:$AL$175,21,FALSE),"")</f>
        <v/>
      </c>
      <c r="S45" s="85" t="str">
        <f>IFERROR(VLOOKUP(C45,Calculations!$F$6:$AL$175,22,FALSE),"")</f>
        <v/>
      </c>
      <c r="T45" s="36">
        <f>IFERROR(VLOOKUP(C45,Calculations!$F$2:$AL$175,24,FALSE),"")</f>
        <v>1</v>
      </c>
      <c r="U45" s="38" t="str">
        <f t="shared" ref="U45:U81" si="10">IF(T45&lt;5,"",IFERROR(SMALL(M45:S45,1),""))</f>
        <v/>
      </c>
      <c r="V45" s="38" t="str">
        <f t="shared" ref="V45:V81" si="11">IF(T45&lt;5,"",IFERROR(SMALL(M45:S45,2),""))</f>
        <v/>
      </c>
      <c r="W45" s="37">
        <f>IFERROR(VLOOKUP(C45,Calculations!$F$2:$AL$175,25,FALSE),"")</f>
        <v>0.8571428571428571</v>
      </c>
      <c r="X45" s="38">
        <f>IFERROR(VLOOKUP(C45,Calculations!$F$2:$AL$175,26,FALSE),"")</f>
        <v>0.8571428571428571</v>
      </c>
      <c r="Y45" s="39">
        <f>IFERROR(VLOOKUP(C45,Calculations!$F$2:$AL$175,27,FALSE),"")</f>
        <v>30</v>
      </c>
      <c r="Z45" s="39">
        <f>IFERROR(VLOOKUP(C45,Calculations!$F$2:$AL$175,27,FALSE),"")</f>
        <v>30</v>
      </c>
      <c r="AA45" s="40">
        <f>IFERROR(VLOOKUP(C45,Calculations!$F$2:$AL$175,31,FALSE),"")</f>
        <v>30</v>
      </c>
    </row>
    <row r="46" spans="2:27" s="242" customFormat="1" ht="13.5" customHeight="1" x14ac:dyDescent="0.25">
      <c r="B46" s="241">
        <v>3</v>
      </c>
      <c r="C46" s="243" t="str">
        <f>IFERROR(VLOOKUP(B46,Calculations!$B$51:$BC$84,5,FALSE),"")</f>
        <v>Stuart Noakes</v>
      </c>
      <c r="D46" s="244">
        <f>IF(C46="","",VLOOKUP(C46,Lookups!$A$2:$F$99,2,FALSE))</f>
        <v>1888</v>
      </c>
      <c r="E46" s="245" t="str">
        <f>IF(C46="","",VLOOKUP(C46,Lookups!$A$2:$F$99,6,FALSE))</f>
        <v>Frobury</v>
      </c>
      <c r="F46" s="246">
        <f>IFERROR(VLOOKUP(C46,Calculations!$F$6:$AL$175,8,FALSE),"")</f>
        <v>28</v>
      </c>
      <c r="G46" s="247" t="str">
        <f>IFERROR(VLOOKUP(C46,Calculations!$F$6:$AL$175,9,FALSE),"")</f>
        <v/>
      </c>
      <c r="H46" s="246" t="str">
        <f>IFERROR(VLOOKUP(C46,Calculations!$F$6:$AL$175,10,FALSE),"")</f>
        <v/>
      </c>
      <c r="I46" s="247" t="str">
        <f>IFERROR(VLOOKUP(C46,Calculations!$F$6:$AL$175,11,FALSE),"")</f>
        <v/>
      </c>
      <c r="J46" s="246" t="str">
        <f>IFERROR(VLOOKUP(C46,Calculations!$F$6:$AL$175,12,FALSE),"")</f>
        <v/>
      </c>
      <c r="K46" s="247" t="str">
        <f>IFERROR(VLOOKUP(C46,Calculations!$F$6:$AL$175,13,FALSE),"")</f>
        <v/>
      </c>
      <c r="L46" s="246" t="str">
        <f>IFERROR(VLOOKUP(C46,Calculations!$F$6:$AL$175,14,FALSE),"")</f>
        <v/>
      </c>
      <c r="M46" s="248">
        <f>IFERROR(VLOOKUP(C46,Calculations!$F$6:$AL$175,16,FALSE),"")</f>
        <v>0.8</v>
      </c>
      <c r="N46" s="249" t="str">
        <f>IFERROR(VLOOKUP(C46,Calculations!$F$6:$AL$175,17,FALSE),"")</f>
        <v/>
      </c>
      <c r="O46" s="248" t="str">
        <f>IFERROR(VLOOKUP(C46,Calculations!$F$6:$AL$175,18,FALSE),"")</f>
        <v/>
      </c>
      <c r="P46" s="249" t="str">
        <f>IFERROR(VLOOKUP(C46,Calculations!$F$6:$AL$175,19,FALSE),"")</f>
        <v/>
      </c>
      <c r="Q46" s="248" t="str">
        <f>IFERROR(VLOOKUP(C46,Calculations!$F$6:$AL$175,20,FALSE),"")</f>
        <v/>
      </c>
      <c r="R46" s="249" t="str">
        <f>IFERROR(VLOOKUP(C46,Calculations!$F$6:$AL$175,21,FALSE),"")</f>
        <v/>
      </c>
      <c r="S46" s="248" t="str">
        <f>IFERROR(VLOOKUP(C46,Calculations!$F$6:$AL$175,22,FALSE),"")</f>
        <v/>
      </c>
      <c r="T46" s="250">
        <f>IFERROR(VLOOKUP(C46,Calculations!$F$2:$AL$175,24,FALSE),"")</f>
        <v>1</v>
      </c>
      <c r="U46" s="251" t="str">
        <f t="shared" si="10"/>
        <v/>
      </c>
      <c r="V46" s="251" t="str">
        <f t="shared" si="11"/>
        <v/>
      </c>
      <c r="W46" s="252">
        <f>IFERROR(VLOOKUP(C46,Calculations!$F$2:$AL$175,25,FALSE),"")</f>
        <v>0.8</v>
      </c>
      <c r="X46" s="251">
        <f>IFERROR(VLOOKUP(C46,Calculations!$F$2:$AL$175,26,FALSE),"")</f>
        <v>0.8</v>
      </c>
      <c r="Y46" s="253">
        <f>IFERROR(VLOOKUP(C46,Calculations!$F$2:$AL$175,27,FALSE),"")</f>
        <v>28</v>
      </c>
      <c r="Z46" s="253">
        <f>IFERROR(VLOOKUP(C46,Calculations!$F$2:$AL$175,27,FALSE),"")</f>
        <v>28</v>
      </c>
      <c r="AA46" s="254">
        <f>IFERROR(VLOOKUP(C46,Calculations!$F$2:$AL$175,31,FALSE),"")</f>
        <v>28</v>
      </c>
    </row>
    <row r="47" spans="2:27" ht="13.5" customHeight="1" x14ac:dyDescent="0.3">
      <c r="B47" s="41">
        <v>4</v>
      </c>
      <c r="C47" s="230" t="str">
        <f>IFERROR(VLOOKUP(B47,Calculations!$B$51:$BC$84,5,FALSE),"")</f>
        <v>Kevin Bird</v>
      </c>
      <c r="D47" s="52">
        <f>IF(C47="","",VLOOKUP(C47,Lookups!$A$2:$F$99,2,FALSE))</f>
        <v>1877</v>
      </c>
      <c r="E47" s="13" t="str">
        <f>IF(C47="","",VLOOKUP(C47,Lookups!$A$2:$F$99,6,FALSE))</f>
        <v>Frobury</v>
      </c>
      <c r="F47" s="84">
        <f>IFERROR(VLOOKUP(C47,Calculations!$F$6:$AL$175,8,FALSE),"")</f>
        <v>22</v>
      </c>
      <c r="G47" s="101" t="str">
        <f>IFERROR(VLOOKUP(C47,Calculations!$F$6:$AL$175,9,FALSE),"")</f>
        <v/>
      </c>
      <c r="H47" s="84" t="str">
        <f>IFERROR(VLOOKUP(C47,Calculations!$F$6:$AL$175,10,FALSE),"")</f>
        <v/>
      </c>
      <c r="I47" s="101" t="str">
        <f>IFERROR(VLOOKUP(C47,Calculations!$F$6:$AL$175,11,FALSE),"")</f>
        <v/>
      </c>
      <c r="J47" s="84" t="str">
        <f>IFERROR(VLOOKUP(C47,Calculations!$F$6:$AL$175,12,FALSE),"")</f>
        <v/>
      </c>
      <c r="K47" s="101" t="str">
        <f>IFERROR(VLOOKUP(C47,Calculations!$F$6:$AL$175,13,FALSE),"")</f>
        <v/>
      </c>
      <c r="L47" s="84" t="str">
        <f>IFERROR(VLOOKUP(C47,Calculations!$F$6:$AL$175,14,FALSE),"")</f>
        <v/>
      </c>
      <c r="M47" s="85">
        <f>IFERROR(VLOOKUP(C47,Calculations!$F$6:$AL$175,16,FALSE),"")</f>
        <v>0.62857142857142856</v>
      </c>
      <c r="N47" s="102" t="str">
        <f>IFERROR(VLOOKUP(C47,Calculations!$F$6:$AL$175,17,FALSE),"")</f>
        <v/>
      </c>
      <c r="O47" s="85" t="str">
        <f>IFERROR(VLOOKUP(C47,Calculations!$F$6:$AL$175,18,FALSE),"")</f>
        <v/>
      </c>
      <c r="P47" s="102" t="str">
        <f>IFERROR(VLOOKUP(C47,Calculations!$F$6:$AL$175,19,FALSE),"")</f>
        <v/>
      </c>
      <c r="Q47" s="85" t="str">
        <f>IFERROR(VLOOKUP(C47,Calculations!$F$6:$AL$175,20,FALSE),"")</f>
        <v/>
      </c>
      <c r="R47" s="102" t="str">
        <f>IFERROR(VLOOKUP(C47,Calculations!$F$6:$AL$175,21,FALSE),"")</f>
        <v/>
      </c>
      <c r="S47" s="85" t="str">
        <f>IFERROR(VLOOKUP(C47,Calculations!$F$6:$AL$175,22,FALSE),"")</f>
        <v/>
      </c>
      <c r="T47" s="36">
        <f>IFERROR(VLOOKUP(C47,Calculations!$F$2:$AL$175,24,FALSE),"")</f>
        <v>1</v>
      </c>
      <c r="U47" s="38" t="str">
        <f t="shared" si="10"/>
        <v/>
      </c>
      <c r="V47" s="38" t="str">
        <f t="shared" si="11"/>
        <v/>
      </c>
      <c r="W47" s="37">
        <f>IFERROR(VLOOKUP(C47,Calculations!$F$2:$AL$175,25,FALSE),"")</f>
        <v>0.62857142857142856</v>
      </c>
      <c r="X47" s="38">
        <f>IFERROR(VLOOKUP(C47,Calculations!$F$2:$AL$175,26,FALSE),"")</f>
        <v>0.62857142857142856</v>
      </c>
      <c r="Y47" s="39">
        <f>IFERROR(VLOOKUP(C47,Calculations!$F$2:$AL$175,27,FALSE),"")</f>
        <v>22</v>
      </c>
      <c r="Z47" s="39">
        <f>IFERROR(VLOOKUP(C47,Calculations!$F$2:$AL$175,27,FALSE),"")</f>
        <v>22</v>
      </c>
      <c r="AA47" s="40">
        <f>IFERROR(VLOOKUP(C47,Calculations!$F$2:$AL$175,31,FALSE),"")</f>
        <v>22</v>
      </c>
    </row>
    <row r="48" spans="2:27" ht="13.5" customHeight="1" x14ac:dyDescent="0.3">
      <c r="B48" s="41">
        <v>5</v>
      </c>
      <c r="C48" s="230" t="str">
        <f>IFERROR(VLOOKUP(B48,Calculations!$B$51:$BC$84,5,FALSE),"")</f>
        <v>Brian Holland</v>
      </c>
      <c r="D48" s="52">
        <f>IF(C48="","",VLOOKUP(C48,Lookups!$A$2:$F$99,2,FALSE))</f>
        <v>60627</v>
      </c>
      <c r="E48" s="13" t="str">
        <f>IF(C48="","",VLOOKUP(C48,Lookups!$A$2:$F$99,6,FALSE))</f>
        <v>Frobury</v>
      </c>
      <c r="F48" s="84">
        <f>IFERROR(VLOOKUP(C48,Calculations!$F$6:$AL$175,8,FALSE),"")</f>
        <v>18</v>
      </c>
      <c r="G48" s="101" t="str">
        <f>IFERROR(VLOOKUP(C48,Calculations!$F$6:$AL$175,9,FALSE),"")</f>
        <v/>
      </c>
      <c r="H48" s="84" t="str">
        <f>IFERROR(VLOOKUP(C48,Calculations!$F$6:$AL$175,10,FALSE),"")</f>
        <v/>
      </c>
      <c r="I48" s="101" t="str">
        <f>IFERROR(VLOOKUP(C48,Calculations!$F$6:$AL$175,11,FALSE),"")</f>
        <v/>
      </c>
      <c r="J48" s="84" t="str">
        <f>IFERROR(VLOOKUP(C48,Calculations!$F$6:$AL$175,12,FALSE),"")</f>
        <v/>
      </c>
      <c r="K48" s="101" t="str">
        <f>IFERROR(VLOOKUP(C48,Calculations!$F$6:$AL$175,13,FALSE),"")</f>
        <v/>
      </c>
      <c r="L48" s="84" t="str">
        <f>IFERROR(VLOOKUP(C48,Calculations!$F$6:$AL$175,14,FALSE),"")</f>
        <v/>
      </c>
      <c r="M48" s="85">
        <f>IFERROR(VLOOKUP(C48,Calculations!$F$6:$AL$175,16,FALSE),"")</f>
        <v>0.51428571428571423</v>
      </c>
      <c r="N48" s="102" t="str">
        <f>IFERROR(VLOOKUP(C48,Calculations!$F$6:$AL$175,17,FALSE),"")</f>
        <v/>
      </c>
      <c r="O48" s="85" t="str">
        <f>IFERROR(VLOOKUP(C48,Calculations!$F$6:$AL$175,18,FALSE),"")</f>
        <v/>
      </c>
      <c r="P48" s="102" t="str">
        <f>IFERROR(VLOOKUP(C48,Calculations!$F$6:$AL$175,19,FALSE),"")</f>
        <v/>
      </c>
      <c r="Q48" s="85" t="str">
        <f>IFERROR(VLOOKUP(C48,Calculations!$F$6:$AL$175,20,FALSE),"")</f>
        <v/>
      </c>
      <c r="R48" s="102" t="str">
        <f>IFERROR(VLOOKUP(C48,Calculations!$F$6:$AL$175,21,FALSE),"")</f>
        <v/>
      </c>
      <c r="S48" s="85" t="str">
        <f>IFERROR(VLOOKUP(C48,Calculations!$F$6:$AL$175,22,FALSE),"")</f>
        <v/>
      </c>
      <c r="T48" s="36">
        <f>IFERROR(VLOOKUP(C48,Calculations!$F$2:$AL$175,24,FALSE),"")</f>
        <v>1</v>
      </c>
      <c r="U48" s="38" t="str">
        <f t="shared" si="10"/>
        <v/>
      </c>
      <c r="V48" s="38" t="str">
        <f t="shared" si="11"/>
        <v/>
      </c>
      <c r="W48" s="37">
        <f>IFERROR(VLOOKUP(C48,Calculations!$F$2:$AL$175,25,FALSE),"")</f>
        <v>0.51428571428571423</v>
      </c>
      <c r="X48" s="38">
        <f>IFERROR(VLOOKUP(C48,Calculations!$F$2:$AL$175,26,FALSE),"")</f>
        <v>0.51428571428571423</v>
      </c>
      <c r="Y48" s="39">
        <f>IFERROR(VLOOKUP(C48,Calculations!$F$2:$AL$175,27,FALSE),"")</f>
        <v>18</v>
      </c>
      <c r="Z48" s="39">
        <f>IFERROR(VLOOKUP(C48,Calculations!$F$2:$AL$175,27,FALSE),"")</f>
        <v>18</v>
      </c>
      <c r="AA48" s="40">
        <f>IFERROR(VLOOKUP(C48,Calculations!$F$2:$AL$175,31,FALSE),"")</f>
        <v>18</v>
      </c>
    </row>
    <row r="49" spans="2:27" ht="13.5" customHeight="1" x14ac:dyDescent="0.3">
      <c r="B49" s="41">
        <v>6</v>
      </c>
      <c r="C49" s="230" t="str">
        <f>IFERROR(VLOOKUP(B49,Calculations!$B$51:$BC$84,5,FALSE),"")</f>
        <v>Jonathan Hawes</v>
      </c>
      <c r="D49" s="52">
        <f>IF(C49="","",VLOOKUP(C49,Lookups!$A$2:$F$99,2,FALSE))</f>
        <v>449</v>
      </c>
      <c r="E49" s="13" t="str">
        <f>IF(C49="","",VLOOKUP(C49,Lookups!$A$2:$F$99,6,FALSE))</f>
        <v>Frobury</v>
      </c>
      <c r="F49" s="84">
        <f>IFERROR(VLOOKUP(C49,Calculations!$F$6:$AL$175,8,FALSE),"")</f>
        <v>16</v>
      </c>
      <c r="G49" s="101" t="str">
        <f>IFERROR(VLOOKUP(C49,Calculations!$F$6:$AL$175,9,FALSE),"")</f>
        <v/>
      </c>
      <c r="H49" s="84" t="str">
        <f>IFERROR(VLOOKUP(C49,Calculations!$F$6:$AL$175,10,FALSE),"")</f>
        <v/>
      </c>
      <c r="I49" s="101" t="str">
        <f>IFERROR(VLOOKUP(C49,Calculations!$F$6:$AL$175,11,FALSE),"")</f>
        <v/>
      </c>
      <c r="J49" s="84" t="str">
        <f>IFERROR(VLOOKUP(C49,Calculations!$F$6:$AL$175,12,FALSE),"")</f>
        <v/>
      </c>
      <c r="K49" s="101" t="str">
        <f>IFERROR(VLOOKUP(C49,Calculations!$F$6:$AL$175,13,FALSE),"")</f>
        <v/>
      </c>
      <c r="L49" s="84" t="str">
        <f>IFERROR(VLOOKUP(C49,Calculations!$F$6:$AL$175,14,FALSE),"")</f>
        <v/>
      </c>
      <c r="M49" s="85">
        <f>IFERROR(VLOOKUP(C49,Calculations!$F$6:$AL$175,16,FALSE),"")</f>
        <v>0.45714285714285713</v>
      </c>
      <c r="N49" s="102" t="str">
        <f>IFERROR(VLOOKUP(C49,Calculations!$F$6:$AL$175,17,FALSE),"")</f>
        <v/>
      </c>
      <c r="O49" s="85" t="str">
        <f>IFERROR(VLOOKUP(C49,Calculations!$F$6:$AL$175,18,FALSE),"")</f>
        <v/>
      </c>
      <c r="P49" s="102" t="str">
        <f>IFERROR(VLOOKUP(C49,Calculations!$F$6:$AL$175,19,FALSE),"")</f>
        <v/>
      </c>
      <c r="Q49" s="85" t="str">
        <f>IFERROR(VLOOKUP(C49,Calculations!$F$6:$AL$175,20,FALSE),"")</f>
        <v/>
      </c>
      <c r="R49" s="102" t="str">
        <f>IFERROR(VLOOKUP(C49,Calculations!$F$6:$AL$175,21,FALSE),"")</f>
        <v/>
      </c>
      <c r="S49" s="85" t="str">
        <f>IFERROR(VLOOKUP(C49,Calculations!$F$6:$AL$175,22,FALSE),"")</f>
        <v/>
      </c>
      <c r="T49" s="36">
        <f>IFERROR(VLOOKUP(C49,Calculations!$F$2:$AL$175,24,FALSE),"")</f>
        <v>1</v>
      </c>
      <c r="U49" s="38" t="str">
        <f t="shared" si="10"/>
        <v/>
      </c>
      <c r="V49" s="38" t="str">
        <f t="shared" si="11"/>
        <v/>
      </c>
      <c r="W49" s="37">
        <f>IFERROR(VLOOKUP(C49,Calculations!$F$2:$AL$175,25,FALSE),"")</f>
        <v>0.45714285714285713</v>
      </c>
      <c r="X49" s="38">
        <f>IFERROR(VLOOKUP(C49,Calculations!$F$2:$AL$175,26,FALSE),"")</f>
        <v>0.45714285714285713</v>
      </c>
      <c r="Y49" s="39">
        <f>IFERROR(VLOOKUP(C49,Calculations!$F$2:$AL$175,27,FALSE),"")</f>
        <v>16</v>
      </c>
      <c r="Z49" s="39">
        <f>IFERROR(VLOOKUP(C49,Calculations!$F$2:$AL$175,27,FALSE),"")</f>
        <v>16</v>
      </c>
      <c r="AA49" s="40">
        <f>IFERROR(VLOOKUP(C49,Calculations!$F$2:$AL$175,31,FALSE),"")</f>
        <v>16</v>
      </c>
    </row>
    <row r="50" spans="2:27" ht="13.5" customHeight="1" x14ac:dyDescent="0.3">
      <c r="B50" s="41">
        <v>7</v>
      </c>
      <c r="C50" s="230" t="str">
        <f>IFERROR(VLOOKUP(B50,Calculations!$B$51:$BC$84,5,FALSE),"")</f>
        <v>Amanda Holland</v>
      </c>
      <c r="D50" s="52">
        <f>IF(C50="","",VLOOKUP(C50,Lookups!$A$2:$F$99,2,FALSE))</f>
        <v>60633</v>
      </c>
      <c r="E50" s="13" t="str">
        <f>IF(C50="","",VLOOKUP(C50,Lookups!$A$2:$F$99,6,FALSE))</f>
        <v>Frobury</v>
      </c>
      <c r="F50" s="84">
        <f>IFERROR(VLOOKUP(C50,Calculations!$F$6:$AL$175,8,FALSE),"")</f>
        <v>16</v>
      </c>
      <c r="G50" s="101" t="str">
        <f>IFERROR(VLOOKUP(C50,Calculations!$F$6:$AL$175,9,FALSE),"")</f>
        <v/>
      </c>
      <c r="H50" s="84" t="str">
        <f>IFERROR(VLOOKUP(C50,Calculations!$F$6:$AL$175,10,FALSE),"")</f>
        <v/>
      </c>
      <c r="I50" s="101" t="str">
        <f>IFERROR(VLOOKUP(C50,Calculations!$F$6:$AL$175,11,FALSE),"")</f>
        <v/>
      </c>
      <c r="J50" s="84" t="str">
        <f>IFERROR(VLOOKUP(C50,Calculations!$F$6:$AL$175,12,FALSE),"")</f>
        <v/>
      </c>
      <c r="K50" s="101" t="str">
        <f>IFERROR(VLOOKUP(C50,Calculations!$F$6:$AL$175,13,FALSE),"")</f>
        <v/>
      </c>
      <c r="L50" s="84" t="str">
        <f>IFERROR(VLOOKUP(C50,Calculations!$F$6:$AL$175,14,FALSE),"")</f>
        <v/>
      </c>
      <c r="M50" s="85">
        <f>IFERROR(VLOOKUP(C50,Calculations!$F$6:$AL$175,16,FALSE),"")</f>
        <v>0.45714285714285713</v>
      </c>
      <c r="N50" s="102" t="str">
        <f>IFERROR(VLOOKUP(C50,Calculations!$F$6:$AL$175,17,FALSE),"")</f>
        <v/>
      </c>
      <c r="O50" s="85" t="str">
        <f>IFERROR(VLOOKUP(C50,Calculations!$F$6:$AL$175,18,FALSE),"")</f>
        <v/>
      </c>
      <c r="P50" s="102" t="str">
        <f>IFERROR(VLOOKUP(C50,Calculations!$F$6:$AL$175,19,FALSE),"")</f>
        <v/>
      </c>
      <c r="Q50" s="85" t="str">
        <f>IFERROR(VLOOKUP(C50,Calculations!$F$6:$AL$175,20,FALSE),"")</f>
        <v/>
      </c>
      <c r="R50" s="102" t="str">
        <f>IFERROR(VLOOKUP(C50,Calculations!$F$6:$AL$175,21,FALSE),"")</f>
        <v/>
      </c>
      <c r="S50" s="85" t="str">
        <f>IFERROR(VLOOKUP(C50,Calculations!$F$6:$AL$175,22,FALSE),"")</f>
        <v/>
      </c>
      <c r="T50" s="36">
        <f>IFERROR(VLOOKUP(C50,Calculations!$F$2:$AL$175,24,FALSE),"")</f>
        <v>1</v>
      </c>
      <c r="U50" s="38" t="str">
        <f t="shared" si="10"/>
        <v/>
      </c>
      <c r="V50" s="38" t="str">
        <f t="shared" si="11"/>
        <v/>
      </c>
      <c r="W50" s="37">
        <f>IFERROR(VLOOKUP(C50,Calculations!$F$2:$AL$175,25,FALSE),"")</f>
        <v>0.45714285714285713</v>
      </c>
      <c r="X50" s="38">
        <f>IFERROR(VLOOKUP(C50,Calculations!$F$2:$AL$175,26,FALSE),"")</f>
        <v>0.45714285714285713</v>
      </c>
      <c r="Y50" s="39">
        <f>IFERROR(VLOOKUP(C50,Calculations!$F$2:$AL$175,27,FALSE),"")</f>
        <v>16</v>
      </c>
      <c r="Z50" s="39">
        <f>IFERROR(VLOOKUP(C50,Calculations!$F$2:$AL$175,27,FALSE),"")</f>
        <v>16</v>
      </c>
      <c r="AA50" s="40">
        <f>IFERROR(VLOOKUP(C50,Calculations!$F$2:$AL$175,31,FALSE),"")</f>
        <v>16</v>
      </c>
    </row>
    <row r="51" spans="2:27" ht="13.5" hidden="1" customHeight="1" x14ac:dyDescent="0.3">
      <c r="B51" s="41">
        <v>8</v>
      </c>
      <c r="C51" s="230" t="str">
        <f>IFERROR(VLOOKUP(B51,Calculations!$B$51:$BC$84,5,FALSE),"")</f>
        <v/>
      </c>
      <c r="D51" s="52" t="str">
        <f>IF(C51="","",VLOOKUP(C51,Lookups!$A$2:$F$99,2,FALSE))</f>
        <v/>
      </c>
      <c r="E51" s="13" t="str">
        <f>IF(C51="","",VLOOKUP(C51,Lookups!$A$2:$F$99,6,FALSE))</f>
        <v/>
      </c>
      <c r="F51" s="84" t="str">
        <f>IFERROR(VLOOKUP(C51,Calculations!$F$6:$AL$175,8,FALSE),"")</f>
        <v/>
      </c>
      <c r="G51" s="101" t="str">
        <f>IFERROR(VLOOKUP(C51,Calculations!$F$6:$AL$175,9,FALSE),"")</f>
        <v/>
      </c>
      <c r="H51" s="84" t="str">
        <f>IFERROR(VLOOKUP(C51,Calculations!$F$6:$AL$175,10,FALSE),"")</f>
        <v/>
      </c>
      <c r="I51" s="101" t="str">
        <f>IFERROR(VLOOKUP(C51,Calculations!$F$6:$AL$175,11,FALSE),"")</f>
        <v/>
      </c>
      <c r="J51" s="84" t="str">
        <f>IFERROR(VLOOKUP(C51,Calculations!$F$6:$AL$175,12,FALSE),"")</f>
        <v/>
      </c>
      <c r="K51" s="101" t="str">
        <f>IFERROR(VLOOKUP(C51,Calculations!$F$6:$AL$175,13,FALSE),"")</f>
        <v/>
      </c>
      <c r="L51" s="84" t="str">
        <f>IFERROR(VLOOKUP(C51,Calculations!$F$6:$AL$175,14,FALSE),"")</f>
        <v/>
      </c>
      <c r="M51" s="85" t="str">
        <f>IFERROR(VLOOKUP(C51,Calculations!$F$6:$AL$175,16,FALSE),"")</f>
        <v/>
      </c>
      <c r="N51" s="102" t="str">
        <f>IFERROR(VLOOKUP(C51,Calculations!$F$6:$AL$175,17,FALSE),"")</f>
        <v/>
      </c>
      <c r="O51" s="85" t="str">
        <f>IFERROR(VLOOKUP(C51,Calculations!$F$6:$AL$175,18,FALSE),"")</f>
        <v/>
      </c>
      <c r="P51" s="102" t="str">
        <f>IFERROR(VLOOKUP(C51,Calculations!$F$6:$AL$175,19,FALSE),"")</f>
        <v/>
      </c>
      <c r="Q51" s="85" t="str">
        <f>IFERROR(VLOOKUP(C51,Calculations!$F$6:$AL$175,20,FALSE),"")</f>
        <v/>
      </c>
      <c r="R51" s="102" t="str">
        <f>IFERROR(VLOOKUP(C51,Calculations!$F$6:$AL$175,21,FALSE),"")</f>
        <v/>
      </c>
      <c r="S51" s="85" t="str">
        <f>IFERROR(VLOOKUP(C51,Calculations!$F$6:$AL$175,22,FALSE),"")</f>
        <v/>
      </c>
      <c r="T51" s="36" t="str">
        <f>IFERROR(VLOOKUP(C51,Calculations!$F$2:$AL$175,24,FALSE),"")</f>
        <v/>
      </c>
      <c r="U51" s="38" t="str">
        <f t="shared" si="10"/>
        <v/>
      </c>
      <c r="V51" s="38" t="str">
        <f t="shared" si="11"/>
        <v/>
      </c>
      <c r="W51" s="37" t="str">
        <f>IFERROR(VLOOKUP(C51,Calculations!$F$2:$AL$175,25,FALSE),"")</f>
        <v/>
      </c>
      <c r="X51" s="38" t="str">
        <f>IFERROR(VLOOKUP(C51,Calculations!$F$2:$AL$175,26,FALSE),"")</f>
        <v/>
      </c>
      <c r="Y51" s="39" t="str">
        <f>IFERROR(VLOOKUP(C51,Calculations!$F$2:$AL$175,27,FALSE),"")</f>
        <v/>
      </c>
      <c r="Z51" s="39" t="str">
        <f>IFERROR(VLOOKUP(C51,Calculations!$F$2:$AL$175,27,FALSE),"")</f>
        <v/>
      </c>
      <c r="AA51" s="40" t="str">
        <f>IFERROR(VLOOKUP(C51,Calculations!$F$2:$AL$175,31,FALSE),"")</f>
        <v/>
      </c>
    </row>
    <row r="52" spans="2:27" ht="13.5" hidden="1" customHeight="1" x14ac:dyDescent="0.3">
      <c r="B52" s="41">
        <v>9</v>
      </c>
      <c r="C52" s="234" t="str">
        <f>IFERROR(VLOOKUP(B52,Calculations!$B$51:$BC$84,5,FALSE),"")</f>
        <v/>
      </c>
      <c r="D52" s="235" t="str">
        <f>IF(C52="","",VLOOKUP(C52,Lookups!$A$2:$F$99,2,FALSE))</f>
        <v/>
      </c>
      <c r="E52" s="236" t="str">
        <f>IF(C52="","",VLOOKUP(C52,Lookups!$A$2:$F$99,6,FALSE))</f>
        <v/>
      </c>
      <c r="F52" s="237" t="str">
        <f>IFERROR(VLOOKUP(C52,Calculations!$F$6:$AL$175,8,FALSE),"")</f>
        <v/>
      </c>
      <c r="G52" s="238" t="str">
        <f>IFERROR(VLOOKUP(C52,Calculations!$F$6:$AL$175,9,FALSE),"")</f>
        <v/>
      </c>
      <c r="H52" s="237" t="str">
        <f>IFERROR(VLOOKUP(C52,Calculations!$F$6:$AL$175,10,FALSE),"")</f>
        <v/>
      </c>
      <c r="I52" s="238" t="str">
        <f>IFERROR(VLOOKUP(C52,Calculations!$F$6:$AL$175,11,FALSE),"")</f>
        <v/>
      </c>
      <c r="J52" s="237" t="str">
        <f>IFERROR(VLOOKUP(C52,Calculations!$F$6:$AL$175,12,FALSE),"")</f>
        <v/>
      </c>
      <c r="K52" s="238" t="str">
        <f>IFERROR(VLOOKUP(C52,Calculations!$F$6:$AL$175,13,FALSE),"")</f>
        <v/>
      </c>
      <c r="L52" s="237" t="str">
        <f>IFERROR(VLOOKUP(C52,Calculations!$F$6:$AL$175,14,FALSE),"")</f>
        <v/>
      </c>
      <c r="M52" s="239" t="str">
        <f>IFERROR(VLOOKUP(C52,Calculations!$F$6:$AL$175,16,FALSE),"")</f>
        <v/>
      </c>
      <c r="N52" s="240" t="str">
        <f>IFERROR(VLOOKUP(C52,Calculations!$F$6:$AL$175,17,FALSE),"")</f>
        <v/>
      </c>
      <c r="O52" s="239" t="str">
        <f>IFERROR(VLOOKUP(C52,Calculations!$F$6:$AL$175,18,FALSE),"")</f>
        <v/>
      </c>
      <c r="P52" s="240" t="str">
        <f>IFERROR(VLOOKUP(C52,Calculations!$F$6:$AL$175,19,FALSE),"")</f>
        <v/>
      </c>
      <c r="Q52" s="239" t="str">
        <f>IFERROR(VLOOKUP(C52,Calculations!$F$6:$AL$175,20,FALSE),"")</f>
        <v/>
      </c>
      <c r="R52" s="240" t="str">
        <f>IFERROR(VLOOKUP(C52,Calculations!$F$6:$AL$175,21,FALSE),"")</f>
        <v/>
      </c>
      <c r="S52" s="239" t="str">
        <f>IFERROR(VLOOKUP(C52,Calculations!$F$6:$AL$175,22,FALSE),"")</f>
        <v/>
      </c>
      <c r="T52" s="231" t="str">
        <f>IFERROR(VLOOKUP(C52,Calculations!$F$2:$AL$175,24,FALSE),"")</f>
        <v/>
      </c>
      <c r="U52" s="232" t="str">
        <f t="shared" si="10"/>
        <v/>
      </c>
      <c r="V52" s="232" t="str">
        <f t="shared" si="11"/>
        <v/>
      </c>
      <c r="W52" s="233" t="str">
        <f>IFERROR(VLOOKUP(C52,Calculations!$F$2:$AL$175,25,FALSE),"")</f>
        <v/>
      </c>
      <c r="X52" s="38" t="str">
        <f>IFERROR(VLOOKUP(C52,Calculations!$F$2:$AL$175,26,FALSE),"")</f>
        <v/>
      </c>
      <c r="Y52" s="39" t="str">
        <f>IFERROR(VLOOKUP(C52,Calculations!$F$2:$AL$175,27,FALSE),"")</f>
        <v/>
      </c>
      <c r="Z52" s="39" t="str">
        <f>IFERROR(VLOOKUP(C52,Calculations!$F$2:$AL$175,27,FALSE),"")</f>
        <v/>
      </c>
      <c r="AA52" s="40" t="str">
        <f>IFERROR(VLOOKUP(C52,Calculations!$F$2:$AL$175,31,FALSE),"")</f>
        <v/>
      </c>
    </row>
    <row r="53" spans="2:27" ht="13.5" hidden="1" customHeight="1" x14ac:dyDescent="0.3">
      <c r="B53" s="41">
        <v>10</v>
      </c>
      <c r="C53" s="230" t="str">
        <f>IFERROR(VLOOKUP(B53,Calculations!$B$51:$BC$84,5,FALSE),"")</f>
        <v/>
      </c>
      <c r="D53" s="52" t="str">
        <f>IF(C53="","",VLOOKUP(C53,Lookups!$A$2:$F$99,2,FALSE))</f>
        <v/>
      </c>
      <c r="E53" s="13" t="str">
        <f>IF(C53="","",VLOOKUP(C53,Lookups!$A$2:$F$99,6,FALSE))</f>
        <v/>
      </c>
      <c r="F53" s="84" t="str">
        <f>IFERROR(VLOOKUP(C53,Calculations!$F$6:$AL$175,8,FALSE),"")</f>
        <v/>
      </c>
      <c r="G53" s="101" t="str">
        <f>IFERROR(VLOOKUP(C53,Calculations!$F$6:$AL$175,9,FALSE),"")</f>
        <v/>
      </c>
      <c r="H53" s="84" t="str">
        <f>IFERROR(VLOOKUP(C53,Calculations!$F$6:$AL$175,10,FALSE),"")</f>
        <v/>
      </c>
      <c r="I53" s="101" t="str">
        <f>IFERROR(VLOOKUP(C53,Calculations!$F$6:$AL$175,11,FALSE),"")</f>
        <v/>
      </c>
      <c r="J53" s="84" t="str">
        <f>IFERROR(VLOOKUP(C53,Calculations!$F$6:$AL$175,12,FALSE),"")</f>
        <v/>
      </c>
      <c r="K53" s="101" t="str">
        <f>IFERROR(VLOOKUP(C53,Calculations!$F$6:$AL$175,13,FALSE),"")</f>
        <v/>
      </c>
      <c r="L53" s="84" t="str">
        <f>IFERROR(VLOOKUP(C53,Calculations!$F$6:$AL$175,14,FALSE),"")</f>
        <v/>
      </c>
      <c r="M53" s="85" t="str">
        <f>IFERROR(VLOOKUP(C53,Calculations!$F$6:$AL$175,16,FALSE),"")</f>
        <v/>
      </c>
      <c r="N53" s="102" t="str">
        <f>IFERROR(VLOOKUP(C53,Calculations!$F$6:$AL$175,17,FALSE),"")</f>
        <v/>
      </c>
      <c r="O53" s="85" t="str">
        <f>IFERROR(VLOOKUP(C53,Calculations!$F$6:$AL$175,18,FALSE),"")</f>
        <v/>
      </c>
      <c r="P53" s="102" t="str">
        <f>IFERROR(VLOOKUP(C53,Calculations!$F$6:$AL$175,19,FALSE),"")</f>
        <v/>
      </c>
      <c r="Q53" s="85" t="str">
        <f>IFERROR(VLOOKUP(C53,Calculations!$F$6:$AL$175,20,FALSE),"")</f>
        <v/>
      </c>
      <c r="R53" s="102" t="str">
        <f>IFERROR(VLOOKUP(C53,Calculations!$F$6:$AL$175,21,FALSE),"")</f>
        <v/>
      </c>
      <c r="S53" s="85" t="str">
        <f>IFERROR(VLOOKUP(C53,Calculations!$F$6:$AL$175,22,FALSE),"")</f>
        <v/>
      </c>
      <c r="T53" s="36" t="str">
        <f>IFERROR(VLOOKUP(C53,Calculations!$F$2:$AL$175,24,FALSE),"")</f>
        <v/>
      </c>
      <c r="U53" s="38" t="str">
        <f t="shared" si="10"/>
        <v/>
      </c>
      <c r="V53" s="38" t="str">
        <f t="shared" si="11"/>
        <v/>
      </c>
      <c r="W53" s="37" t="str">
        <f>IFERROR(VLOOKUP(C53,Calculations!$F$2:$AL$175,25,FALSE),"")</f>
        <v/>
      </c>
      <c r="X53" s="38" t="str">
        <f>IFERROR(VLOOKUP(C53,Calculations!$F$2:$AL$175,26,FALSE),"")</f>
        <v/>
      </c>
      <c r="Y53" s="39" t="str">
        <f>IFERROR(VLOOKUP(C53,Calculations!$F$2:$AL$175,27,FALSE),"")</f>
        <v/>
      </c>
      <c r="Z53" s="39" t="str">
        <f>IFERROR(VLOOKUP(C53,Calculations!$F$2:$AL$175,27,FALSE),"")</f>
        <v/>
      </c>
      <c r="AA53" s="40" t="str">
        <f>IFERROR(VLOOKUP(C53,Calculations!$F$2:$AL$175,31,FALSE),"")</f>
        <v/>
      </c>
    </row>
    <row r="54" spans="2:27" ht="13.5" hidden="1" customHeight="1" x14ac:dyDescent="0.3">
      <c r="B54" s="41">
        <v>11</v>
      </c>
      <c r="C54" s="230" t="str">
        <f>IFERROR(VLOOKUP(B54,Calculations!$B$51:$BC$84,5,FALSE),"")</f>
        <v/>
      </c>
      <c r="D54" s="52" t="str">
        <f>IF(C54="","",VLOOKUP(C54,Lookups!$A$2:$F$99,2,FALSE))</f>
        <v/>
      </c>
      <c r="E54" s="13" t="str">
        <f>IF(C54="","",VLOOKUP(C54,Lookups!$A$2:$F$99,6,FALSE))</f>
        <v/>
      </c>
      <c r="F54" s="84" t="str">
        <f>IFERROR(VLOOKUP(C54,Calculations!$F$6:$AL$175,8,FALSE),"")</f>
        <v/>
      </c>
      <c r="G54" s="101" t="str">
        <f>IFERROR(VLOOKUP(C54,Calculations!$F$6:$AL$175,9,FALSE),"")</f>
        <v/>
      </c>
      <c r="H54" s="84" t="str">
        <f>IFERROR(VLOOKUP(C54,Calculations!$F$6:$AL$175,10,FALSE),"")</f>
        <v/>
      </c>
      <c r="I54" s="101" t="str">
        <f>IFERROR(VLOOKUP(C54,Calculations!$F$6:$AL$175,11,FALSE),"")</f>
        <v/>
      </c>
      <c r="J54" s="84" t="str">
        <f>IFERROR(VLOOKUP(C54,Calculations!$F$6:$AL$175,12,FALSE),"")</f>
        <v/>
      </c>
      <c r="K54" s="101" t="str">
        <f>IFERROR(VLOOKUP(C54,Calculations!$F$6:$AL$175,13,FALSE),"")</f>
        <v/>
      </c>
      <c r="L54" s="84" t="str">
        <f>IFERROR(VLOOKUP(C54,Calculations!$F$6:$AL$175,14,FALSE),"")</f>
        <v/>
      </c>
      <c r="M54" s="85" t="str">
        <f>IFERROR(VLOOKUP(C54,Calculations!$F$6:$AL$175,16,FALSE),"")</f>
        <v/>
      </c>
      <c r="N54" s="102" t="str">
        <f>IFERROR(VLOOKUP(C54,Calculations!$F$6:$AL$175,17,FALSE),"")</f>
        <v/>
      </c>
      <c r="O54" s="85" t="str">
        <f>IFERROR(VLOOKUP(C54,Calculations!$F$6:$AL$175,18,FALSE),"")</f>
        <v/>
      </c>
      <c r="P54" s="102" t="str">
        <f>IFERROR(VLOOKUP(C54,Calculations!$F$6:$AL$175,19,FALSE),"")</f>
        <v/>
      </c>
      <c r="Q54" s="85" t="str">
        <f>IFERROR(VLOOKUP(C54,Calculations!$F$6:$AL$175,20,FALSE),"")</f>
        <v/>
      </c>
      <c r="R54" s="102" t="str">
        <f>IFERROR(VLOOKUP(C54,Calculations!$F$6:$AL$175,21,FALSE),"")</f>
        <v/>
      </c>
      <c r="S54" s="85" t="str">
        <f>IFERROR(VLOOKUP(C54,Calculations!$F$6:$AL$175,22,FALSE),"")</f>
        <v/>
      </c>
      <c r="T54" s="36" t="str">
        <f>IFERROR(VLOOKUP(C54,Calculations!$F$2:$AL$175,24,FALSE),"")</f>
        <v/>
      </c>
      <c r="U54" s="38" t="str">
        <f t="shared" si="10"/>
        <v/>
      </c>
      <c r="V54" s="38" t="str">
        <f t="shared" si="11"/>
        <v/>
      </c>
      <c r="W54" s="37" t="str">
        <f>IFERROR(VLOOKUP(C54,Calculations!$F$2:$AL$175,25,FALSE),"")</f>
        <v/>
      </c>
      <c r="X54" s="38" t="str">
        <f>IFERROR(VLOOKUP(C54,Calculations!$F$2:$AL$175,26,FALSE),"")</f>
        <v/>
      </c>
      <c r="Y54" s="39" t="str">
        <f>IFERROR(VLOOKUP(C54,Calculations!$F$2:$AL$175,27,FALSE),"")</f>
        <v/>
      </c>
      <c r="Z54" s="39" t="str">
        <f>IFERROR(VLOOKUP(C54,Calculations!$F$2:$AL$175,27,FALSE),"")</f>
        <v/>
      </c>
      <c r="AA54" s="40" t="str">
        <f>IFERROR(VLOOKUP(C54,Calculations!$F$2:$AL$175,31,FALSE),"")</f>
        <v/>
      </c>
    </row>
    <row r="55" spans="2:27" ht="13.5" hidden="1" customHeight="1" x14ac:dyDescent="0.3">
      <c r="B55" s="41">
        <v>12</v>
      </c>
      <c r="C55" s="230" t="str">
        <f>IFERROR(VLOOKUP(B55,Calculations!$B$51:$BC$84,5,FALSE),"")</f>
        <v/>
      </c>
      <c r="D55" s="52" t="str">
        <f>IF(C55="","",VLOOKUP(C55,Lookups!$A$2:$F$99,2,FALSE))</f>
        <v/>
      </c>
      <c r="E55" s="13" t="str">
        <f>IF(C55="","",VLOOKUP(C55,Lookups!$A$2:$F$99,6,FALSE))</f>
        <v/>
      </c>
      <c r="F55" s="84" t="str">
        <f>IFERROR(VLOOKUP(C55,Calculations!$F$6:$AL$175,8,FALSE),"")</f>
        <v/>
      </c>
      <c r="G55" s="101" t="str">
        <f>IFERROR(VLOOKUP(C55,Calculations!$F$6:$AL$175,9,FALSE),"")</f>
        <v/>
      </c>
      <c r="H55" s="84" t="str">
        <f>IFERROR(VLOOKUP(C55,Calculations!$F$6:$AL$175,10,FALSE),"")</f>
        <v/>
      </c>
      <c r="I55" s="101" t="str">
        <f>IFERROR(VLOOKUP(C55,Calculations!$F$6:$AL$175,11,FALSE),"")</f>
        <v/>
      </c>
      <c r="J55" s="84" t="str">
        <f>IFERROR(VLOOKUP(C55,Calculations!$F$6:$AL$175,12,FALSE),"")</f>
        <v/>
      </c>
      <c r="K55" s="101" t="str">
        <f>IFERROR(VLOOKUP(C55,Calculations!$F$6:$AL$175,13,FALSE),"")</f>
        <v/>
      </c>
      <c r="L55" s="84" t="str">
        <f>IFERROR(VLOOKUP(C55,Calculations!$F$6:$AL$175,14,FALSE),"")</f>
        <v/>
      </c>
      <c r="M55" s="85" t="str">
        <f>IFERROR(VLOOKUP(C55,Calculations!$F$6:$AL$175,16,FALSE),"")</f>
        <v/>
      </c>
      <c r="N55" s="102" t="str">
        <f>IFERROR(VLOOKUP(C55,Calculations!$F$6:$AL$175,17,FALSE),"")</f>
        <v/>
      </c>
      <c r="O55" s="85" t="str">
        <f>IFERROR(VLOOKUP(C55,Calculations!$F$6:$AL$175,18,FALSE),"")</f>
        <v/>
      </c>
      <c r="P55" s="102" t="str">
        <f>IFERROR(VLOOKUP(C55,Calculations!$F$6:$AL$175,19,FALSE),"")</f>
        <v/>
      </c>
      <c r="Q55" s="85" t="str">
        <f>IFERROR(VLOOKUP(C55,Calculations!$F$6:$AL$175,20,FALSE),"")</f>
        <v/>
      </c>
      <c r="R55" s="102" t="str">
        <f>IFERROR(VLOOKUP(C55,Calculations!$F$6:$AL$175,21,FALSE),"")</f>
        <v/>
      </c>
      <c r="S55" s="85" t="str">
        <f>IFERROR(VLOOKUP(C55,Calculations!$F$6:$AL$175,22,FALSE),"")</f>
        <v/>
      </c>
      <c r="T55" s="36" t="str">
        <f>IFERROR(VLOOKUP(C55,Calculations!$F$2:$AL$175,24,FALSE),"")</f>
        <v/>
      </c>
      <c r="U55" s="38" t="str">
        <f t="shared" si="10"/>
        <v/>
      </c>
      <c r="V55" s="38" t="str">
        <f t="shared" si="11"/>
        <v/>
      </c>
      <c r="W55" s="37" t="str">
        <f>IFERROR(VLOOKUP(C55,Calculations!$F$2:$AL$175,25,FALSE),"")</f>
        <v/>
      </c>
      <c r="X55" s="38" t="str">
        <f>IFERROR(VLOOKUP(C55,Calculations!$F$2:$AL$175,26,FALSE),"")</f>
        <v/>
      </c>
      <c r="Y55" s="39" t="str">
        <f>IFERROR(VLOOKUP(C55,Calculations!$F$2:$AL$175,27,FALSE),"")</f>
        <v/>
      </c>
      <c r="Z55" s="39" t="str">
        <f>IFERROR(VLOOKUP(C55,Calculations!$F$2:$AL$175,27,FALSE),"")</f>
        <v/>
      </c>
      <c r="AA55" s="40" t="str">
        <f>IFERROR(VLOOKUP(C55,Calculations!$F$2:$AL$175,31,FALSE),"")</f>
        <v/>
      </c>
    </row>
    <row r="56" spans="2:27" ht="13.5" hidden="1" customHeight="1" x14ac:dyDescent="0.3">
      <c r="B56" s="41">
        <v>13</v>
      </c>
      <c r="C56" s="230" t="str">
        <f>IFERROR(VLOOKUP(B56,Calculations!$B$51:$BC$84,5,FALSE),"")</f>
        <v/>
      </c>
      <c r="D56" s="52" t="str">
        <f>IF(C56="","",VLOOKUP(C56,Lookups!$A$2:$F$99,2,FALSE))</f>
        <v/>
      </c>
      <c r="E56" s="13" t="str">
        <f>IF(C56="","",VLOOKUP(C56,Lookups!$A$2:$F$99,6,FALSE))</f>
        <v/>
      </c>
      <c r="F56" s="84" t="str">
        <f>IFERROR(VLOOKUP(C56,Calculations!$F$6:$AL$175,8,FALSE),"")</f>
        <v/>
      </c>
      <c r="G56" s="101" t="str">
        <f>IFERROR(VLOOKUP(C56,Calculations!$F$6:$AL$175,9,FALSE),"")</f>
        <v/>
      </c>
      <c r="H56" s="84" t="str">
        <f>IFERROR(VLOOKUP(C56,Calculations!$F$6:$AL$175,10,FALSE),"")</f>
        <v/>
      </c>
      <c r="I56" s="101" t="str">
        <f>IFERROR(VLOOKUP(C56,Calculations!$F$6:$AL$175,11,FALSE),"")</f>
        <v/>
      </c>
      <c r="J56" s="84" t="str">
        <f>IFERROR(VLOOKUP(C56,Calculations!$F$6:$AL$175,12,FALSE),"")</f>
        <v/>
      </c>
      <c r="K56" s="101" t="str">
        <f>IFERROR(VLOOKUP(C56,Calculations!$F$6:$AL$175,13,FALSE),"")</f>
        <v/>
      </c>
      <c r="L56" s="84" t="str">
        <f>IFERROR(VLOOKUP(C56,Calculations!$F$6:$AL$175,14,FALSE),"")</f>
        <v/>
      </c>
      <c r="M56" s="85" t="str">
        <f>IFERROR(VLOOKUP(C56,Calculations!$F$6:$AL$175,16,FALSE),"")</f>
        <v/>
      </c>
      <c r="N56" s="102" t="str">
        <f>IFERROR(VLOOKUP(C56,Calculations!$F$6:$AL$175,17,FALSE),"")</f>
        <v/>
      </c>
      <c r="O56" s="85" t="str">
        <f>IFERROR(VLOOKUP(C56,Calculations!$F$6:$AL$175,18,FALSE),"")</f>
        <v/>
      </c>
      <c r="P56" s="102" t="str">
        <f>IFERROR(VLOOKUP(C56,Calculations!$F$6:$AL$175,19,FALSE),"")</f>
        <v/>
      </c>
      <c r="Q56" s="85" t="str">
        <f>IFERROR(VLOOKUP(C56,Calculations!$F$6:$AL$175,20,FALSE),"")</f>
        <v/>
      </c>
      <c r="R56" s="102" t="str">
        <f>IFERROR(VLOOKUP(C56,Calculations!$F$6:$AL$175,21,FALSE),"")</f>
        <v/>
      </c>
      <c r="S56" s="85" t="str">
        <f>IFERROR(VLOOKUP(C56,Calculations!$F$6:$AL$175,22,FALSE),"")</f>
        <v/>
      </c>
      <c r="T56" s="36" t="str">
        <f>IFERROR(VLOOKUP(C56,Calculations!$F$2:$AL$175,24,FALSE),"")</f>
        <v/>
      </c>
      <c r="U56" s="38" t="str">
        <f t="shared" si="10"/>
        <v/>
      </c>
      <c r="V56" s="38" t="str">
        <f t="shared" si="11"/>
        <v/>
      </c>
      <c r="W56" s="37" t="str">
        <f>IFERROR(VLOOKUP(C56,Calculations!$F$2:$AL$175,25,FALSE),"")</f>
        <v/>
      </c>
      <c r="X56" s="38" t="str">
        <f>IFERROR(VLOOKUP(C56,Calculations!$F$2:$AL$175,26,FALSE),"")</f>
        <v/>
      </c>
      <c r="Y56" s="39" t="str">
        <f>IFERROR(VLOOKUP(C56,Calculations!$F$2:$AL$175,27,FALSE),"")</f>
        <v/>
      </c>
      <c r="Z56" s="39" t="str">
        <f>IFERROR(VLOOKUP(C56,Calculations!$F$2:$AL$175,27,FALSE),"")</f>
        <v/>
      </c>
      <c r="AA56" s="40" t="str">
        <f>IFERROR(VLOOKUP(C56,Calculations!$F$2:$AL$175,31,FALSE),"")</f>
        <v/>
      </c>
    </row>
    <row r="57" spans="2:27" ht="13.5" hidden="1" customHeight="1" x14ac:dyDescent="0.3">
      <c r="B57" s="41">
        <v>14</v>
      </c>
      <c r="C57" s="230" t="str">
        <f>IFERROR(VLOOKUP(B57,Calculations!$B$51:$BC$84,5,FALSE),"")</f>
        <v/>
      </c>
      <c r="D57" s="52" t="str">
        <f>IF(C57="","",VLOOKUP(C57,Lookups!$A$2:$F$99,2,FALSE))</f>
        <v/>
      </c>
      <c r="E57" s="13" t="str">
        <f>IF(C57="","",VLOOKUP(C57,Lookups!$A$2:$F$99,6,FALSE))</f>
        <v/>
      </c>
      <c r="F57" s="84" t="str">
        <f>IFERROR(VLOOKUP(C57,Calculations!$F$6:$AL$175,8,FALSE),"")</f>
        <v/>
      </c>
      <c r="G57" s="101" t="str">
        <f>IFERROR(VLOOKUP(C57,Calculations!$F$6:$AL$175,9,FALSE),"")</f>
        <v/>
      </c>
      <c r="H57" s="84" t="str">
        <f>IFERROR(VLOOKUP(C57,Calculations!$F$6:$AL$175,10,FALSE),"")</f>
        <v/>
      </c>
      <c r="I57" s="101" t="str">
        <f>IFERROR(VLOOKUP(C57,Calculations!$F$6:$AL$175,11,FALSE),"")</f>
        <v/>
      </c>
      <c r="J57" s="84" t="str">
        <f>IFERROR(VLOOKUP(C57,Calculations!$F$6:$AL$175,12,FALSE),"")</f>
        <v/>
      </c>
      <c r="K57" s="101" t="str">
        <f>IFERROR(VLOOKUP(C57,Calculations!$F$6:$AL$175,13,FALSE),"")</f>
        <v/>
      </c>
      <c r="L57" s="84" t="str">
        <f>IFERROR(VLOOKUP(C57,Calculations!$F$6:$AL$175,14,FALSE),"")</f>
        <v/>
      </c>
      <c r="M57" s="85" t="str">
        <f>IFERROR(VLOOKUP(C57,Calculations!$F$6:$AL$175,16,FALSE),"")</f>
        <v/>
      </c>
      <c r="N57" s="102" t="str">
        <f>IFERROR(VLOOKUP(C57,Calculations!$F$6:$AL$175,17,FALSE),"")</f>
        <v/>
      </c>
      <c r="O57" s="85" t="str">
        <f>IFERROR(VLOOKUP(C57,Calculations!$F$6:$AL$175,18,FALSE),"")</f>
        <v/>
      </c>
      <c r="P57" s="102" t="str">
        <f>IFERROR(VLOOKUP(C57,Calculations!$F$6:$AL$175,19,FALSE),"")</f>
        <v/>
      </c>
      <c r="Q57" s="85" t="str">
        <f>IFERROR(VLOOKUP(C57,Calculations!$F$6:$AL$175,20,FALSE),"")</f>
        <v/>
      </c>
      <c r="R57" s="102" t="str">
        <f>IFERROR(VLOOKUP(C57,Calculations!$F$6:$AL$175,21,FALSE),"")</f>
        <v/>
      </c>
      <c r="S57" s="85" t="str">
        <f>IFERROR(VLOOKUP(C57,Calculations!$F$6:$AL$175,22,FALSE),"")</f>
        <v/>
      </c>
      <c r="T57" s="36" t="str">
        <f>IFERROR(VLOOKUP(C57,Calculations!$F$2:$AL$175,24,FALSE),"")</f>
        <v/>
      </c>
      <c r="U57" s="38" t="str">
        <f t="shared" si="10"/>
        <v/>
      </c>
      <c r="V57" s="38" t="str">
        <f t="shared" si="11"/>
        <v/>
      </c>
      <c r="W57" s="37" t="str">
        <f>IFERROR(VLOOKUP(C57,Calculations!$F$2:$AL$175,25,FALSE),"")</f>
        <v/>
      </c>
      <c r="X57" s="38" t="str">
        <f>IFERROR(VLOOKUP(C57,Calculations!$F$2:$AL$175,26,FALSE),"")</f>
        <v/>
      </c>
      <c r="Y57" s="39" t="str">
        <f>IFERROR(VLOOKUP(C57,Calculations!$F$2:$AL$175,27,FALSE),"")</f>
        <v/>
      </c>
      <c r="Z57" s="39" t="str">
        <f>IFERROR(VLOOKUP(C57,Calculations!$F$2:$AL$175,27,FALSE),"")</f>
        <v/>
      </c>
      <c r="AA57" s="40" t="str">
        <f>IFERROR(VLOOKUP(C57,Calculations!$F$2:$AL$175,31,FALSE),"")</f>
        <v/>
      </c>
    </row>
    <row r="58" spans="2:27" ht="13.5" hidden="1" customHeight="1" x14ac:dyDescent="0.3">
      <c r="B58" s="41">
        <v>15</v>
      </c>
      <c r="C58" s="230" t="str">
        <f>IFERROR(VLOOKUP(B58,Calculations!$B$51:$BC$84,5,FALSE),"")</f>
        <v/>
      </c>
      <c r="D58" s="52" t="str">
        <f>IF(C58="","",VLOOKUP(C58,Lookups!$A$2:$F$99,2,FALSE))</f>
        <v/>
      </c>
      <c r="E58" s="13" t="str">
        <f>IF(C58="","",VLOOKUP(C58,Lookups!$A$2:$F$99,6,FALSE))</f>
        <v/>
      </c>
      <c r="F58" s="84" t="str">
        <f>IFERROR(VLOOKUP(C58,Calculations!$F$6:$AL$175,8,FALSE),"")</f>
        <v/>
      </c>
      <c r="G58" s="101" t="str">
        <f>IFERROR(VLOOKUP(C58,Calculations!$F$6:$AL$175,9,FALSE),"")</f>
        <v/>
      </c>
      <c r="H58" s="84" t="str">
        <f>IFERROR(VLOOKUP(C58,Calculations!$F$6:$AL$175,10,FALSE),"")</f>
        <v/>
      </c>
      <c r="I58" s="101" t="str">
        <f>IFERROR(VLOOKUP(C58,Calculations!$F$6:$AL$175,11,FALSE),"")</f>
        <v/>
      </c>
      <c r="J58" s="84" t="str">
        <f>IFERROR(VLOOKUP(C58,Calculations!$F$6:$AL$175,12,FALSE),"")</f>
        <v/>
      </c>
      <c r="K58" s="101" t="str">
        <f>IFERROR(VLOOKUP(C58,Calculations!$F$6:$AL$175,13,FALSE),"")</f>
        <v/>
      </c>
      <c r="L58" s="84" t="str">
        <f>IFERROR(VLOOKUP(C58,Calculations!$F$6:$AL$175,14,FALSE),"")</f>
        <v/>
      </c>
      <c r="M58" s="85" t="str">
        <f>IFERROR(VLOOKUP(C58,Calculations!$F$6:$AL$175,16,FALSE),"")</f>
        <v/>
      </c>
      <c r="N58" s="102" t="str">
        <f>IFERROR(VLOOKUP(C58,Calculations!$F$6:$AL$175,17,FALSE),"")</f>
        <v/>
      </c>
      <c r="O58" s="85" t="str">
        <f>IFERROR(VLOOKUP(C58,Calculations!$F$6:$AL$175,18,FALSE),"")</f>
        <v/>
      </c>
      <c r="P58" s="102" t="str">
        <f>IFERROR(VLOOKUP(C58,Calculations!$F$6:$AL$175,19,FALSE),"")</f>
        <v/>
      </c>
      <c r="Q58" s="85" t="str">
        <f>IFERROR(VLOOKUP(C58,Calculations!$F$6:$AL$175,20,FALSE),"")</f>
        <v/>
      </c>
      <c r="R58" s="102" t="str">
        <f>IFERROR(VLOOKUP(C58,Calculations!$F$6:$AL$175,21,FALSE),"")</f>
        <v/>
      </c>
      <c r="S58" s="85" t="str">
        <f>IFERROR(VLOOKUP(C58,Calculations!$F$6:$AL$175,22,FALSE),"")</f>
        <v/>
      </c>
      <c r="T58" s="36" t="str">
        <f>IFERROR(VLOOKUP(C58,Calculations!$F$2:$AL$175,24,FALSE),"")</f>
        <v/>
      </c>
      <c r="U58" s="38" t="str">
        <f t="shared" si="10"/>
        <v/>
      </c>
      <c r="V58" s="38" t="str">
        <f t="shared" si="11"/>
        <v/>
      </c>
      <c r="W58" s="37" t="str">
        <f>IFERROR(VLOOKUP(C58,Calculations!$F$2:$AL$175,25,FALSE),"")</f>
        <v/>
      </c>
      <c r="X58" s="38" t="str">
        <f>IFERROR(VLOOKUP(C58,Calculations!$F$2:$AL$175,26,FALSE),"")</f>
        <v/>
      </c>
      <c r="Y58" s="39" t="str">
        <f>IFERROR(VLOOKUP(C58,Calculations!$F$2:$AL$175,27,FALSE),"")</f>
        <v/>
      </c>
      <c r="Z58" s="39" t="str">
        <f>IFERROR(VLOOKUP(C58,Calculations!$F$2:$AL$175,27,FALSE),"")</f>
        <v/>
      </c>
      <c r="AA58" s="40" t="str">
        <f>IFERROR(VLOOKUP(C58,Calculations!$F$2:$AL$175,31,FALSE),"")</f>
        <v/>
      </c>
    </row>
    <row r="59" spans="2:27" ht="13.5" hidden="1" customHeight="1" x14ac:dyDescent="0.3">
      <c r="B59" s="41">
        <v>16</v>
      </c>
      <c r="C59" s="230" t="str">
        <f>IFERROR(VLOOKUP(B59,Calculations!$B$51:$BC$84,5,FALSE),"")</f>
        <v/>
      </c>
      <c r="D59" s="52" t="str">
        <f>IF(C59="","",VLOOKUP(C59,Lookups!$A$2:$F$99,2,FALSE))</f>
        <v/>
      </c>
      <c r="E59" s="13" t="str">
        <f>IF(C59="","",VLOOKUP(C59,Lookups!$A$2:$F$99,6,FALSE))</f>
        <v/>
      </c>
      <c r="F59" s="84" t="str">
        <f>IFERROR(VLOOKUP(C59,Calculations!$F$6:$AL$175,8,FALSE),"")</f>
        <v/>
      </c>
      <c r="G59" s="101" t="str">
        <f>IFERROR(VLOOKUP(C59,Calculations!$F$6:$AL$175,9,FALSE),"")</f>
        <v/>
      </c>
      <c r="H59" s="84" t="str">
        <f>IFERROR(VLOOKUP(C59,Calculations!$F$6:$AL$175,10,FALSE),"")</f>
        <v/>
      </c>
      <c r="I59" s="101" t="str">
        <f>IFERROR(VLOOKUP(C59,Calculations!$F$6:$AL$175,11,FALSE),"")</f>
        <v/>
      </c>
      <c r="J59" s="84" t="str">
        <f>IFERROR(VLOOKUP(C59,Calculations!$F$6:$AL$175,12,FALSE),"")</f>
        <v/>
      </c>
      <c r="K59" s="101" t="str">
        <f>IFERROR(VLOOKUP(C59,Calculations!$F$6:$AL$175,13,FALSE),"")</f>
        <v/>
      </c>
      <c r="L59" s="84" t="str">
        <f>IFERROR(VLOOKUP(C59,Calculations!$F$6:$AL$175,14,FALSE),"")</f>
        <v/>
      </c>
      <c r="M59" s="85" t="str">
        <f>IFERROR(VLOOKUP(C59,Calculations!$F$6:$AL$175,16,FALSE),"")</f>
        <v/>
      </c>
      <c r="N59" s="102" t="str">
        <f>IFERROR(VLOOKUP(C59,Calculations!$F$6:$AL$175,17,FALSE),"")</f>
        <v/>
      </c>
      <c r="O59" s="85" t="str">
        <f>IFERROR(VLOOKUP(C59,Calculations!$F$6:$AL$175,18,FALSE),"")</f>
        <v/>
      </c>
      <c r="P59" s="102" t="str">
        <f>IFERROR(VLOOKUP(C59,Calculations!$F$6:$AL$175,19,FALSE),"")</f>
        <v/>
      </c>
      <c r="Q59" s="85" t="str">
        <f>IFERROR(VLOOKUP(C59,Calculations!$F$6:$AL$175,20,FALSE),"")</f>
        <v/>
      </c>
      <c r="R59" s="102" t="str">
        <f>IFERROR(VLOOKUP(C59,Calculations!$F$6:$AL$175,21,FALSE),"")</f>
        <v/>
      </c>
      <c r="S59" s="85" t="str">
        <f>IFERROR(VLOOKUP(C59,Calculations!$F$6:$AL$175,22,FALSE),"")</f>
        <v/>
      </c>
      <c r="T59" s="36" t="str">
        <f>IFERROR(VLOOKUP(C59,Calculations!$F$2:$AL$175,24,FALSE),"")</f>
        <v/>
      </c>
      <c r="U59" s="38" t="str">
        <f t="shared" si="10"/>
        <v/>
      </c>
      <c r="V59" s="38" t="str">
        <f t="shared" si="11"/>
        <v/>
      </c>
      <c r="W59" s="37" t="str">
        <f>IFERROR(VLOOKUP(C59,Calculations!$F$2:$AL$175,25,FALSE),"")</f>
        <v/>
      </c>
      <c r="X59" s="38" t="str">
        <f>IFERROR(VLOOKUP(C59,Calculations!$F$2:$AL$175,26,FALSE),"")</f>
        <v/>
      </c>
      <c r="Y59" s="39" t="str">
        <f>IFERROR(VLOOKUP(C59,Calculations!$F$2:$AL$175,27,FALSE),"")</f>
        <v/>
      </c>
      <c r="Z59" s="39" t="str">
        <f>IFERROR(VLOOKUP(C59,Calculations!$F$2:$AL$175,27,FALSE),"")</f>
        <v/>
      </c>
      <c r="AA59" s="40" t="str">
        <f>IFERROR(VLOOKUP(C59,Calculations!$F$2:$AL$175,31,FALSE),"")</f>
        <v/>
      </c>
    </row>
    <row r="60" spans="2:27" ht="13.5" hidden="1" customHeight="1" x14ac:dyDescent="0.3">
      <c r="B60" s="41">
        <v>17</v>
      </c>
      <c r="C60" s="230" t="str">
        <f>IFERROR(VLOOKUP(B60,Calculations!$B$51:$BC$84,5,FALSE),"")</f>
        <v/>
      </c>
      <c r="D60" s="52" t="str">
        <f>IF(C60="","",VLOOKUP(C60,Lookups!$A$2:$F$99,2,FALSE))</f>
        <v/>
      </c>
      <c r="E60" s="13" t="str">
        <f>IF(C60="","",VLOOKUP(C60,Lookups!$A$2:$F$99,6,FALSE))</f>
        <v/>
      </c>
      <c r="F60" s="84" t="str">
        <f>IFERROR(VLOOKUP(C60,Calculations!$F$6:$AL$175,8,FALSE),"")</f>
        <v/>
      </c>
      <c r="G60" s="101" t="str">
        <f>IFERROR(VLOOKUP(C60,Calculations!$F$6:$AL$175,9,FALSE),"")</f>
        <v/>
      </c>
      <c r="H60" s="84" t="str">
        <f>IFERROR(VLOOKUP(C60,Calculations!$F$6:$AL$175,10,FALSE),"")</f>
        <v/>
      </c>
      <c r="I60" s="101" t="str">
        <f>IFERROR(VLOOKUP(C60,Calculations!$F$6:$AL$175,11,FALSE),"")</f>
        <v/>
      </c>
      <c r="J60" s="84" t="str">
        <f>IFERROR(VLOOKUP(C60,Calculations!$F$6:$AL$175,12,FALSE),"")</f>
        <v/>
      </c>
      <c r="K60" s="101" t="str">
        <f>IFERROR(VLOOKUP(C60,Calculations!$F$6:$AL$175,13,FALSE),"")</f>
        <v/>
      </c>
      <c r="L60" s="84" t="str">
        <f>IFERROR(VLOOKUP(C60,Calculations!$F$6:$AL$175,14,FALSE),"")</f>
        <v/>
      </c>
      <c r="M60" s="85" t="str">
        <f>IFERROR(VLOOKUP(C60,Calculations!$F$6:$AL$175,16,FALSE),"")</f>
        <v/>
      </c>
      <c r="N60" s="102" t="str">
        <f>IFERROR(VLOOKUP(C60,Calculations!$F$6:$AL$175,17,FALSE),"")</f>
        <v/>
      </c>
      <c r="O60" s="85" t="str">
        <f>IFERROR(VLOOKUP(C60,Calculations!$F$6:$AL$175,18,FALSE),"")</f>
        <v/>
      </c>
      <c r="P60" s="102" t="str">
        <f>IFERROR(VLOOKUP(C60,Calculations!$F$6:$AL$175,19,FALSE),"")</f>
        <v/>
      </c>
      <c r="Q60" s="85" t="str">
        <f>IFERROR(VLOOKUP(C60,Calculations!$F$6:$AL$175,20,FALSE),"")</f>
        <v/>
      </c>
      <c r="R60" s="102" t="str">
        <f>IFERROR(VLOOKUP(C60,Calculations!$F$6:$AL$175,21,FALSE),"")</f>
        <v/>
      </c>
      <c r="S60" s="85" t="str">
        <f>IFERROR(VLOOKUP(C60,Calculations!$F$6:$AL$175,22,FALSE),"")</f>
        <v/>
      </c>
      <c r="T60" s="36" t="str">
        <f>IFERROR(VLOOKUP(C60,Calculations!$F$2:$AL$175,24,FALSE),"")</f>
        <v/>
      </c>
      <c r="U60" s="38" t="str">
        <f t="shared" si="10"/>
        <v/>
      </c>
      <c r="V60" s="38" t="str">
        <f t="shared" si="11"/>
        <v/>
      </c>
      <c r="W60" s="37" t="str">
        <f>IFERROR(VLOOKUP(C60,Calculations!$F$2:$AL$175,25,FALSE),"")</f>
        <v/>
      </c>
      <c r="X60" s="38" t="str">
        <f>IFERROR(VLOOKUP(C60,Calculations!$F$2:$AL$175,26,FALSE),"")</f>
        <v/>
      </c>
      <c r="Y60" s="39" t="str">
        <f>IFERROR(VLOOKUP(C60,Calculations!$F$2:$AL$175,27,FALSE),"")</f>
        <v/>
      </c>
      <c r="Z60" s="39" t="str">
        <f>IFERROR(VLOOKUP(C60,Calculations!$F$2:$AL$175,27,FALSE),"")</f>
        <v/>
      </c>
      <c r="AA60" s="40" t="str">
        <f>IFERROR(VLOOKUP(C60,Calculations!$F$2:$AL$175,31,FALSE),"")</f>
        <v/>
      </c>
    </row>
    <row r="61" spans="2:27" ht="13.5" hidden="1" customHeight="1" x14ac:dyDescent="0.3">
      <c r="B61" s="41">
        <v>18</v>
      </c>
      <c r="C61" s="230" t="str">
        <f>IFERROR(VLOOKUP(B61,Calculations!$B$51:$BC$84,5,FALSE),"")</f>
        <v/>
      </c>
      <c r="D61" s="52" t="str">
        <f>IF(C61="","",VLOOKUP(C61,Lookups!$A$2:$F$99,2,FALSE))</f>
        <v/>
      </c>
      <c r="E61" s="13" t="str">
        <f>IF(C61="","",VLOOKUP(C61,Lookups!$A$2:$F$99,6,FALSE))</f>
        <v/>
      </c>
      <c r="F61" s="84" t="str">
        <f>IFERROR(VLOOKUP(C61,Calculations!$F$6:$AL$175,8,FALSE),"")</f>
        <v/>
      </c>
      <c r="G61" s="101" t="str">
        <f>IFERROR(VLOOKUP(C61,Calculations!$F$6:$AL$175,9,FALSE),"")</f>
        <v/>
      </c>
      <c r="H61" s="84" t="str">
        <f>IFERROR(VLOOKUP(C61,Calculations!$F$6:$AL$175,10,FALSE),"")</f>
        <v/>
      </c>
      <c r="I61" s="101" t="str">
        <f>IFERROR(VLOOKUP(C61,Calculations!$F$6:$AL$175,11,FALSE),"")</f>
        <v/>
      </c>
      <c r="J61" s="84" t="str">
        <f>IFERROR(VLOOKUP(C61,Calculations!$F$6:$AL$175,12,FALSE),"")</f>
        <v/>
      </c>
      <c r="K61" s="101" t="str">
        <f>IFERROR(VLOOKUP(C61,Calculations!$F$6:$AL$175,13,FALSE),"")</f>
        <v/>
      </c>
      <c r="L61" s="84" t="str">
        <f>IFERROR(VLOOKUP(C61,Calculations!$F$6:$AL$175,14,FALSE),"")</f>
        <v/>
      </c>
      <c r="M61" s="85" t="str">
        <f>IFERROR(VLOOKUP(C61,Calculations!$F$6:$AL$175,16,FALSE),"")</f>
        <v/>
      </c>
      <c r="N61" s="102" t="str">
        <f>IFERROR(VLOOKUP(C61,Calculations!$F$6:$AL$175,17,FALSE),"")</f>
        <v/>
      </c>
      <c r="O61" s="85" t="str">
        <f>IFERROR(VLOOKUP(C61,Calculations!$F$6:$AL$175,18,FALSE),"")</f>
        <v/>
      </c>
      <c r="P61" s="102" t="str">
        <f>IFERROR(VLOOKUP(C61,Calculations!$F$6:$AL$175,19,FALSE),"")</f>
        <v/>
      </c>
      <c r="Q61" s="85" t="str">
        <f>IFERROR(VLOOKUP(C61,Calculations!$F$6:$AL$175,20,FALSE),"")</f>
        <v/>
      </c>
      <c r="R61" s="102" t="str">
        <f>IFERROR(VLOOKUP(C61,Calculations!$F$6:$AL$175,21,FALSE),"")</f>
        <v/>
      </c>
      <c r="S61" s="85" t="str">
        <f>IFERROR(VLOOKUP(C61,Calculations!$F$6:$AL$175,22,FALSE),"")</f>
        <v/>
      </c>
      <c r="T61" s="36" t="str">
        <f>IFERROR(VLOOKUP(C61,Calculations!$F$2:$AL$175,24,FALSE),"")</f>
        <v/>
      </c>
      <c r="U61" s="38" t="str">
        <f t="shared" si="10"/>
        <v/>
      </c>
      <c r="V61" s="38" t="str">
        <f t="shared" si="11"/>
        <v/>
      </c>
      <c r="W61" s="37" t="str">
        <f>IFERROR(VLOOKUP(C61,Calculations!$F$2:$AL$175,25,FALSE),"")</f>
        <v/>
      </c>
      <c r="X61" s="38" t="str">
        <f>IFERROR(VLOOKUP(C61,Calculations!$F$2:$AL$175,26,FALSE),"")</f>
        <v/>
      </c>
      <c r="Y61" s="39" t="str">
        <f>IFERROR(VLOOKUP(C61,Calculations!$F$2:$AL$175,27,FALSE),"")</f>
        <v/>
      </c>
      <c r="Z61" s="39" t="str">
        <f>IFERROR(VLOOKUP(C61,Calculations!$F$2:$AL$175,27,FALSE),"")</f>
        <v/>
      </c>
      <c r="AA61" s="40" t="str">
        <f>IFERROR(VLOOKUP(C61,Calculations!$F$2:$AL$175,31,FALSE),"")</f>
        <v/>
      </c>
    </row>
    <row r="62" spans="2:27" ht="13.5" hidden="1" customHeight="1" x14ac:dyDescent="0.3">
      <c r="B62" s="41">
        <v>19</v>
      </c>
      <c r="C62" s="230" t="str">
        <f>IFERROR(VLOOKUP(B62,Calculations!$B$51:$BC$84,5,FALSE),"")</f>
        <v/>
      </c>
      <c r="D62" s="52" t="str">
        <f>IF(C62="","",VLOOKUP(C62,Lookups!$A$2:$F$99,2,FALSE))</f>
        <v/>
      </c>
      <c r="E62" s="13" t="str">
        <f>IF(C62="","",VLOOKUP(C62,Lookups!$A$2:$F$99,6,FALSE))</f>
        <v/>
      </c>
      <c r="F62" s="84" t="str">
        <f>IFERROR(VLOOKUP(C62,Calculations!$F$6:$AL$175,8,FALSE),"")</f>
        <v/>
      </c>
      <c r="G62" s="101" t="str">
        <f>IFERROR(VLOOKUP(C62,Calculations!$F$6:$AL$175,9,FALSE),"")</f>
        <v/>
      </c>
      <c r="H62" s="84" t="str">
        <f>IFERROR(VLOOKUP(C62,Calculations!$F$6:$AL$175,10,FALSE),"")</f>
        <v/>
      </c>
      <c r="I62" s="101" t="str">
        <f>IFERROR(VLOOKUP(C62,Calculations!$F$6:$AL$175,11,FALSE),"")</f>
        <v/>
      </c>
      <c r="J62" s="84" t="str">
        <f>IFERROR(VLOOKUP(C62,Calculations!$F$6:$AL$175,12,FALSE),"")</f>
        <v/>
      </c>
      <c r="K62" s="101" t="str">
        <f>IFERROR(VLOOKUP(C62,Calculations!$F$6:$AL$175,13,FALSE),"")</f>
        <v/>
      </c>
      <c r="L62" s="84" t="str">
        <f>IFERROR(VLOOKUP(C62,Calculations!$F$6:$AL$175,14,FALSE),"")</f>
        <v/>
      </c>
      <c r="M62" s="85" t="str">
        <f>IFERROR(VLOOKUP(C62,Calculations!$F$6:$AL$175,16,FALSE),"")</f>
        <v/>
      </c>
      <c r="N62" s="102" t="str">
        <f>IFERROR(VLOOKUP(C62,Calculations!$F$6:$AL$175,17,FALSE),"")</f>
        <v/>
      </c>
      <c r="O62" s="85" t="str">
        <f>IFERROR(VLOOKUP(C62,Calculations!$F$6:$AL$175,18,FALSE),"")</f>
        <v/>
      </c>
      <c r="P62" s="102" t="str">
        <f>IFERROR(VLOOKUP(C62,Calculations!$F$6:$AL$175,19,FALSE),"")</f>
        <v/>
      </c>
      <c r="Q62" s="85" t="str">
        <f>IFERROR(VLOOKUP(C62,Calculations!$F$6:$AL$175,20,FALSE),"")</f>
        <v/>
      </c>
      <c r="R62" s="102" t="str">
        <f>IFERROR(VLOOKUP(C62,Calculations!$F$6:$AL$175,21,FALSE),"")</f>
        <v/>
      </c>
      <c r="S62" s="85" t="str">
        <f>IFERROR(VLOOKUP(C62,Calculations!$F$6:$AL$175,22,FALSE),"")</f>
        <v/>
      </c>
      <c r="T62" s="36" t="str">
        <f>IFERROR(VLOOKUP(C62,Calculations!$F$2:$AL$175,24,FALSE),"")</f>
        <v/>
      </c>
      <c r="U62" s="38" t="str">
        <f t="shared" si="10"/>
        <v/>
      </c>
      <c r="V62" s="38" t="str">
        <f t="shared" si="11"/>
        <v/>
      </c>
      <c r="W62" s="37" t="str">
        <f>IFERROR(VLOOKUP(C62,Calculations!$F$2:$AL$175,25,FALSE),"")</f>
        <v/>
      </c>
      <c r="X62" s="38" t="str">
        <f>IFERROR(VLOOKUP(C62,Calculations!$F$2:$AL$175,26,FALSE),"")</f>
        <v/>
      </c>
      <c r="Y62" s="39" t="str">
        <f>IFERROR(VLOOKUP(C62,Calculations!$F$2:$AL$175,27,FALSE),"")</f>
        <v/>
      </c>
      <c r="Z62" s="39" t="str">
        <f>IFERROR(VLOOKUP(C62,Calculations!$F$2:$AL$175,27,FALSE),"")</f>
        <v/>
      </c>
      <c r="AA62" s="40" t="str">
        <f>IFERROR(VLOOKUP(C62,Calculations!$F$2:$AL$175,31,FALSE),"")</f>
        <v/>
      </c>
    </row>
    <row r="63" spans="2:27" ht="13.5" hidden="1" customHeight="1" x14ac:dyDescent="0.3">
      <c r="B63" s="41">
        <v>20</v>
      </c>
      <c r="C63" s="230" t="str">
        <f>IFERROR(VLOOKUP(B63,Calculations!$B$51:$BC$84,5,FALSE),"")</f>
        <v/>
      </c>
      <c r="D63" s="52" t="str">
        <f>IF(C63="","",VLOOKUP(C63,Lookups!$A$2:$F$99,2,FALSE))</f>
        <v/>
      </c>
      <c r="E63" s="13" t="str">
        <f>IF(C63="","",VLOOKUP(C63,Lookups!$A$2:$F$99,6,FALSE))</f>
        <v/>
      </c>
      <c r="F63" s="84" t="str">
        <f>IFERROR(VLOOKUP(C63,Calculations!$F$6:$AL$175,8,FALSE),"")</f>
        <v/>
      </c>
      <c r="G63" s="101" t="str">
        <f>IFERROR(VLOOKUP(C63,Calculations!$F$6:$AL$175,9,FALSE),"")</f>
        <v/>
      </c>
      <c r="H63" s="84" t="str">
        <f>IFERROR(VLOOKUP(C63,Calculations!$F$6:$AL$175,10,FALSE),"")</f>
        <v/>
      </c>
      <c r="I63" s="101" t="str">
        <f>IFERROR(VLOOKUP(C63,Calculations!$F$6:$AL$175,11,FALSE),"")</f>
        <v/>
      </c>
      <c r="J63" s="84" t="str">
        <f>IFERROR(VLOOKUP(C63,Calculations!$F$6:$AL$175,12,FALSE),"")</f>
        <v/>
      </c>
      <c r="K63" s="101" t="str">
        <f>IFERROR(VLOOKUP(C63,Calculations!$F$6:$AL$175,13,FALSE),"")</f>
        <v/>
      </c>
      <c r="L63" s="84" t="str">
        <f>IFERROR(VLOOKUP(C63,Calculations!$F$6:$AL$175,14,FALSE),"")</f>
        <v/>
      </c>
      <c r="M63" s="85" t="str">
        <f>IFERROR(VLOOKUP(C63,Calculations!$F$6:$AL$175,16,FALSE),"")</f>
        <v/>
      </c>
      <c r="N63" s="102" t="str">
        <f>IFERROR(VLOOKUP(C63,Calculations!$F$6:$AL$175,17,FALSE),"")</f>
        <v/>
      </c>
      <c r="O63" s="85" t="str">
        <f>IFERROR(VLOOKUP(C63,Calculations!$F$6:$AL$175,18,FALSE),"")</f>
        <v/>
      </c>
      <c r="P63" s="102" t="str">
        <f>IFERROR(VLOOKUP(C63,Calculations!$F$6:$AL$175,19,FALSE),"")</f>
        <v/>
      </c>
      <c r="Q63" s="85" t="str">
        <f>IFERROR(VLOOKUP(C63,Calculations!$F$6:$AL$175,20,FALSE),"")</f>
        <v/>
      </c>
      <c r="R63" s="102" t="str">
        <f>IFERROR(VLOOKUP(C63,Calculations!$F$6:$AL$175,21,FALSE),"")</f>
        <v/>
      </c>
      <c r="S63" s="85" t="str">
        <f>IFERROR(VLOOKUP(C63,Calculations!$F$6:$AL$175,22,FALSE),"")</f>
        <v/>
      </c>
      <c r="T63" s="36" t="str">
        <f>IFERROR(VLOOKUP(C63,Calculations!$F$2:$AL$175,24,FALSE),"")</f>
        <v/>
      </c>
      <c r="U63" s="38" t="str">
        <f t="shared" si="10"/>
        <v/>
      </c>
      <c r="V63" s="38" t="str">
        <f t="shared" si="11"/>
        <v/>
      </c>
      <c r="W63" s="37" t="str">
        <f>IFERROR(VLOOKUP(C63,Calculations!$F$2:$AL$175,25,FALSE),"")</f>
        <v/>
      </c>
      <c r="X63" s="38" t="str">
        <f>IFERROR(VLOOKUP(C63,Calculations!$F$2:$AL$175,26,FALSE),"")</f>
        <v/>
      </c>
      <c r="Y63" s="39" t="str">
        <f>IFERROR(VLOOKUP(C63,Calculations!$F$2:$AL$175,27,FALSE),"")</f>
        <v/>
      </c>
      <c r="Z63" s="39" t="str">
        <f>IFERROR(VLOOKUP(C63,Calculations!$F$2:$AL$175,27,FALSE),"")</f>
        <v/>
      </c>
      <c r="AA63" s="40" t="str">
        <f>IFERROR(VLOOKUP(C63,Calculations!$F$2:$AL$175,31,FALSE),"")</f>
        <v/>
      </c>
    </row>
    <row r="64" spans="2:27" ht="13.5" hidden="1" customHeight="1" x14ac:dyDescent="0.3">
      <c r="B64" s="41">
        <v>21</v>
      </c>
      <c r="C64" s="230" t="str">
        <f>IFERROR(VLOOKUP(B64,Calculations!$B$51:$BC$84,5,FALSE),"")</f>
        <v/>
      </c>
      <c r="D64" s="52" t="str">
        <f>IF(C64="","",VLOOKUP(C64,Lookups!$A$2:$F$99,2,FALSE))</f>
        <v/>
      </c>
      <c r="E64" s="13" t="str">
        <f>IF(C64="","",VLOOKUP(C64,Lookups!$A$2:$F$99,6,FALSE))</f>
        <v/>
      </c>
      <c r="F64" s="84" t="str">
        <f>IFERROR(VLOOKUP(C64,Calculations!$F$6:$AL$175,8,FALSE),"")</f>
        <v/>
      </c>
      <c r="G64" s="101" t="str">
        <f>IFERROR(VLOOKUP(C64,Calculations!$F$6:$AL$175,9,FALSE),"")</f>
        <v/>
      </c>
      <c r="H64" s="84" t="str">
        <f>IFERROR(VLOOKUP(C64,Calculations!$F$6:$AL$175,10,FALSE),"")</f>
        <v/>
      </c>
      <c r="I64" s="101" t="str">
        <f>IFERROR(VLOOKUP(C64,Calculations!$F$6:$AL$175,11,FALSE),"")</f>
        <v/>
      </c>
      <c r="J64" s="84" t="str">
        <f>IFERROR(VLOOKUP(C64,Calculations!$F$6:$AL$175,12,FALSE),"")</f>
        <v/>
      </c>
      <c r="K64" s="101" t="str">
        <f>IFERROR(VLOOKUP(C64,Calculations!$F$6:$AL$175,13,FALSE),"")</f>
        <v/>
      </c>
      <c r="L64" s="84" t="str">
        <f>IFERROR(VLOOKUP(C64,Calculations!$F$6:$AL$175,14,FALSE),"")</f>
        <v/>
      </c>
      <c r="M64" s="85" t="str">
        <f>IFERROR(VLOOKUP(C64,Calculations!$F$6:$AL$175,16,FALSE),"")</f>
        <v/>
      </c>
      <c r="N64" s="102" t="str">
        <f>IFERROR(VLOOKUP(C64,Calculations!$F$6:$AL$175,17,FALSE),"")</f>
        <v/>
      </c>
      <c r="O64" s="85" t="str">
        <f>IFERROR(VLOOKUP(C64,Calculations!$F$6:$AL$175,18,FALSE),"")</f>
        <v/>
      </c>
      <c r="P64" s="102" t="str">
        <f>IFERROR(VLOOKUP(C64,Calculations!$F$6:$AL$175,19,FALSE),"")</f>
        <v/>
      </c>
      <c r="Q64" s="85" t="str">
        <f>IFERROR(VLOOKUP(C64,Calculations!$F$6:$AL$175,20,FALSE),"")</f>
        <v/>
      </c>
      <c r="R64" s="102" t="str">
        <f>IFERROR(VLOOKUP(C64,Calculations!$F$6:$AL$175,21,FALSE),"")</f>
        <v/>
      </c>
      <c r="S64" s="85" t="str">
        <f>IFERROR(VLOOKUP(C64,Calculations!$F$6:$AL$175,22,FALSE),"")</f>
        <v/>
      </c>
      <c r="T64" s="36" t="str">
        <f>IFERROR(VLOOKUP(C64,Calculations!$F$2:$AL$175,24,FALSE),"")</f>
        <v/>
      </c>
      <c r="U64" s="38" t="str">
        <f t="shared" si="10"/>
        <v/>
      </c>
      <c r="V64" s="38" t="str">
        <f t="shared" si="11"/>
        <v/>
      </c>
      <c r="W64" s="37" t="str">
        <f>IFERROR(VLOOKUP(C64,Calculations!$F$2:$AL$175,25,FALSE),"")</f>
        <v/>
      </c>
      <c r="X64" s="38" t="str">
        <f>IFERROR(VLOOKUP(C64,Calculations!$F$2:$AL$175,26,FALSE),"")</f>
        <v/>
      </c>
      <c r="Y64" s="39" t="str">
        <f>IFERROR(VLOOKUP(C64,Calculations!$F$2:$AL$175,27,FALSE),"")</f>
        <v/>
      </c>
      <c r="Z64" s="39" t="str">
        <f>IFERROR(VLOOKUP(C64,Calculations!$F$2:$AL$175,27,FALSE),"")</f>
        <v/>
      </c>
      <c r="AA64" s="40" t="str">
        <f>IFERROR(VLOOKUP(C64,Calculations!$F$2:$AL$175,31,FALSE),"")</f>
        <v/>
      </c>
    </row>
    <row r="65" spans="1:197" ht="13.5" hidden="1" customHeight="1" x14ac:dyDescent="0.3">
      <c r="B65" s="41">
        <v>22</v>
      </c>
      <c r="C65" s="230" t="str">
        <f>IFERROR(VLOOKUP(B65,Calculations!$B$51:$BC$84,5,FALSE),"")</f>
        <v/>
      </c>
      <c r="D65" s="52" t="str">
        <f>IF(C65="","",VLOOKUP(C65,Lookups!$A$2:$F$99,2,FALSE))</f>
        <v/>
      </c>
      <c r="E65" s="13" t="str">
        <f>IF(C65="","",VLOOKUP(C65,Lookups!$A$2:$F$99,6,FALSE))</f>
        <v/>
      </c>
      <c r="F65" s="84" t="str">
        <f>IFERROR(VLOOKUP(C65,Calculations!$F$6:$AL$175,8,FALSE),"")</f>
        <v/>
      </c>
      <c r="G65" s="101" t="str">
        <f>IFERROR(VLOOKUP(C65,Calculations!$F$6:$AL$175,9,FALSE),"")</f>
        <v/>
      </c>
      <c r="H65" s="84" t="str">
        <f>IFERROR(VLOOKUP(C65,Calculations!$F$6:$AL$175,10,FALSE),"")</f>
        <v/>
      </c>
      <c r="I65" s="101" t="str">
        <f>IFERROR(VLOOKUP(C65,Calculations!$F$6:$AL$175,11,FALSE),"")</f>
        <v/>
      </c>
      <c r="J65" s="84" t="str">
        <f>IFERROR(VLOOKUP(C65,Calculations!$F$6:$AL$175,12,FALSE),"")</f>
        <v/>
      </c>
      <c r="K65" s="101" t="str">
        <f>IFERROR(VLOOKUP(C65,Calculations!$F$6:$AL$175,13,FALSE),"")</f>
        <v/>
      </c>
      <c r="L65" s="84" t="str">
        <f>IFERROR(VLOOKUP(C65,Calculations!$F$6:$AL$175,14,FALSE),"")</f>
        <v/>
      </c>
      <c r="M65" s="85" t="str">
        <f>IFERROR(VLOOKUP(C65,Calculations!$F$6:$AL$175,16,FALSE),"")</f>
        <v/>
      </c>
      <c r="N65" s="102" t="str">
        <f>IFERROR(VLOOKUP(C65,Calculations!$F$6:$AL$175,17,FALSE),"")</f>
        <v/>
      </c>
      <c r="O65" s="85" t="str">
        <f>IFERROR(VLOOKUP(C65,Calculations!$F$6:$AL$175,18,FALSE),"")</f>
        <v/>
      </c>
      <c r="P65" s="102" t="str">
        <f>IFERROR(VLOOKUP(C65,Calculations!$F$6:$AL$175,19,FALSE),"")</f>
        <v/>
      </c>
      <c r="Q65" s="85" t="str">
        <f>IFERROR(VLOOKUP(C65,Calculations!$F$6:$AL$175,20,FALSE),"")</f>
        <v/>
      </c>
      <c r="R65" s="102" t="str">
        <f>IFERROR(VLOOKUP(C65,Calculations!$F$6:$AL$175,21,FALSE),"")</f>
        <v/>
      </c>
      <c r="S65" s="85" t="str">
        <f>IFERROR(VLOOKUP(C65,Calculations!$F$6:$AL$175,22,FALSE),"")</f>
        <v/>
      </c>
      <c r="T65" s="36" t="str">
        <f>IFERROR(VLOOKUP(C65,Calculations!$F$2:$AL$175,24,FALSE),"")</f>
        <v/>
      </c>
      <c r="U65" s="38" t="str">
        <f t="shared" si="10"/>
        <v/>
      </c>
      <c r="V65" s="38" t="str">
        <f t="shared" si="11"/>
        <v/>
      </c>
      <c r="W65" s="37" t="str">
        <f>IFERROR(VLOOKUP(C65,Calculations!$F$2:$AL$175,25,FALSE),"")</f>
        <v/>
      </c>
      <c r="X65" s="38" t="str">
        <f>IFERROR(VLOOKUP(C65,Calculations!$F$2:$AL$175,26,FALSE),"")</f>
        <v/>
      </c>
      <c r="Y65" s="39" t="str">
        <f>IFERROR(VLOOKUP(C65,Calculations!$F$2:$AL$175,27,FALSE),"")</f>
        <v/>
      </c>
      <c r="Z65" s="39" t="str">
        <f>IFERROR(VLOOKUP(C65,Calculations!$F$2:$AL$175,27,FALSE),"")</f>
        <v/>
      </c>
      <c r="AA65" s="40" t="str">
        <f>IFERROR(VLOOKUP(C65,Calculations!$F$2:$AL$175,31,FALSE),"")</f>
        <v/>
      </c>
    </row>
    <row r="66" spans="1:197" ht="13.5" hidden="1" customHeight="1" x14ac:dyDescent="0.3">
      <c r="B66" s="41">
        <v>23</v>
      </c>
      <c r="C66" s="230" t="str">
        <f>IFERROR(VLOOKUP(B66,Calculations!$B$51:$BC$84,5,FALSE),"")</f>
        <v/>
      </c>
      <c r="D66" s="52" t="str">
        <f>IF(C66="","",VLOOKUP(C66,Lookups!$A$2:$F$99,2,FALSE))</f>
        <v/>
      </c>
      <c r="E66" s="13" t="str">
        <f>IF(C66="","",VLOOKUP(C66,Lookups!$A$2:$F$99,6,FALSE))</f>
        <v/>
      </c>
      <c r="F66" s="84" t="str">
        <f>IFERROR(VLOOKUP(C66,Calculations!$F$6:$AL$175,8,FALSE),"")</f>
        <v/>
      </c>
      <c r="G66" s="101" t="str">
        <f>IFERROR(VLOOKUP(C66,Calculations!$F$6:$AL$175,9,FALSE),"")</f>
        <v/>
      </c>
      <c r="H66" s="84" t="str">
        <f>IFERROR(VLOOKUP(C66,Calculations!$F$6:$AL$175,10,FALSE),"")</f>
        <v/>
      </c>
      <c r="I66" s="101" t="str">
        <f>IFERROR(VLOOKUP(C66,Calculations!$F$6:$AL$175,11,FALSE),"")</f>
        <v/>
      </c>
      <c r="J66" s="84" t="str">
        <f>IFERROR(VLOOKUP(C66,Calculations!$F$6:$AL$175,12,FALSE),"")</f>
        <v/>
      </c>
      <c r="K66" s="101" t="str">
        <f>IFERROR(VLOOKUP(C66,Calculations!$F$6:$AL$175,13,FALSE),"")</f>
        <v/>
      </c>
      <c r="L66" s="84" t="str">
        <f>IFERROR(VLOOKUP(C66,Calculations!$F$6:$AL$175,14,FALSE),"")</f>
        <v/>
      </c>
      <c r="M66" s="85" t="str">
        <f>IFERROR(VLOOKUP(C66,Calculations!$F$6:$AL$175,16,FALSE),"")</f>
        <v/>
      </c>
      <c r="N66" s="102" t="str">
        <f>IFERROR(VLOOKUP(C66,Calculations!$F$6:$AL$175,17,FALSE),"")</f>
        <v/>
      </c>
      <c r="O66" s="85" t="str">
        <f>IFERROR(VLOOKUP(C66,Calculations!$F$6:$AL$175,18,FALSE),"")</f>
        <v/>
      </c>
      <c r="P66" s="102" t="str">
        <f>IFERROR(VLOOKUP(C66,Calculations!$F$6:$AL$175,19,FALSE),"")</f>
        <v/>
      </c>
      <c r="Q66" s="85" t="str">
        <f>IFERROR(VLOOKUP(C66,Calculations!$F$6:$AL$175,20,FALSE),"")</f>
        <v/>
      </c>
      <c r="R66" s="102" t="str">
        <f>IFERROR(VLOOKUP(C66,Calculations!$F$6:$AL$175,21,FALSE),"")</f>
        <v/>
      </c>
      <c r="S66" s="85" t="str">
        <f>IFERROR(VLOOKUP(C66,Calculations!$F$6:$AL$175,22,FALSE),"")</f>
        <v/>
      </c>
      <c r="T66" s="36" t="str">
        <f>IFERROR(VLOOKUP(C66,Calculations!$F$2:$AL$175,24,FALSE),"")</f>
        <v/>
      </c>
      <c r="U66" s="38" t="str">
        <f t="shared" si="10"/>
        <v/>
      </c>
      <c r="V66" s="38" t="str">
        <f t="shared" si="11"/>
        <v/>
      </c>
      <c r="W66" s="37" t="str">
        <f>IFERROR(VLOOKUP(C66,Calculations!$F$2:$AL$175,25,FALSE),"")</f>
        <v/>
      </c>
      <c r="X66" s="38" t="str">
        <f>IFERROR(VLOOKUP(C66,Calculations!$F$2:$AL$175,26,FALSE),"")</f>
        <v/>
      </c>
      <c r="Y66" s="39" t="str">
        <f>IFERROR(VLOOKUP(C66,Calculations!$F$2:$AL$175,27,FALSE),"")</f>
        <v/>
      </c>
      <c r="Z66" s="39" t="str">
        <f>IFERROR(VLOOKUP(C66,Calculations!$F$2:$AL$175,27,FALSE),"")</f>
        <v/>
      </c>
      <c r="AA66" s="40" t="str">
        <f>IFERROR(VLOOKUP(C66,Calculations!$F$2:$AL$175,31,FALSE),"")</f>
        <v/>
      </c>
    </row>
    <row r="67" spans="1:197" ht="13.5" hidden="1" customHeight="1" x14ac:dyDescent="0.3">
      <c r="B67" s="41">
        <v>24</v>
      </c>
      <c r="C67" s="230" t="str">
        <f>IFERROR(VLOOKUP(B67,Calculations!$B$51:$BC$84,5,FALSE),"")</f>
        <v/>
      </c>
      <c r="D67" s="52" t="str">
        <f>IF(C67="","",VLOOKUP(C67,Lookups!$A$2:$F$99,2,FALSE))</f>
        <v/>
      </c>
      <c r="E67" s="13" t="str">
        <f>IF(C67="","",VLOOKUP(C67,Lookups!$A$2:$F$99,6,FALSE))</f>
        <v/>
      </c>
      <c r="F67" s="84" t="str">
        <f>IFERROR(VLOOKUP(C67,Calculations!$F$6:$AL$175,8,FALSE),"")</f>
        <v/>
      </c>
      <c r="G67" s="101" t="str">
        <f>IFERROR(VLOOKUP(C67,Calculations!$F$6:$AL$175,9,FALSE),"")</f>
        <v/>
      </c>
      <c r="H67" s="84" t="str">
        <f>IFERROR(VLOOKUP(C67,Calculations!$F$6:$AL$175,10,FALSE),"")</f>
        <v/>
      </c>
      <c r="I67" s="101" t="str">
        <f>IFERROR(VLOOKUP(C67,Calculations!$F$6:$AL$175,11,FALSE),"")</f>
        <v/>
      </c>
      <c r="J67" s="84" t="str">
        <f>IFERROR(VLOOKUP(C67,Calculations!$F$6:$AL$175,12,FALSE),"")</f>
        <v/>
      </c>
      <c r="K67" s="101" t="str">
        <f>IFERROR(VLOOKUP(C67,Calculations!$F$6:$AL$175,13,FALSE),"")</f>
        <v/>
      </c>
      <c r="L67" s="84" t="str">
        <f>IFERROR(VLOOKUP(C67,Calculations!$F$6:$AL$175,14,FALSE),"")</f>
        <v/>
      </c>
      <c r="M67" s="85" t="str">
        <f>IFERROR(VLOOKUP(C67,Calculations!$F$6:$AL$175,16,FALSE),"")</f>
        <v/>
      </c>
      <c r="N67" s="102" t="str">
        <f>IFERROR(VLOOKUP(C67,Calculations!$F$6:$AL$175,17,FALSE),"")</f>
        <v/>
      </c>
      <c r="O67" s="85" t="str">
        <f>IFERROR(VLOOKUP(C67,Calculations!$F$6:$AL$175,18,FALSE),"")</f>
        <v/>
      </c>
      <c r="P67" s="102" t="str">
        <f>IFERROR(VLOOKUP(C67,Calculations!$F$6:$AL$175,19,FALSE),"")</f>
        <v/>
      </c>
      <c r="Q67" s="85" t="str">
        <f>IFERROR(VLOOKUP(C67,Calculations!$F$6:$AL$175,20,FALSE),"")</f>
        <v/>
      </c>
      <c r="R67" s="102" t="str">
        <f>IFERROR(VLOOKUP(C67,Calculations!$F$6:$AL$175,21,FALSE),"")</f>
        <v/>
      </c>
      <c r="S67" s="85" t="str">
        <f>IFERROR(VLOOKUP(C67,Calculations!$F$6:$AL$175,22,FALSE),"")</f>
        <v/>
      </c>
      <c r="T67" s="36" t="str">
        <f>IFERROR(VLOOKUP(C67,Calculations!$F$2:$AL$175,24,FALSE),"")</f>
        <v/>
      </c>
      <c r="U67" s="38" t="str">
        <f t="shared" si="10"/>
        <v/>
      </c>
      <c r="V67" s="38" t="str">
        <f t="shared" si="11"/>
        <v/>
      </c>
      <c r="W67" s="37" t="str">
        <f>IFERROR(VLOOKUP(C67,Calculations!$F$2:$AL$175,25,FALSE),"")</f>
        <v/>
      </c>
      <c r="X67" s="38" t="str">
        <f>IFERROR(VLOOKUP(C67,Calculations!$F$2:$AL$175,26,FALSE),"")</f>
        <v/>
      </c>
      <c r="Y67" s="39" t="str">
        <f>IFERROR(VLOOKUP(C67,Calculations!$F$2:$AL$175,27,FALSE),"")</f>
        <v/>
      </c>
      <c r="Z67" s="39" t="str">
        <f>IFERROR(VLOOKUP(C67,Calculations!$F$2:$AL$175,27,FALSE),"")</f>
        <v/>
      </c>
      <c r="AA67" s="40" t="str">
        <f>IFERROR(VLOOKUP(C67,Calculations!$F$2:$AL$175,31,FALSE),"")</f>
        <v/>
      </c>
    </row>
    <row r="68" spans="1:197" s="10" customFormat="1" ht="13.5" hidden="1" customHeight="1" x14ac:dyDescent="0.3">
      <c r="A68" s="12"/>
      <c r="B68" s="41">
        <v>25</v>
      </c>
      <c r="C68" s="230" t="str">
        <f>IFERROR(VLOOKUP(B68,Calculations!$B$51:$BC$84,5,FALSE),"")</f>
        <v/>
      </c>
      <c r="D68" s="52" t="str">
        <f>IF(C68="","",VLOOKUP(C68,Lookups!$A$2:$F$99,2,FALSE))</f>
        <v/>
      </c>
      <c r="E68" s="13" t="str">
        <f>IF(C68="","",VLOOKUP(C68,Lookups!$A$2:$F$99,6,FALSE))</f>
        <v/>
      </c>
      <c r="F68" s="84" t="str">
        <f>IFERROR(VLOOKUP(C68,Calculations!$F$6:$AL$175,8,FALSE),"")</f>
        <v/>
      </c>
      <c r="G68" s="101" t="str">
        <f>IFERROR(VLOOKUP(C68,Calculations!$F$6:$AL$175,9,FALSE),"")</f>
        <v/>
      </c>
      <c r="H68" s="84" t="str">
        <f>IFERROR(VLOOKUP(C68,Calculations!$F$6:$AL$175,10,FALSE),"")</f>
        <v/>
      </c>
      <c r="I68" s="101" t="str">
        <f>IFERROR(VLOOKUP(C68,Calculations!$F$6:$AL$175,11,FALSE),"")</f>
        <v/>
      </c>
      <c r="J68" s="84" t="str">
        <f>IFERROR(VLOOKUP(C68,Calculations!$F$6:$AL$175,12,FALSE),"")</f>
        <v/>
      </c>
      <c r="K68" s="101" t="str">
        <f>IFERROR(VLOOKUP(C68,Calculations!$F$6:$AL$175,13,FALSE),"")</f>
        <v/>
      </c>
      <c r="L68" s="84" t="str">
        <f>IFERROR(VLOOKUP(C68,Calculations!$F$6:$AL$175,14,FALSE),"")</f>
        <v/>
      </c>
      <c r="M68" s="85" t="str">
        <f>IFERROR(VLOOKUP(C68,Calculations!$F$6:$AL$175,16,FALSE),"")</f>
        <v/>
      </c>
      <c r="N68" s="102" t="str">
        <f>IFERROR(VLOOKUP(C68,Calculations!$F$6:$AL$175,17,FALSE),"")</f>
        <v/>
      </c>
      <c r="O68" s="85" t="str">
        <f>IFERROR(VLOOKUP(C68,Calculations!$F$6:$AL$175,18,FALSE),"")</f>
        <v/>
      </c>
      <c r="P68" s="102" t="str">
        <f>IFERROR(VLOOKUP(C68,Calculations!$F$6:$AL$175,19,FALSE),"")</f>
        <v/>
      </c>
      <c r="Q68" s="85" t="str">
        <f>IFERROR(VLOOKUP(C68,Calculations!$F$6:$AL$175,20,FALSE),"")</f>
        <v/>
      </c>
      <c r="R68" s="102" t="str">
        <f>IFERROR(VLOOKUP(C68,Calculations!$F$6:$AL$175,21,FALSE),"")</f>
        <v/>
      </c>
      <c r="S68" s="85" t="str">
        <f>IFERROR(VLOOKUP(C68,Calculations!$F$6:$AL$175,22,FALSE),"")</f>
        <v/>
      </c>
      <c r="T68" s="36" t="str">
        <f>IFERROR(VLOOKUP(C68,Calculations!$F$2:$AL$175,24,FALSE),"")</f>
        <v/>
      </c>
      <c r="U68" s="38" t="str">
        <f t="shared" si="10"/>
        <v/>
      </c>
      <c r="V68" s="38" t="str">
        <f t="shared" si="11"/>
        <v/>
      </c>
      <c r="W68" s="37" t="str">
        <f>IFERROR(VLOOKUP(C68,Calculations!$F$2:$AL$175,25,FALSE),"")</f>
        <v/>
      </c>
      <c r="X68" s="38" t="str">
        <f>IFERROR(VLOOKUP(C68,Calculations!$F$2:$AL$175,26,FALSE),"")</f>
        <v/>
      </c>
      <c r="Y68" s="39" t="str">
        <f>IFERROR(VLOOKUP(C68,Calculations!$F$2:$AL$175,27,FALSE),"")</f>
        <v/>
      </c>
      <c r="Z68" s="39" t="str">
        <f>IFERROR(VLOOKUP(C68,Calculations!$F$2:$AL$175,27,FALSE),"")</f>
        <v/>
      </c>
      <c r="AA68" s="40" t="str">
        <f>IFERROR(VLOOKUP(C68,Calculations!$F$2:$AL$175,31,FALSE),"")</f>
        <v/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</row>
    <row r="69" spans="1:197" s="10" customFormat="1" ht="13.5" hidden="1" customHeight="1" x14ac:dyDescent="0.3">
      <c r="A69" s="12"/>
      <c r="B69" s="41">
        <v>26</v>
      </c>
      <c r="C69" s="230" t="str">
        <f>IFERROR(VLOOKUP(B69,Calculations!$B$51:$BC$84,5,FALSE),"")</f>
        <v/>
      </c>
      <c r="D69" s="52" t="str">
        <f>IF(C69="","",VLOOKUP(C69,Lookups!$A$2:$F$99,2,FALSE))</f>
        <v/>
      </c>
      <c r="E69" s="13" t="str">
        <f>IF(C69="","",VLOOKUP(C69,Lookups!$A$2:$F$99,6,FALSE))</f>
        <v/>
      </c>
      <c r="F69" s="84" t="str">
        <f>IFERROR(VLOOKUP(C69,Calculations!$F$6:$AL$175,8,FALSE),"")</f>
        <v/>
      </c>
      <c r="G69" s="101" t="str">
        <f>IFERROR(VLOOKUP(C69,Calculations!$F$6:$AL$175,9,FALSE),"")</f>
        <v/>
      </c>
      <c r="H69" s="84" t="str">
        <f>IFERROR(VLOOKUP(C69,Calculations!$F$6:$AL$175,10,FALSE),"")</f>
        <v/>
      </c>
      <c r="I69" s="101" t="str">
        <f>IFERROR(VLOOKUP(C69,Calculations!$F$6:$AL$175,11,FALSE),"")</f>
        <v/>
      </c>
      <c r="J69" s="84" t="str">
        <f>IFERROR(VLOOKUP(C69,Calculations!$F$6:$AL$175,12,FALSE),"")</f>
        <v/>
      </c>
      <c r="K69" s="101" t="str">
        <f>IFERROR(VLOOKUP(C69,Calculations!$F$6:$AL$175,13,FALSE),"")</f>
        <v/>
      </c>
      <c r="L69" s="84" t="str">
        <f>IFERROR(VLOOKUP(C69,Calculations!$F$6:$AL$175,14,FALSE),"")</f>
        <v/>
      </c>
      <c r="M69" s="85" t="str">
        <f>IFERROR(VLOOKUP(C69,Calculations!$F$6:$AL$175,16,FALSE),"")</f>
        <v/>
      </c>
      <c r="N69" s="102" t="str">
        <f>IFERROR(VLOOKUP(C69,Calculations!$F$6:$AL$175,17,FALSE),"")</f>
        <v/>
      </c>
      <c r="O69" s="85" t="str">
        <f>IFERROR(VLOOKUP(C69,Calculations!$F$6:$AL$175,18,FALSE),"")</f>
        <v/>
      </c>
      <c r="P69" s="102" t="str">
        <f>IFERROR(VLOOKUP(C69,Calculations!$F$6:$AL$175,19,FALSE),"")</f>
        <v/>
      </c>
      <c r="Q69" s="85" t="str">
        <f>IFERROR(VLOOKUP(C69,Calculations!$F$6:$AL$175,20,FALSE),"")</f>
        <v/>
      </c>
      <c r="R69" s="102" t="str">
        <f>IFERROR(VLOOKUP(C69,Calculations!$F$6:$AL$175,21,FALSE),"")</f>
        <v/>
      </c>
      <c r="S69" s="85" t="str">
        <f>IFERROR(VLOOKUP(C69,Calculations!$F$6:$AL$175,22,FALSE),"")</f>
        <v/>
      </c>
      <c r="T69" s="36" t="str">
        <f>IFERROR(VLOOKUP(C69,Calculations!$F$2:$AL$175,24,FALSE),"")</f>
        <v/>
      </c>
      <c r="U69" s="38" t="str">
        <f t="shared" si="10"/>
        <v/>
      </c>
      <c r="V69" s="38" t="str">
        <f t="shared" si="11"/>
        <v/>
      </c>
      <c r="W69" s="37" t="str">
        <f>IFERROR(VLOOKUP(C69,Calculations!$F$2:$AL$175,25,FALSE),"")</f>
        <v/>
      </c>
      <c r="X69" s="38" t="str">
        <f>IFERROR(VLOOKUP(C69,Calculations!$F$2:$AL$175,26,FALSE),"")</f>
        <v/>
      </c>
      <c r="Y69" s="39" t="str">
        <f>IFERROR(VLOOKUP(C69,Calculations!$F$2:$AL$175,27,FALSE),"")</f>
        <v/>
      </c>
      <c r="Z69" s="39" t="str">
        <f>IFERROR(VLOOKUP(C69,Calculations!$F$2:$AL$175,27,FALSE),"")</f>
        <v/>
      </c>
      <c r="AA69" s="40" t="str">
        <f>IFERROR(VLOOKUP(C69,Calculations!$F$2:$AL$175,31,FALSE),"")</f>
        <v/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</row>
    <row r="70" spans="1:197" ht="13.5" hidden="1" customHeight="1" x14ac:dyDescent="0.3">
      <c r="B70" s="41">
        <v>27</v>
      </c>
      <c r="C70" s="230" t="str">
        <f>IFERROR(VLOOKUP(B70,Calculations!$B$51:$BC$84,5,FALSE),"")</f>
        <v/>
      </c>
      <c r="D70" s="52" t="str">
        <f>IF(C70="","",VLOOKUP(C70,Lookups!$A$2:$F$99,2,FALSE))</f>
        <v/>
      </c>
      <c r="E70" s="13" t="str">
        <f>IF(C70="","",VLOOKUP(C70,Lookups!$A$2:$F$99,6,FALSE))</f>
        <v/>
      </c>
      <c r="F70" s="84" t="str">
        <f>IFERROR(VLOOKUP(C70,Calculations!$F$6:$AL$175,8,FALSE),"")</f>
        <v/>
      </c>
      <c r="G70" s="101" t="str">
        <f>IFERROR(VLOOKUP(C70,Calculations!$F$6:$AL$175,9,FALSE),"")</f>
        <v/>
      </c>
      <c r="H70" s="84" t="str">
        <f>IFERROR(VLOOKUP(C70,Calculations!$F$6:$AL$175,10,FALSE),"")</f>
        <v/>
      </c>
      <c r="I70" s="101" t="str">
        <f>IFERROR(VLOOKUP(C70,Calculations!$F$6:$AL$175,11,FALSE),"")</f>
        <v/>
      </c>
      <c r="J70" s="84" t="str">
        <f>IFERROR(VLOOKUP(C70,Calculations!$F$6:$AL$175,12,FALSE),"")</f>
        <v/>
      </c>
      <c r="K70" s="101" t="str">
        <f>IFERROR(VLOOKUP(C70,Calculations!$F$6:$AL$175,13,FALSE),"")</f>
        <v/>
      </c>
      <c r="L70" s="84" t="str">
        <f>IFERROR(VLOOKUP(C70,Calculations!$F$6:$AL$175,14,FALSE),"")</f>
        <v/>
      </c>
      <c r="M70" s="85" t="str">
        <f>IFERROR(VLOOKUP(C70,Calculations!$F$6:$AL$175,16,FALSE),"")</f>
        <v/>
      </c>
      <c r="N70" s="102" t="str">
        <f>IFERROR(VLOOKUP(C70,Calculations!$F$6:$AL$175,17,FALSE),"")</f>
        <v/>
      </c>
      <c r="O70" s="85" t="str">
        <f>IFERROR(VLOOKUP(C70,Calculations!$F$6:$AL$175,18,FALSE),"")</f>
        <v/>
      </c>
      <c r="P70" s="102" t="str">
        <f>IFERROR(VLOOKUP(C70,Calculations!$F$6:$AL$175,19,FALSE),"")</f>
        <v/>
      </c>
      <c r="Q70" s="85" t="str">
        <f>IFERROR(VLOOKUP(C70,Calculations!$F$6:$AL$175,20,FALSE),"")</f>
        <v/>
      </c>
      <c r="R70" s="102" t="str">
        <f>IFERROR(VLOOKUP(C70,Calculations!$F$6:$AL$175,21,FALSE),"")</f>
        <v/>
      </c>
      <c r="S70" s="85" t="str">
        <f>IFERROR(VLOOKUP(C70,Calculations!$F$6:$AL$175,22,FALSE),"")</f>
        <v/>
      </c>
      <c r="T70" s="36" t="str">
        <f>IFERROR(VLOOKUP(C70,Calculations!$F$2:$AL$175,24,FALSE),"")</f>
        <v/>
      </c>
      <c r="U70" s="38" t="str">
        <f t="shared" si="10"/>
        <v/>
      </c>
      <c r="V70" s="38" t="str">
        <f t="shared" si="11"/>
        <v/>
      </c>
      <c r="W70" s="37" t="str">
        <f>IFERROR(VLOOKUP(C70,Calculations!$F$2:$AL$175,25,FALSE),"")</f>
        <v/>
      </c>
      <c r="X70" s="38" t="str">
        <f>IFERROR(VLOOKUP(C70,Calculations!$F$2:$AL$175,26,FALSE),"")</f>
        <v/>
      </c>
      <c r="Y70" s="39" t="str">
        <f>IFERROR(VLOOKUP(C70,Calculations!$F$2:$AL$175,27,FALSE),"")</f>
        <v/>
      </c>
      <c r="Z70" s="39" t="str">
        <f>IFERROR(VLOOKUP(C70,Calculations!$F$2:$AL$175,27,FALSE),"")</f>
        <v/>
      </c>
      <c r="AA70" s="40" t="str">
        <f>IFERROR(VLOOKUP(C70,Calculations!$F$2:$AL$175,31,FALSE),"")</f>
        <v/>
      </c>
    </row>
    <row r="71" spans="1:197" ht="13.5" hidden="1" customHeight="1" x14ac:dyDescent="0.3">
      <c r="B71" s="41">
        <v>28</v>
      </c>
      <c r="C71" s="230" t="str">
        <f>IFERROR(VLOOKUP(B71,Calculations!$B$51:$BC$84,5,FALSE),"")</f>
        <v/>
      </c>
      <c r="D71" s="52" t="str">
        <f>IF(C71="","",VLOOKUP(C71,Lookups!$A$2:$F$99,2,FALSE))</f>
        <v/>
      </c>
      <c r="E71" s="13" t="str">
        <f>IF(C71="","",VLOOKUP(C71,Lookups!$A$2:$F$99,6,FALSE))</f>
        <v/>
      </c>
      <c r="F71" s="84" t="str">
        <f>IFERROR(VLOOKUP(C71,Calculations!$F$6:$AL$175,8,FALSE),"")</f>
        <v/>
      </c>
      <c r="G71" s="101" t="str">
        <f>IFERROR(VLOOKUP(C71,Calculations!$F$6:$AL$175,9,FALSE),"")</f>
        <v/>
      </c>
      <c r="H71" s="84" t="str">
        <f>IFERROR(VLOOKUP(C71,Calculations!$F$6:$AL$175,10,FALSE),"")</f>
        <v/>
      </c>
      <c r="I71" s="101" t="str">
        <f>IFERROR(VLOOKUP(C71,Calculations!$F$6:$AL$175,11,FALSE),"")</f>
        <v/>
      </c>
      <c r="J71" s="84" t="str">
        <f>IFERROR(VLOOKUP(C71,Calculations!$F$6:$AL$175,12,FALSE),"")</f>
        <v/>
      </c>
      <c r="K71" s="101" t="str">
        <f>IFERROR(VLOOKUP(C71,Calculations!$F$6:$AL$175,13,FALSE),"")</f>
        <v/>
      </c>
      <c r="L71" s="84" t="str">
        <f>IFERROR(VLOOKUP(C71,Calculations!$F$6:$AL$175,14,FALSE),"")</f>
        <v/>
      </c>
      <c r="M71" s="85" t="str">
        <f>IFERROR(VLOOKUP(C71,Calculations!$F$6:$AL$175,16,FALSE),"")</f>
        <v/>
      </c>
      <c r="N71" s="102" t="str">
        <f>IFERROR(VLOOKUP(C71,Calculations!$F$6:$AL$175,17,FALSE),"")</f>
        <v/>
      </c>
      <c r="O71" s="85" t="str">
        <f>IFERROR(VLOOKUP(C71,Calculations!$F$6:$AL$175,18,FALSE),"")</f>
        <v/>
      </c>
      <c r="P71" s="102" t="str">
        <f>IFERROR(VLOOKUP(C71,Calculations!$F$6:$AL$175,19,FALSE),"")</f>
        <v/>
      </c>
      <c r="Q71" s="85" t="str">
        <f>IFERROR(VLOOKUP(C71,Calculations!$F$6:$AL$175,20,FALSE),"")</f>
        <v/>
      </c>
      <c r="R71" s="102" t="str">
        <f>IFERROR(VLOOKUP(C71,Calculations!$F$6:$AL$175,21,FALSE),"")</f>
        <v/>
      </c>
      <c r="S71" s="85" t="str">
        <f>IFERROR(VLOOKUP(C71,Calculations!$F$6:$AL$175,22,FALSE),"")</f>
        <v/>
      </c>
      <c r="T71" s="36" t="str">
        <f>IFERROR(VLOOKUP(C71,Calculations!$F$2:$AL$175,24,FALSE),"")</f>
        <v/>
      </c>
      <c r="U71" s="38" t="str">
        <f t="shared" si="10"/>
        <v/>
      </c>
      <c r="V71" s="38" t="str">
        <f t="shared" si="11"/>
        <v/>
      </c>
      <c r="W71" s="37" t="str">
        <f>IFERROR(VLOOKUP(C71,Calculations!$F$2:$AL$175,25,FALSE),"")</f>
        <v/>
      </c>
      <c r="X71" s="38" t="str">
        <f>IFERROR(VLOOKUP(C71,Calculations!$F$2:$AL$175,26,FALSE),"")</f>
        <v/>
      </c>
      <c r="Y71" s="39" t="str">
        <f>IFERROR(VLOOKUP(C71,Calculations!$F$2:$AL$175,27,FALSE),"")</f>
        <v/>
      </c>
      <c r="Z71" s="39" t="str">
        <f>IFERROR(VLOOKUP(C71,Calculations!$F$2:$AL$175,27,FALSE),"")</f>
        <v/>
      </c>
      <c r="AA71" s="40" t="str">
        <f>IFERROR(VLOOKUP(C71,Calculations!$F$2:$AL$175,31,FALSE),"")</f>
        <v/>
      </c>
    </row>
    <row r="72" spans="1:197" ht="13.5" hidden="1" customHeight="1" x14ac:dyDescent="0.3">
      <c r="B72" s="41">
        <v>29</v>
      </c>
      <c r="C72" s="230" t="str">
        <f>IFERROR(VLOOKUP(B72,Calculations!$B$51:$BC$84,5,FALSE),"")</f>
        <v/>
      </c>
      <c r="D72" s="52" t="str">
        <f>IF(C72="","",VLOOKUP(C72,Lookups!$A$2:$F$99,2,FALSE))</f>
        <v/>
      </c>
      <c r="E72" s="13" t="str">
        <f>IF(C72="","",VLOOKUP(C72,Lookups!$A$2:$F$99,6,FALSE))</f>
        <v/>
      </c>
      <c r="F72" s="84" t="str">
        <f>IFERROR(VLOOKUP(C72,Calculations!$F$6:$AL$175,8,FALSE),"")</f>
        <v/>
      </c>
      <c r="G72" s="101" t="str">
        <f>IFERROR(VLOOKUP(C72,Calculations!$F$6:$AL$175,9,FALSE),"")</f>
        <v/>
      </c>
      <c r="H72" s="84" t="str">
        <f>IFERROR(VLOOKUP(C72,Calculations!$F$6:$AL$175,10,FALSE),"")</f>
        <v/>
      </c>
      <c r="I72" s="101" t="str">
        <f>IFERROR(VLOOKUP(C72,Calculations!$F$6:$AL$175,11,FALSE),"")</f>
        <v/>
      </c>
      <c r="J72" s="84" t="str">
        <f>IFERROR(VLOOKUP(C72,Calculations!$F$6:$AL$175,12,FALSE),"")</f>
        <v/>
      </c>
      <c r="K72" s="101" t="str">
        <f>IFERROR(VLOOKUP(C72,Calculations!$F$6:$AL$175,13,FALSE),"")</f>
        <v/>
      </c>
      <c r="L72" s="84" t="str">
        <f>IFERROR(VLOOKUP(C72,Calculations!$F$6:$AL$175,14,FALSE),"")</f>
        <v/>
      </c>
      <c r="M72" s="85" t="str">
        <f>IFERROR(VLOOKUP(C72,Calculations!$F$6:$AL$175,16,FALSE),"")</f>
        <v/>
      </c>
      <c r="N72" s="102" t="str">
        <f>IFERROR(VLOOKUP(C72,Calculations!$F$6:$AL$175,17,FALSE),"")</f>
        <v/>
      </c>
      <c r="O72" s="85" t="str">
        <f>IFERROR(VLOOKUP(C72,Calculations!$F$6:$AL$175,18,FALSE),"")</f>
        <v/>
      </c>
      <c r="P72" s="102" t="str">
        <f>IFERROR(VLOOKUP(C72,Calculations!$F$6:$AL$175,19,FALSE),"")</f>
        <v/>
      </c>
      <c r="Q72" s="85" t="str">
        <f>IFERROR(VLOOKUP(C72,Calculations!$F$6:$AL$175,20,FALSE),"")</f>
        <v/>
      </c>
      <c r="R72" s="102" t="str">
        <f>IFERROR(VLOOKUP(C72,Calculations!$F$6:$AL$175,21,FALSE),"")</f>
        <v/>
      </c>
      <c r="S72" s="85" t="str">
        <f>IFERROR(VLOOKUP(C72,Calculations!$F$6:$AL$175,22,FALSE),"")</f>
        <v/>
      </c>
      <c r="T72" s="36" t="str">
        <f>IFERROR(VLOOKUP(C72,Calculations!$F$2:$AL$175,24,FALSE),"")</f>
        <v/>
      </c>
      <c r="U72" s="38" t="str">
        <f t="shared" si="10"/>
        <v/>
      </c>
      <c r="V72" s="38" t="str">
        <f t="shared" si="11"/>
        <v/>
      </c>
      <c r="W72" s="37" t="str">
        <f>IFERROR(VLOOKUP(C72,Calculations!$F$2:$AL$175,25,FALSE),"")</f>
        <v/>
      </c>
      <c r="X72" s="38" t="str">
        <f>IFERROR(VLOOKUP(C72,Calculations!$F$2:$AL$175,26,FALSE),"")</f>
        <v/>
      </c>
      <c r="Y72" s="39" t="str">
        <f>IFERROR(VLOOKUP(C72,Calculations!$F$2:$AL$175,27,FALSE),"")</f>
        <v/>
      </c>
      <c r="Z72" s="39" t="str">
        <f>IFERROR(VLOOKUP(C72,Calculations!$F$2:$AL$175,27,FALSE),"")</f>
        <v/>
      </c>
      <c r="AA72" s="40" t="str">
        <f>IFERROR(VLOOKUP(C72,Calculations!$F$2:$AL$175,31,FALSE),"")</f>
        <v/>
      </c>
    </row>
    <row r="73" spans="1:197" ht="13.5" hidden="1" customHeight="1" x14ac:dyDescent="0.3">
      <c r="B73" s="41">
        <v>30</v>
      </c>
      <c r="C73" s="230" t="str">
        <f>IFERROR(VLOOKUP(B73,Calculations!$B$51:$BC$84,5,FALSE),"")</f>
        <v/>
      </c>
      <c r="D73" s="52" t="str">
        <f>IF(C73="","",VLOOKUP(C73,Lookups!$A$2:$F$99,2,FALSE))</f>
        <v/>
      </c>
      <c r="E73" s="13" t="str">
        <f>IF(C73="","",VLOOKUP(C73,Lookups!$A$2:$F$99,6,FALSE))</f>
        <v/>
      </c>
      <c r="F73" s="84" t="str">
        <f>IFERROR(VLOOKUP(C73,Calculations!$F$6:$AL$175,8,FALSE),"")</f>
        <v/>
      </c>
      <c r="G73" s="101" t="str">
        <f>IFERROR(VLOOKUP(C73,Calculations!$F$6:$AL$175,9,FALSE),"")</f>
        <v/>
      </c>
      <c r="H73" s="84" t="str">
        <f>IFERROR(VLOOKUP(C73,Calculations!$F$6:$AL$175,10,FALSE),"")</f>
        <v/>
      </c>
      <c r="I73" s="101" t="str">
        <f>IFERROR(VLOOKUP(C73,Calculations!$F$6:$AL$175,11,FALSE),"")</f>
        <v/>
      </c>
      <c r="J73" s="84" t="str">
        <f>IFERROR(VLOOKUP(C73,Calculations!$F$6:$AL$175,12,FALSE),"")</f>
        <v/>
      </c>
      <c r="K73" s="101" t="str">
        <f>IFERROR(VLOOKUP(C73,Calculations!$F$6:$AL$175,13,FALSE),"")</f>
        <v/>
      </c>
      <c r="L73" s="84" t="str">
        <f>IFERROR(VLOOKUP(C73,Calculations!$F$6:$AL$175,14,FALSE),"")</f>
        <v/>
      </c>
      <c r="M73" s="85" t="str">
        <f>IFERROR(VLOOKUP(C73,Calculations!$F$6:$AL$175,16,FALSE),"")</f>
        <v/>
      </c>
      <c r="N73" s="102" t="str">
        <f>IFERROR(VLOOKUP(C73,Calculations!$F$6:$AL$175,17,FALSE),"")</f>
        <v/>
      </c>
      <c r="O73" s="85" t="str">
        <f>IFERROR(VLOOKUP(C73,Calculations!$F$6:$AL$175,18,FALSE),"")</f>
        <v/>
      </c>
      <c r="P73" s="102" t="str">
        <f>IFERROR(VLOOKUP(C73,Calculations!$F$6:$AL$175,19,FALSE),"")</f>
        <v/>
      </c>
      <c r="Q73" s="85" t="str">
        <f>IFERROR(VLOOKUP(C73,Calculations!$F$6:$AL$175,20,FALSE),"")</f>
        <v/>
      </c>
      <c r="R73" s="102" t="str">
        <f>IFERROR(VLOOKUP(C73,Calculations!$F$6:$AL$175,21,FALSE),"")</f>
        <v/>
      </c>
      <c r="S73" s="85" t="str">
        <f>IFERROR(VLOOKUP(C73,Calculations!$F$6:$AL$175,22,FALSE),"")</f>
        <v/>
      </c>
      <c r="T73" s="36" t="str">
        <f>IFERROR(VLOOKUP(C73,Calculations!$F$2:$AL$175,24,FALSE),"")</f>
        <v/>
      </c>
      <c r="U73" s="38" t="str">
        <f t="shared" si="10"/>
        <v/>
      </c>
      <c r="V73" s="38" t="str">
        <f t="shared" si="11"/>
        <v/>
      </c>
      <c r="W73" s="37" t="str">
        <f>IFERROR(VLOOKUP(C73,Calculations!$F$2:$AL$175,25,FALSE),"")</f>
        <v/>
      </c>
      <c r="X73" s="38" t="str">
        <f>IFERROR(VLOOKUP(C73,Calculations!$F$2:$AL$175,26,FALSE),"")</f>
        <v/>
      </c>
      <c r="Y73" s="39" t="str">
        <f>IFERROR(VLOOKUP(C73,Calculations!$F$2:$AL$175,27,FALSE),"")</f>
        <v/>
      </c>
      <c r="Z73" s="39" t="str">
        <f>IFERROR(VLOOKUP(C73,Calculations!$F$2:$AL$175,27,FALSE),"")</f>
        <v/>
      </c>
      <c r="AA73" s="40" t="str">
        <f>IFERROR(VLOOKUP(C73,Calculations!$F$2:$AL$175,31,FALSE),"")</f>
        <v/>
      </c>
    </row>
    <row r="74" spans="1:197" ht="13.5" hidden="1" customHeight="1" x14ac:dyDescent="0.3">
      <c r="B74" s="41">
        <v>31</v>
      </c>
      <c r="C74" s="230" t="str">
        <f>IFERROR(VLOOKUP(B74,Calculations!$B$51:$BC$84,5,FALSE),"")</f>
        <v/>
      </c>
      <c r="D74" s="52" t="str">
        <f>IF(C74="","",VLOOKUP(C74,Lookups!$A$2:$F$99,2,FALSE))</f>
        <v/>
      </c>
      <c r="E74" s="13" t="str">
        <f>IF(C74="","",VLOOKUP(C74,Lookups!$A$2:$F$99,6,FALSE))</f>
        <v/>
      </c>
      <c r="F74" s="84" t="str">
        <f>IFERROR(VLOOKUP(C74,Calculations!$F$6:$AL$175,8,FALSE),"")</f>
        <v/>
      </c>
      <c r="G74" s="101" t="str">
        <f>IFERROR(VLOOKUP(C74,Calculations!$F$6:$AL$175,9,FALSE),"")</f>
        <v/>
      </c>
      <c r="H74" s="84" t="str">
        <f>IFERROR(VLOOKUP(C74,Calculations!$F$6:$AL$175,10,FALSE),"")</f>
        <v/>
      </c>
      <c r="I74" s="101" t="str">
        <f>IFERROR(VLOOKUP(C74,Calculations!$F$6:$AL$175,11,FALSE),"")</f>
        <v/>
      </c>
      <c r="J74" s="84" t="str">
        <f>IFERROR(VLOOKUP(C74,Calculations!$F$6:$AL$175,12,FALSE),"")</f>
        <v/>
      </c>
      <c r="K74" s="101" t="str">
        <f>IFERROR(VLOOKUP(C74,Calculations!$F$6:$AL$175,13,FALSE),"")</f>
        <v/>
      </c>
      <c r="L74" s="84" t="str">
        <f>IFERROR(VLOOKUP(C74,Calculations!$F$6:$AL$175,14,FALSE),"")</f>
        <v/>
      </c>
      <c r="M74" s="85" t="str">
        <f>IFERROR(VLOOKUP(C74,Calculations!$F$6:$AL$175,16,FALSE),"")</f>
        <v/>
      </c>
      <c r="N74" s="102" t="str">
        <f>IFERROR(VLOOKUP(C74,Calculations!$F$6:$AL$175,17,FALSE),"")</f>
        <v/>
      </c>
      <c r="O74" s="85" t="str">
        <f>IFERROR(VLOOKUP(C74,Calculations!$F$6:$AL$175,18,FALSE),"")</f>
        <v/>
      </c>
      <c r="P74" s="102" t="str">
        <f>IFERROR(VLOOKUP(C74,Calculations!$F$6:$AL$175,19,FALSE),"")</f>
        <v/>
      </c>
      <c r="Q74" s="85" t="str">
        <f>IFERROR(VLOOKUP(C74,Calculations!$F$6:$AL$175,20,FALSE),"")</f>
        <v/>
      </c>
      <c r="R74" s="102" t="str">
        <f>IFERROR(VLOOKUP(C74,Calculations!$F$6:$AL$175,21,FALSE),"")</f>
        <v/>
      </c>
      <c r="S74" s="85" t="str">
        <f>IFERROR(VLOOKUP(C74,Calculations!$F$6:$AL$175,22,FALSE),"")</f>
        <v/>
      </c>
      <c r="T74" s="36" t="str">
        <f>IFERROR(VLOOKUP(C74,Calculations!$F$2:$AL$175,24,FALSE),"")</f>
        <v/>
      </c>
      <c r="U74" s="38" t="str">
        <f t="shared" si="10"/>
        <v/>
      </c>
      <c r="V74" s="38" t="str">
        <f t="shared" si="11"/>
        <v/>
      </c>
      <c r="W74" s="37" t="str">
        <f>IFERROR(VLOOKUP(C74,Calculations!$F$2:$AL$175,25,FALSE),"")</f>
        <v/>
      </c>
      <c r="X74" s="38" t="str">
        <f>IFERROR(VLOOKUP(C74,Calculations!$F$2:$AL$175,26,FALSE),"")</f>
        <v/>
      </c>
      <c r="Y74" s="39" t="str">
        <f>IFERROR(VLOOKUP(C74,Calculations!$F$2:$AL$175,27,FALSE),"")</f>
        <v/>
      </c>
      <c r="Z74" s="39" t="str">
        <f>IFERROR(VLOOKUP(C74,Calculations!$F$2:$AL$175,27,FALSE),"")</f>
        <v/>
      </c>
      <c r="AA74" s="40" t="str">
        <f>IFERROR(VLOOKUP(C74,Calculations!$F$2:$AL$175,31,FALSE),"")</f>
        <v/>
      </c>
    </row>
    <row r="75" spans="1:197" ht="13.5" hidden="1" customHeight="1" x14ac:dyDescent="0.3">
      <c r="B75" s="41">
        <v>32</v>
      </c>
      <c r="C75" s="230" t="str">
        <f>IFERROR(VLOOKUP(B75,Calculations!$B$51:$BC$84,5,FALSE),"")</f>
        <v/>
      </c>
      <c r="D75" s="52" t="str">
        <f>IF(C75="","",VLOOKUP(C75,Lookups!$A$2:$F$99,2,FALSE))</f>
        <v/>
      </c>
      <c r="E75" s="13" t="str">
        <f>IF(C75="","",VLOOKUP(C75,Lookups!$A$2:$F$99,6,FALSE))</f>
        <v/>
      </c>
      <c r="F75" s="84" t="str">
        <f>IFERROR(VLOOKUP(C75,Calculations!$F$6:$AL$175,8,FALSE),"")</f>
        <v/>
      </c>
      <c r="G75" s="101" t="str">
        <f>IFERROR(VLOOKUP(C75,Calculations!$F$6:$AL$175,9,FALSE),"")</f>
        <v/>
      </c>
      <c r="H75" s="84" t="str">
        <f>IFERROR(VLOOKUP(C75,Calculations!$F$6:$AL$175,10,FALSE),"")</f>
        <v/>
      </c>
      <c r="I75" s="101" t="str">
        <f>IFERROR(VLOOKUP(C75,Calculations!$F$6:$AL$175,11,FALSE),"")</f>
        <v/>
      </c>
      <c r="J75" s="84" t="str">
        <f>IFERROR(VLOOKUP(C75,Calculations!$F$6:$AL$175,12,FALSE),"")</f>
        <v/>
      </c>
      <c r="K75" s="101" t="str">
        <f>IFERROR(VLOOKUP(C75,Calculations!$F$6:$AL$175,13,FALSE),"")</f>
        <v/>
      </c>
      <c r="L75" s="84" t="str">
        <f>IFERROR(VLOOKUP(C75,Calculations!$F$6:$AL$175,14,FALSE),"")</f>
        <v/>
      </c>
      <c r="M75" s="85" t="str">
        <f>IFERROR(VLOOKUP(C75,Calculations!$F$6:$AL$175,16,FALSE),"")</f>
        <v/>
      </c>
      <c r="N75" s="102" t="str">
        <f>IFERROR(VLOOKUP(C75,Calculations!$F$6:$AL$175,17,FALSE),"")</f>
        <v/>
      </c>
      <c r="O75" s="85" t="str">
        <f>IFERROR(VLOOKUP(C75,Calculations!$F$6:$AL$175,18,FALSE),"")</f>
        <v/>
      </c>
      <c r="P75" s="102" t="str">
        <f>IFERROR(VLOOKUP(C75,Calculations!$F$6:$AL$175,19,FALSE),"")</f>
        <v/>
      </c>
      <c r="Q75" s="85" t="str">
        <f>IFERROR(VLOOKUP(C75,Calculations!$F$6:$AL$175,20,FALSE),"")</f>
        <v/>
      </c>
      <c r="R75" s="102" t="str">
        <f>IFERROR(VLOOKUP(C75,Calculations!$F$6:$AL$175,21,FALSE),"")</f>
        <v/>
      </c>
      <c r="S75" s="85" t="str">
        <f>IFERROR(VLOOKUP(C75,Calculations!$F$6:$AL$175,22,FALSE),"")</f>
        <v/>
      </c>
      <c r="T75" s="36" t="str">
        <f>IFERROR(VLOOKUP(C75,Calculations!$F$2:$AL$175,24,FALSE),"")</f>
        <v/>
      </c>
      <c r="U75" s="38" t="str">
        <f t="shared" si="10"/>
        <v/>
      </c>
      <c r="V75" s="38" t="str">
        <f t="shared" si="11"/>
        <v/>
      </c>
      <c r="W75" s="37" t="str">
        <f>IFERROR(VLOOKUP(C75,Calculations!$F$2:$AL$175,25,FALSE),"")</f>
        <v/>
      </c>
      <c r="X75" s="38" t="str">
        <f>IFERROR(VLOOKUP(C75,Calculations!$F$2:$AL$175,26,FALSE),"")</f>
        <v/>
      </c>
      <c r="Y75" s="39" t="str">
        <f>IFERROR(VLOOKUP(C75,Calculations!$F$2:$AL$175,27,FALSE),"")</f>
        <v/>
      </c>
      <c r="Z75" s="39" t="str">
        <f>IFERROR(VLOOKUP(C75,Calculations!$F$2:$AL$175,27,FALSE),"")</f>
        <v/>
      </c>
      <c r="AA75" s="40" t="str">
        <f>IFERROR(VLOOKUP(C75,Calculations!$F$2:$AL$175,31,FALSE),"")</f>
        <v/>
      </c>
    </row>
    <row r="76" spans="1:197" ht="13.5" hidden="1" customHeight="1" x14ac:dyDescent="0.3">
      <c r="B76" s="41">
        <v>33</v>
      </c>
      <c r="C76" s="230" t="str">
        <f>IFERROR(VLOOKUP(B76,Calculations!$B$51:$BC$84,5,FALSE),"")</f>
        <v/>
      </c>
      <c r="D76" s="52" t="str">
        <f>IF(C76="","",VLOOKUP(C76,Lookups!$A$2:$F$99,2,FALSE))</f>
        <v/>
      </c>
      <c r="E76" s="13" t="str">
        <f>IF(C76="","",VLOOKUP(C76,Lookups!$A$2:$F$99,6,FALSE))</f>
        <v/>
      </c>
      <c r="F76" s="84" t="str">
        <f>IFERROR(VLOOKUP(C76,Calculations!$F$6:$AL$175,8,FALSE),"")</f>
        <v/>
      </c>
      <c r="G76" s="101" t="str">
        <f>IFERROR(VLOOKUP(C76,Calculations!$F$6:$AL$175,9,FALSE),"")</f>
        <v/>
      </c>
      <c r="H76" s="84" t="str">
        <f>IFERROR(VLOOKUP(C76,Calculations!$F$6:$AL$175,10,FALSE),"")</f>
        <v/>
      </c>
      <c r="I76" s="101" t="str">
        <f>IFERROR(VLOOKUP(C76,Calculations!$F$6:$AL$175,11,FALSE),"")</f>
        <v/>
      </c>
      <c r="J76" s="84" t="str">
        <f>IFERROR(VLOOKUP(C76,Calculations!$F$6:$AL$175,12,FALSE),"")</f>
        <v/>
      </c>
      <c r="K76" s="101" t="str">
        <f>IFERROR(VLOOKUP(C76,Calculations!$F$6:$AL$175,13,FALSE),"")</f>
        <v/>
      </c>
      <c r="L76" s="84" t="str">
        <f>IFERROR(VLOOKUP(C76,Calculations!$F$6:$AL$175,14,FALSE),"")</f>
        <v/>
      </c>
      <c r="M76" s="85" t="str">
        <f>IFERROR(VLOOKUP(C76,Calculations!$F$6:$AL$175,16,FALSE),"")</f>
        <v/>
      </c>
      <c r="N76" s="102" t="str">
        <f>IFERROR(VLOOKUP(C76,Calculations!$F$6:$AL$175,17,FALSE),"")</f>
        <v/>
      </c>
      <c r="O76" s="85" t="str">
        <f>IFERROR(VLOOKUP(C76,Calculations!$F$6:$AL$175,18,FALSE),"")</f>
        <v/>
      </c>
      <c r="P76" s="102" t="str">
        <f>IFERROR(VLOOKUP(C76,Calculations!$F$6:$AL$175,19,FALSE),"")</f>
        <v/>
      </c>
      <c r="Q76" s="85" t="str">
        <f>IFERROR(VLOOKUP(C76,Calculations!$F$6:$AL$175,20,FALSE),"")</f>
        <v/>
      </c>
      <c r="R76" s="102" t="str">
        <f>IFERROR(VLOOKUP(C76,Calculations!$F$6:$AL$175,21,FALSE),"")</f>
        <v/>
      </c>
      <c r="S76" s="85" t="str">
        <f>IFERROR(VLOOKUP(C76,Calculations!$F$6:$AL$175,22,FALSE),"")</f>
        <v/>
      </c>
      <c r="T76" s="36" t="str">
        <f>IFERROR(VLOOKUP(C76,Calculations!$F$2:$AL$175,24,FALSE),"")</f>
        <v/>
      </c>
      <c r="U76" s="38" t="str">
        <f t="shared" si="10"/>
        <v/>
      </c>
      <c r="V76" s="38" t="str">
        <f t="shared" si="11"/>
        <v/>
      </c>
      <c r="W76" s="37" t="str">
        <f>IFERROR(VLOOKUP(C76,Calculations!$F$2:$AL$175,25,FALSE),"")</f>
        <v/>
      </c>
      <c r="X76" s="38" t="str">
        <f>IFERROR(VLOOKUP(C76,Calculations!$F$2:$AL$175,26,FALSE),"")</f>
        <v/>
      </c>
      <c r="Y76" s="39" t="str">
        <f>IFERROR(VLOOKUP(C76,Calculations!$F$2:$AL$175,27,FALSE),"")</f>
        <v/>
      </c>
      <c r="Z76" s="39" t="str">
        <f>IFERROR(VLOOKUP(C76,Calculations!$F$2:$AL$175,27,FALSE),"")</f>
        <v/>
      </c>
      <c r="AA76" s="40" t="str">
        <f>IFERROR(VLOOKUP(C76,Calculations!$F$2:$AL$175,31,FALSE),"")</f>
        <v/>
      </c>
    </row>
    <row r="77" spans="1:197" ht="13.5" hidden="1" customHeight="1" x14ac:dyDescent="0.3">
      <c r="B77" s="41">
        <v>34</v>
      </c>
      <c r="C77" s="230" t="str">
        <f>IFERROR(VLOOKUP(B77,Calculations!$B$51:$BC$84,5,FALSE),"")</f>
        <v/>
      </c>
      <c r="D77" s="52" t="str">
        <f>IF(C77="","",VLOOKUP(C77,Lookups!$A$2:$F$99,2,FALSE))</f>
        <v/>
      </c>
      <c r="E77" s="13" t="str">
        <f>IF(C77="","",VLOOKUP(C77,Lookups!$A$2:$F$99,6,FALSE))</f>
        <v/>
      </c>
      <c r="F77" s="84" t="str">
        <f>IFERROR(VLOOKUP(C77,Calculations!$F$6:$AL$175,8,FALSE),"")</f>
        <v/>
      </c>
      <c r="G77" s="101" t="str">
        <f>IFERROR(VLOOKUP(C77,Calculations!$F$6:$AL$175,9,FALSE),"")</f>
        <v/>
      </c>
      <c r="H77" s="84" t="str">
        <f>IFERROR(VLOOKUP(C77,Calculations!$F$6:$AL$175,10,FALSE),"")</f>
        <v/>
      </c>
      <c r="I77" s="101" t="str">
        <f>IFERROR(VLOOKUP(C77,Calculations!$F$6:$AL$175,11,FALSE),"")</f>
        <v/>
      </c>
      <c r="J77" s="84" t="str">
        <f>IFERROR(VLOOKUP(C77,Calculations!$F$6:$AL$175,12,FALSE),"")</f>
        <v/>
      </c>
      <c r="K77" s="101" t="str">
        <f>IFERROR(VLOOKUP(C77,Calculations!$F$6:$AL$175,13,FALSE),"")</f>
        <v/>
      </c>
      <c r="L77" s="84" t="str">
        <f>IFERROR(VLOOKUP(C77,Calculations!$F$6:$AL$175,14,FALSE),"")</f>
        <v/>
      </c>
      <c r="M77" s="85" t="str">
        <f>IFERROR(VLOOKUP(C77,Calculations!$F$6:$AL$175,16,FALSE),"")</f>
        <v/>
      </c>
      <c r="N77" s="102" t="str">
        <f>IFERROR(VLOOKUP(C77,Calculations!$F$6:$AL$175,17,FALSE),"")</f>
        <v/>
      </c>
      <c r="O77" s="85" t="str">
        <f>IFERROR(VLOOKUP(C77,Calculations!$F$6:$AL$175,18,FALSE),"")</f>
        <v/>
      </c>
      <c r="P77" s="102" t="str">
        <f>IFERROR(VLOOKUP(C77,Calculations!$F$6:$AL$175,19,FALSE),"")</f>
        <v/>
      </c>
      <c r="Q77" s="85" t="str">
        <f>IFERROR(VLOOKUP(C77,Calculations!$F$6:$AL$175,20,FALSE),"")</f>
        <v/>
      </c>
      <c r="R77" s="102" t="str">
        <f>IFERROR(VLOOKUP(C77,Calculations!$F$6:$AL$175,21,FALSE),"")</f>
        <v/>
      </c>
      <c r="S77" s="85" t="str">
        <f>IFERROR(VLOOKUP(C77,Calculations!$F$6:$AL$175,22,FALSE),"")</f>
        <v/>
      </c>
      <c r="T77" s="36" t="str">
        <f>IFERROR(VLOOKUP(C77,Calculations!$F$2:$AL$175,24,FALSE),"")</f>
        <v/>
      </c>
      <c r="U77" s="38" t="str">
        <f t="shared" si="10"/>
        <v/>
      </c>
      <c r="V77" s="38" t="str">
        <f t="shared" si="11"/>
        <v/>
      </c>
      <c r="W77" s="37" t="str">
        <f>IFERROR(VLOOKUP(C77,Calculations!$F$2:$AL$175,25,FALSE),"")</f>
        <v/>
      </c>
      <c r="X77" s="38" t="str">
        <f>IFERROR(VLOOKUP(C77,Calculations!$F$2:$AL$175,26,FALSE),"")</f>
        <v/>
      </c>
      <c r="Y77" s="39" t="str">
        <f>IFERROR(VLOOKUP(C77,Calculations!$F$2:$AL$175,27,FALSE),"")</f>
        <v/>
      </c>
      <c r="Z77" s="39" t="str">
        <f>IFERROR(VLOOKUP(C77,Calculations!$F$2:$AL$175,27,FALSE),"")</f>
        <v/>
      </c>
      <c r="AA77" s="40" t="str">
        <f>IFERROR(VLOOKUP(C77,Calculations!$F$2:$AL$175,31,FALSE),"")</f>
        <v/>
      </c>
    </row>
    <row r="78" spans="1:197" ht="13.5" hidden="1" customHeight="1" x14ac:dyDescent="0.3">
      <c r="B78" s="41">
        <v>35</v>
      </c>
      <c r="C78" s="230" t="str">
        <f>IFERROR(VLOOKUP(B78,Calculations!$B$51:$BC$84,5,FALSE),"")</f>
        <v/>
      </c>
      <c r="D78" s="52" t="str">
        <f>IF(C78="","",VLOOKUP(C78,Lookups!$A$2:$F$99,2,FALSE))</f>
        <v/>
      </c>
      <c r="E78" s="13" t="str">
        <f>IF(C78="","",VLOOKUP(C78,Lookups!$A$2:$F$99,6,FALSE))</f>
        <v/>
      </c>
      <c r="F78" s="84" t="str">
        <f>IFERROR(VLOOKUP(C78,Calculations!$F$6:$AL$175,8,FALSE),"")</f>
        <v/>
      </c>
      <c r="G78" s="101" t="str">
        <f>IFERROR(VLOOKUP(C78,Calculations!$F$6:$AL$175,9,FALSE),"")</f>
        <v/>
      </c>
      <c r="H78" s="84" t="str">
        <f>IFERROR(VLOOKUP(C78,Calculations!$F$6:$AL$175,10,FALSE),"")</f>
        <v/>
      </c>
      <c r="I78" s="101" t="str">
        <f>IFERROR(VLOOKUP(C78,Calculations!$F$6:$AL$175,11,FALSE),"")</f>
        <v/>
      </c>
      <c r="J78" s="84" t="str">
        <f>IFERROR(VLOOKUP(C78,Calculations!$F$6:$AL$175,12,FALSE),"")</f>
        <v/>
      </c>
      <c r="K78" s="101" t="str">
        <f>IFERROR(VLOOKUP(C78,Calculations!$F$6:$AL$175,13,FALSE),"")</f>
        <v/>
      </c>
      <c r="L78" s="84" t="str">
        <f>IFERROR(VLOOKUP(C78,Calculations!$F$6:$AL$175,14,FALSE),"")</f>
        <v/>
      </c>
      <c r="M78" s="85" t="str">
        <f>IFERROR(VLOOKUP(C78,Calculations!$F$6:$AL$175,16,FALSE),"")</f>
        <v/>
      </c>
      <c r="N78" s="102" t="str">
        <f>IFERROR(VLOOKUP(C78,Calculations!$F$6:$AL$175,17,FALSE),"")</f>
        <v/>
      </c>
      <c r="O78" s="85" t="str">
        <f>IFERROR(VLOOKUP(C78,Calculations!$F$6:$AL$175,18,FALSE),"")</f>
        <v/>
      </c>
      <c r="P78" s="102" t="str">
        <f>IFERROR(VLOOKUP(C78,Calculations!$F$6:$AL$175,19,FALSE),"")</f>
        <v/>
      </c>
      <c r="Q78" s="85" t="str">
        <f>IFERROR(VLOOKUP(C78,Calculations!$F$6:$AL$175,20,FALSE),"")</f>
        <v/>
      </c>
      <c r="R78" s="102" t="str">
        <f>IFERROR(VLOOKUP(C78,Calculations!$F$6:$AL$175,21,FALSE),"")</f>
        <v/>
      </c>
      <c r="S78" s="85" t="str">
        <f>IFERROR(VLOOKUP(C78,Calculations!$F$6:$AL$175,22,FALSE),"")</f>
        <v/>
      </c>
      <c r="T78" s="36" t="str">
        <f>IFERROR(VLOOKUP(C78,Calculations!$F$2:$AL$175,24,FALSE),"")</f>
        <v/>
      </c>
      <c r="U78" s="38" t="str">
        <f t="shared" si="10"/>
        <v/>
      </c>
      <c r="V78" s="38" t="str">
        <f t="shared" si="11"/>
        <v/>
      </c>
      <c r="W78" s="37" t="str">
        <f>IFERROR(VLOOKUP(C78,Calculations!$F$2:$AL$175,25,FALSE),"")</f>
        <v/>
      </c>
      <c r="X78" s="38" t="str">
        <f>IFERROR(VLOOKUP(C78,Calculations!$F$2:$AL$175,26,FALSE),"")</f>
        <v/>
      </c>
      <c r="Y78" s="39" t="str">
        <f>IFERROR(VLOOKUP(C78,Calculations!$F$2:$AL$175,27,FALSE),"")</f>
        <v/>
      </c>
      <c r="Z78" s="39" t="str">
        <f>IFERROR(VLOOKUP(C78,Calculations!$F$2:$AL$175,27,FALSE),"")</f>
        <v/>
      </c>
      <c r="AA78" s="40" t="str">
        <f>IFERROR(VLOOKUP(C78,Calculations!$F$2:$AL$175,31,FALSE),"")</f>
        <v/>
      </c>
    </row>
    <row r="79" spans="1:197" ht="13.5" hidden="1" customHeight="1" x14ac:dyDescent="0.3">
      <c r="B79" s="41">
        <v>36</v>
      </c>
      <c r="C79" s="230" t="str">
        <f>IFERROR(VLOOKUP(B79,Calculations!$B$51:$BC$84,5,FALSE),"")</f>
        <v/>
      </c>
      <c r="D79" s="52" t="str">
        <f>IF(C79="","",VLOOKUP(C79,Lookups!$A$2:$F$99,2,FALSE))</f>
        <v/>
      </c>
      <c r="E79" s="13" t="str">
        <f>IF(C79="","",VLOOKUP(C79,Lookups!$A$2:$F$99,6,FALSE))</f>
        <v/>
      </c>
      <c r="F79" s="84" t="str">
        <f>IFERROR(VLOOKUP(C79,Calculations!$F$6:$AL$175,8,FALSE),"")</f>
        <v/>
      </c>
      <c r="G79" s="101" t="str">
        <f>IFERROR(VLOOKUP(C79,Calculations!$F$6:$AL$175,9,FALSE),"")</f>
        <v/>
      </c>
      <c r="H79" s="84" t="str">
        <f>IFERROR(VLOOKUP(C79,Calculations!$F$6:$AL$175,10,FALSE),"")</f>
        <v/>
      </c>
      <c r="I79" s="101" t="str">
        <f>IFERROR(VLOOKUP(C79,Calculations!$F$6:$AL$175,11,FALSE),"")</f>
        <v/>
      </c>
      <c r="J79" s="84" t="str">
        <f>IFERROR(VLOOKUP(C79,Calculations!$F$6:$AL$175,12,FALSE),"")</f>
        <v/>
      </c>
      <c r="K79" s="101" t="str">
        <f>IFERROR(VLOOKUP(C79,Calculations!$F$6:$AL$175,13,FALSE),"")</f>
        <v/>
      </c>
      <c r="L79" s="84" t="str">
        <f>IFERROR(VLOOKUP(C79,Calculations!$F$6:$AL$175,14,FALSE),"")</f>
        <v/>
      </c>
      <c r="M79" s="85" t="str">
        <f>IFERROR(VLOOKUP(C79,Calculations!$F$6:$AL$175,16,FALSE),"")</f>
        <v/>
      </c>
      <c r="N79" s="102" t="str">
        <f>IFERROR(VLOOKUP(C79,Calculations!$F$6:$AL$175,17,FALSE),"")</f>
        <v/>
      </c>
      <c r="O79" s="85" t="str">
        <f>IFERROR(VLOOKUP(C79,Calculations!$F$6:$AL$175,18,FALSE),"")</f>
        <v/>
      </c>
      <c r="P79" s="102" t="str">
        <f>IFERROR(VLOOKUP(C79,Calculations!$F$6:$AL$175,19,FALSE),"")</f>
        <v/>
      </c>
      <c r="Q79" s="85" t="str">
        <f>IFERROR(VLOOKUP(C79,Calculations!$F$6:$AL$175,20,FALSE),"")</f>
        <v/>
      </c>
      <c r="R79" s="102" t="str">
        <f>IFERROR(VLOOKUP(C79,Calculations!$F$6:$AL$175,21,FALSE),"")</f>
        <v/>
      </c>
      <c r="S79" s="85" t="str">
        <f>IFERROR(VLOOKUP(C79,Calculations!$F$6:$AL$175,22,FALSE),"")</f>
        <v/>
      </c>
      <c r="T79" s="36" t="str">
        <f>IFERROR(VLOOKUP(C79,Calculations!$F$2:$AL$175,24,FALSE),"")</f>
        <v/>
      </c>
      <c r="U79" s="38" t="str">
        <f t="shared" si="10"/>
        <v/>
      </c>
      <c r="V79" s="38" t="str">
        <f t="shared" si="11"/>
        <v/>
      </c>
      <c r="W79" s="37" t="str">
        <f>IFERROR(VLOOKUP(C79,Calculations!$F$2:$AL$175,25,FALSE),"")</f>
        <v/>
      </c>
      <c r="X79" s="38" t="str">
        <f>IFERROR(VLOOKUP(C79,Calculations!$F$2:$AL$175,26,FALSE),"")</f>
        <v/>
      </c>
      <c r="Y79" s="39" t="str">
        <f>IFERROR(VLOOKUP(C79,Calculations!$F$2:$AL$175,27,FALSE),"")</f>
        <v/>
      </c>
      <c r="Z79" s="39" t="str">
        <f>IFERROR(VLOOKUP(C79,Calculations!$F$2:$AL$175,27,FALSE),"")</f>
        <v/>
      </c>
      <c r="AA79" s="40" t="str">
        <f>IFERROR(VLOOKUP(C79,Calculations!$F$2:$AL$175,31,FALSE),"")</f>
        <v/>
      </c>
    </row>
    <row r="80" spans="1:197" ht="13.5" hidden="1" customHeight="1" x14ac:dyDescent="0.3">
      <c r="B80" s="41">
        <v>37</v>
      </c>
      <c r="C80" s="230" t="str">
        <f>IFERROR(VLOOKUP(B80,Calculations!$B$51:$BC$84,5,FALSE),"")</f>
        <v/>
      </c>
      <c r="D80" s="52" t="str">
        <f>IF(C80="","",VLOOKUP(C80,Lookups!$A$2:$F$99,2,FALSE))</f>
        <v/>
      </c>
      <c r="E80" s="13" t="str">
        <f>IF(C80="","",VLOOKUP(C80,Lookups!$A$2:$F$99,6,FALSE))</f>
        <v/>
      </c>
      <c r="F80" s="84" t="str">
        <f>IFERROR(VLOOKUP(C80,Calculations!$F$6:$AL$175,8,FALSE),"")</f>
        <v/>
      </c>
      <c r="G80" s="101" t="str">
        <f>IFERROR(VLOOKUP(C80,Calculations!$F$6:$AL$175,9,FALSE),"")</f>
        <v/>
      </c>
      <c r="H80" s="84" t="str">
        <f>IFERROR(VLOOKUP(C80,Calculations!$F$6:$AL$175,10,FALSE),"")</f>
        <v/>
      </c>
      <c r="I80" s="101" t="str">
        <f>IFERROR(VLOOKUP(C80,Calculations!$F$6:$AL$175,11,FALSE),"")</f>
        <v/>
      </c>
      <c r="J80" s="84" t="str">
        <f>IFERROR(VLOOKUP(C80,Calculations!$F$6:$AL$175,12,FALSE),"")</f>
        <v/>
      </c>
      <c r="K80" s="101" t="str">
        <f>IFERROR(VLOOKUP(C80,Calculations!$F$6:$AL$175,13,FALSE),"")</f>
        <v/>
      </c>
      <c r="L80" s="84" t="str">
        <f>IFERROR(VLOOKUP(C80,Calculations!$F$6:$AL$175,14,FALSE),"")</f>
        <v/>
      </c>
      <c r="M80" s="85" t="str">
        <f>IFERROR(VLOOKUP(C80,Calculations!$F$6:$AL$175,16,FALSE),"")</f>
        <v/>
      </c>
      <c r="N80" s="102" t="str">
        <f>IFERROR(VLOOKUP(C80,Calculations!$F$6:$AL$175,17,FALSE),"")</f>
        <v/>
      </c>
      <c r="O80" s="85" t="str">
        <f>IFERROR(VLOOKUP(C80,Calculations!$F$6:$AL$175,18,FALSE),"")</f>
        <v/>
      </c>
      <c r="P80" s="102" t="str">
        <f>IFERROR(VLOOKUP(C80,Calculations!$F$6:$AL$175,19,FALSE),"")</f>
        <v/>
      </c>
      <c r="Q80" s="85" t="str">
        <f>IFERROR(VLOOKUP(C80,Calculations!$F$6:$AL$175,20,FALSE),"")</f>
        <v/>
      </c>
      <c r="R80" s="102" t="str">
        <f>IFERROR(VLOOKUP(C80,Calculations!$F$6:$AL$175,21,FALSE),"")</f>
        <v/>
      </c>
      <c r="S80" s="85" t="str">
        <f>IFERROR(VLOOKUP(C80,Calculations!$F$6:$AL$175,22,FALSE),"")</f>
        <v/>
      </c>
      <c r="T80" s="36" t="str">
        <f>IFERROR(VLOOKUP(C80,Calculations!$F$2:$AL$175,24,FALSE),"")</f>
        <v/>
      </c>
      <c r="U80" s="38" t="str">
        <f t="shared" si="10"/>
        <v/>
      </c>
      <c r="V80" s="38" t="str">
        <f t="shared" si="11"/>
        <v/>
      </c>
      <c r="W80" s="37" t="str">
        <f>IFERROR(VLOOKUP(C80,Calculations!$F$2:$AL$175,25,FALSE),"")</f>
        <v/>
      </c>
      <c r="X80" s="38" t="str">
        <f>IFERROR(VLOOKUP(C80,Calculations!$F$2:$AL$175,26,FALSE),"")</f>
        <v/>
      </c>
      <c r="Y80" s="39" t="str">
        <f>IFERROR(VLOOKUP(C80,Calculations!$F$2:$AL$175,27,FALSE),"")</f>
        <v/>
      </c>
      <c r="Z80" s="39" t="str">
        <f>IFERROR(VLOOKUP(C80,Calculations!$F$2:$AL$175,27,FALSE),"")</f>
        <v/>
      </c>
      <c r="AA80" s="40" t="str">
        <f>IFERROR(VLOOKUP(C80,Calculations!$F$2:$AL$175,31,FALSE),"")</f>
        <v/>
      </c>
    </row>
    <row r="81" spans="2:27" ht="13.5" hidden="1" customHeight="1" x14ac:dyDescent="0.3">
      <c r="B81" s="41">
        <v>38</v>
      </c>
      <c r="C81" s="230" t="str">
        <f>IFERROR(VLOOKUP(B81,Calculations!$B$51:$BC$84,5,FALSE),"")</f>
        <v/>
      </c>
      <c r="D81" s="52" t="str">
        <f>IF(C81="","",VLOOKUP(C81,Lookups!$A$2:$F$99,2,FALSE))</f>
        <v/>
      </c>
      <c r="E81" s="13" t="str">
        <f>IF(C81="","",VLOOKUP(C81,Lookups!$A$2:$F$99,6,FALSE))</f>
        <v/>
      </c>
      <c r="F81" s="84" t="str">
        <f>IFERROR(VLOOKUP(C81,Calculations!$F$6:$AL$175,8,FALSE),"")</f>
        <v/>
      </c>
      <c r="G81" s="101" t="str">
        <f>IFERROR(VLOOKUP(C81,Calculations!$F$6:$AL$175,9,FALSE),"")</f>
        <v/>
      </c>
      <c r="H81" s="84" t="str">
        <f>IFERROR(VLOOKUP(C81,Calculations!$F$6:$AL$175,10,FALSE),"")</f>
        <v/>
      </c>
      <c r="I81" s="101" t="str">
        <f>IFERROR(VLOOKUP(C81,Calculations!$F$6:$AL$175,11,FALSE),"")</f>
        <v/>
      </c>
      <c r="J81" s="84" t="str">
        <f>IFERROR(VLOOKUP(C81,Calculations!$F$6:$AL$175,12,FALSE),"")</f>
        <v/>
      </c>
      <c r="K81" s="101" t="str">
        <f>IFERROR(VLOOKUP(C81,Calculations!$F$6:$AL$175,13,FALSE),"")</f>
        <v/>
      </c>
      <c r="L81" s="84" t="str">
        <f>IFERROR(VLOOKUP(C81,Calculations!$F$6:$AL$175,14,FALSE),"")</f>
        <v/>
      </c>
      <c r="M81" s="85" t="str">
        <f>IFERROR(VLOOKUP(C81,Calculations!$F$6:$AL$175,16,FALSE),"")</f>
        <v/>
      </c>
      <c r="N81" s="102" t="str">
        <f>IFERROR(VLOOKUP(C81,Calculations!$F$6:$AL$175,17,FALSE),"")</f>
        <v/>
      </c>
      <c r="O81" s="85" t="str">
        <f>IFERROR(VLOOKUP(C81,Calculations!$F$6:$AL$175,18,FALSE),"")</f>
        <v/>
      </c>
      <c r="P81" s="102" t="str">
        <f>IFERROR(VLOOKUP(C81,Calculations!$F$6:$AL$175,19,FALSE),"")</f>
        <v/>
      </c>
      <c r="Q81" s="85" t="str">
        <f>IFERROR(VLOOKUP(C81,Calculations!$F$6:$AL$175,20,FALSE),"")</f>
        <v/>
      </c>
      <c r="R81" s="102" t="str">
        <f>IFERROR(VLOOKUP(C81,Calculations!$F$6:$AL$175,21,FALSE),"")</f>
        <v/>
      </c>
      <c r="S81" s="85" t="str">
        <f>IFERROR(VLOOKUP(C81,Calculations!$F$6:$AL$175,22,FALSE),"")</f>
        <v/>
      </c>
      <c r="T81" s="36" t="str">
        <f>IFERROR(VLOOKUP(C81,Calculations!$F$2:$AL$175,24,FALSE),"")</f>
        <v/>
      </c>
      <c r="U81" s="38" t="str">
        <f t="shared" si="10"/>
        <v/>
      </c>
      <c r="V81" s="38" t="str">
        <f t="shared" si="11"/>
        <v/>
      </c>
      <c r="W81" s="37" t="str">
        <f>IFERROR(VLOOKUP(C81,Calculations!$F$2:$AL$175,25,FALSE),"")</f>
        <v/>
      </c>
      <c r="X81" s="38" t="str">
        <f>IFERROR(VLOOKUP(C81,Calculations!$F$2:$AL$175,26,FALSE),"")</f>
        <v/>
      </c>
      <c r="Y81" s="39" t="str">
        <f>IFERROR(VLOOKUP(C81,Calculations!$F$2:$AL$175,27,FALSE),"")</f>
        <v/>
      </c>
      <c r="Z81" s="39" t="str">
        <f>IFERROR(VLOOKUP(C81,Calculations!$F$2:$AL$175,27,FALSE),"")</f>
        <v/>
      </c>
      <c r="AA81" s="40" t="str">
        <f>IFERROR(VLOOKUP(C81,Calculations!$F$2:$AL$175,31,FALSE),"")</f>
        <v/>
      </c>
    </row>
    <row r="82" spans="2:27" ht="13.5" customHeight="1" x14ac:dyDescent="0.3">
      <c r="C82" s="11" t="s">
        <v>51</v>
      </c>
      <c r="D82" s="5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33"/>
      <c r="U82" s="33"/>
      <c r="V82" s="33"/>
      <c r="W82" s="34"/>
      <c r="X82" s="21"/>
      <c r="Y82" s="21"/>
      <c r="Z82" s="21"/>
      <c r="AA82" s="35"/>
    </row>
    <row r="83" spans="2:27" ht="13.5" customHeight="1" x14ac:dyDescent="0.3">
      <c r="B83" s="41">
        <v>1</v>
      </c>
      <c r="C83" s="230" t="str">
        <f>IFERROR(VLOOKUP(B83,Calculations!$B$86:$BC$110,5,FALSE),"")</f>
        <v>Dean Mason</v>
      </c>
      <c r="D83" s="52">
        <f>IF(C83="","",VLOOKUP(C83,Lookups!$A$2:$F$99,2,FALSE))</f>
        <v>1884</v>
      </c>
      <c r="E83" s="13" t="str">
        <f>IF(C83="","",VLOOKUP(C83,Lookups!$A$2:$F$99,6,FALSE))</f>
        <v>Buccaneers</v>
      </c>
      <c r="F83" s="84">
        <f>IFERROR(VLOOKUP(C83,Calculations!$F$6:$AL$175,8,FALSE),"")</f>
        <v>27</v>
      </c>
      <c r="G83" s="101" t="str">
        <f>IFERROR(VLOOKUP(C83,Calculations!$F$6:$AL$175,9,FALSE),"")</f>
        <v/>
      </c>
      <c r="H83" s="84" t="str">
        <f>IFERROR(VLOOKUP(C83,Calculations!$F$6:$AL$175,10,FALSE),"")</f>
        <v/>
      </c>
      <c r="I83" s="101" t="str">
        <f>IFERROR(VLOOKUP(C83,Calculations!$F$6:$AL$175,11,FALSE),"")</f>
        <v/>
      </c>
      <c r="J83" s="84" t="str">
        <f>IFERROR(VLOOKUP(C83,Calculations!$F$6:$AL$175,12,FALSE),"")</f>
        <v/>
      </c>
      <c r="K83" s="101" t="str">
        <f>IFERROR(VLOOKUP(C83,Calculations!$F$6:$AL$175,13,FALSE),"")</f>
        <v/>
      </c>
      <c r="L83" s="84" t="str">
        <f>IFERROR(VLOOKUP(C83,Calculations!$F$6:$AL$175,14,FALSE),"")</f>
        <v/>
      </c>
      <c r="M83" s="85">
        <f>IFERROR(VLOOKUP(C83,Calculations!$F$6:$AL$175,16,FALSE),"")</f>
        <v>0.77142857142857146</v>
      </c>
      <c r="N83" s="102" t="str">
        <f>IFERROR(VLOOKUP(C83,Calculations!$F$6:$AL$175,17,FALSE),"")</f>
        <v/>
      </c>
      <c r="O83" s="85" t="str">
        <f>IFERROR(VLOOKUP(C83,Calculations!$F$6:$AL$175,18,FALSE),"")</f>
        <v/>
      </c>
      <c r="P83" s="102" t="str">
        <f>IFERROR(VLOOKUP(C83,Calculations!$F$6:$AL$175,19,FALSE),"")</f>
        <v/>
      </c>
      <c r="Q83" s="85" t="str">
        <f>IFERROR(VLOOKUP(C83,Calculations!$F$6:$AL$175,20,FALSE),"")</f>
        <v/>
      </c>
      <c r="R83" s="102" t="str">
        <f>IFERROR(VLOOKUP(C83,Calculations!$F$6:$AL$175,21,FALSE),"")</f>
        <v/>
      </c>
      <c r="S83" s="85" t="str">
        <f>IFERROR(VLOOKUP(C83,Calculations!$F$6:$AL$175,22,FALSE),"")</f>
        <v/>
      </c>
      <c r="T83" s="36">
        <f>IFERROR(VLOOKUP(C83,Calculations!$F$2:$AL$175,24,FALSE),"")</f>
        <v>1</v>
      </c>
      <c r="U83" s="38" t="str">
        <f t="shared" ref="U83" si="12">IF(T83&lt;5,"",IFERROR(SMALL(M83:S83,1),""))</f>
        <v/>
      </c>
      <c r="V83" s="38" t="str">
        <f t="shared" ref="V83" si="13">IF(T83&lt;5,"",IFERROR(SMALL(M83:S83,2),""))</f>
        <v/>
      </c>
      <c r="W83" s="37">
        <f>IFERROR(VLOOKUP(C83,Calculations!$F$2:$AL$175,25,FALSE),"")</f>
        <v>0.77142857142857146</v>
      </c>
      <c r="X83" s="38">
        <f>IFERROR(VLOOKUP(C83,Calculations!$F$2:$AL$175,26,FALSE),"")</f>
        <v>0.77142857142857146</v>
      </c>
      <c r="Y83" s="39">
        <f>IFERROR(VLOOKUP(C83,Calculations!$F$2:$AL$175,27,FALSE),"")</f>
        <v>27</v>
      </c>
      <c r="Z83" s="39">
        <f>IFERROR(VLOOKUP(C83,Calculations!$F$2:$AL$175,27,FALSE),"")</f>
        <v>27</v>
      </c>
      <c r="AA83" s="40">
        <f>IFERROR(VLOOKUP(C83,Calculations!$F$2:$AL$175,31,FALSE),"")</f>
        <v>27</v>
      </c>
    </row>
    <row r="84" spans="2:27" ht="13.5" customHeight="1" x14ac:dyDescent="0.3">
      <c r="B84" s="41">
        <v>2</v>
      </c>
      <c r="C84" s="230" t="str">
        <f>IFERROR(VLOOKUP(B84,Calculations!$B$86:$BC$110,5,FALSE),"")</f>
        <v>Andrew Slade</v>
      </c>
      <c r="D84" s="52">
        <f>IF(C84="","",VLOOKUP(C84,Lookups!$A$2:$F$99,2,FALSE))</f>
        <v>402</v>
      </c>
      <c r="E84" s="13" t="str">
        <f>IF(C84="","",VLOOKUP(C84,Lookups!$A$2:$F$99,6,FALSE))</f>
        <v>Newbury</v>
      </c>
      <c r="F84" s="84">
        <f>IFERROR(VLOOKUP(C84,Calculations!$F$6:$AL$175,8,FALSE),"")</f>
        <v>26</v>
      </c>
      <c r="G84" s="101" t="str">
        <f>IFERROR(VLOOKUP(C84,Calculations!$F$6:$AL$175,9,FALSE),"")</f>
        <v/>
      </c>
      <c r="H84" s="84" t="str">
        <f>IFERROR(VLOOKUP(C84,Calculations!$F$6:$AL$175,10,FALSE),"")</f>
        <v/>
      </c>
      <c r="I84" s="101" t="str">
        <f>IFERROR(VLOOKUP(C84,Calculations!$F$6:$AL$175,11,FALSE),"")</f>
        <v/>
      </c>
      <c r="J84" s="84" t="str">
        <f>IFERROR(VLOOKUP(C84,Calculations!$F$6:$AL$175,12,FALSE),"")</f>
        <v/>
      </c>
      <c r="K84" s="101" t="str">
        <f>IFERROR(VLOOKUP(C84,Calculations!$F$6:$AL$175,13,FALSE),"")</f>
        <v/>
      </c>
      <c r="L84" s="84" t="str">
        <f>IFERROR(VLOOKUP(C84,Calculations!$F$6:$AL$175,14,FALSE),"")</f>
        <v/>
      </c>
      <c r="M84" s="85">
        <f>IFERROR(VLOOKUP(C84,Calculations!$F$6:$AL$175,16,FALSE),"")</f>
        <v>0.74285714285714288</v>
      </c>
      <c r="N84" s="102" t="str">
        <f>IFERROR(VLOOKUP(C84,Calculations!$F$6:$AL$175,17,FALSE),"")</f>
        <v/>
      </c>
      <c r="O84" s="85" t="str">
        <f>IFERROR(VLOOKUP(C84,Calculations!$F$6:$AL$175,18,FALSE),"")</f>
        <v/>
      </c>
      <c r="P84" s="102" t="str">
        <f>IFERROR(VLOOKUP(C84,Calculations!$F$6:$AL$175,19,FALSE),"")</f>
        <v/>
      </c>
      <c r="Q84" s="85" t="str">
        <f>IFERROR(VLOOKUP(C84,Calculations!$F$6:$AL$175,20,FALSE),"")</f>
        <v/>
      </c>
      <c r="R84" s="102" t="str">
        <f>IFERROR(VLOOKUP(C84,Calculations!$F$6:$AL$175,21,FALSE),"")</f>
        <v/>
      </c>
      <c r="S84" s="85" t="str">
        <f>IFERROR(VLOOKUP(C84,Calculations!$F$6:$AL$175,22,FALSE),"")</f>
        <v/>
      </c>
      <c r="T84" s="36">
        <f>IFERROR(VLOOKUP(C84,Calculations!$F$2:$AL$175,24,FALSE),"")</f>
        <v>1</v>
      </c>
      <c r="U84" s="38" t="str">
        <f t="shared" ref="U84:U103" si="14">IF(T84&lt;5,"",IFERROR(SMALL(M84:S84,1),""))</f>
        <v/>
      </c>
      <c r="V84" s="38" t="str">
        <f t="shared" ref="V84:V103" si="15">IF(T84&lt;5,"",IFERROR(SMALL(M84:S84,2),""))</f>
        <v/>
      </c>
      <c r="W84" s="37">
        <f>IFERROR(VLOOKUP(C84,Calculations!$F$2:$AL$175,25,FALSE),"")</f>
        <v>0.74285714285714288</v>
      </c>
      <c r="X84" s="38">
        <f>IFERROR(VLOOKUP(C84,Calculations!$F$2:$AL$175,26,FALSE),"")</f>
        <v>0.74285714285714288</v>
      </c>
      <c r="Y84" s="39">
        <f>IFERROR(VLOOKUP(C84,Calculations!$F$2:$AL$175,27,FALSE),"")</f>
        <v>26</v>
      </c>
      <c r="Z84" s="39">
        <f>IFERROR(VLOOKUP(C84,Calculations!$F$2:$AL$175,27,FALSE),"")</f>
        <v>26</v>
      </c>
      <c r="AA84" s="40">
        <f>IFERROR(VLOOKUP(C84,Calculations!$F$2:$AL$175,31,FALSE),"")</f>
        <v>26</v>
      </c>
    </row>
    <row r="85" spans="2:27" ht="13.5" customHeight="1" x14ac:dyDescent="0.3">
      <c r="B85" s="41">
        <v>3</v>
      </c>
      <c r="C85" s="230" t="str">
        <f>IFERROR(VLOOKUP(B85,Calculations!$B$86:$BC$110,5,FALSE),"")</f>
        <v>Neil Mason</v>
      </c>
      <c r="D85" s="52">
        <f>IF(C85="","",VLOOKUP(C85,Lookups!$A$2:$F$99,2,FALSE))</f>
        <v>1885</v>
      </c>
      <c r="E85" s="13" t="str">
        <f>IF(C85="","",VLOOKUP(C85,Lookups!$A$2:$F$99,6,FALSE))</f>
        <v>Buccaneers</v>
      </c>
      <c r="F85" s="84">
        <f>IFERROR(VLOOKUP(C85,Calculations!$F$6:$AL$175,8,FALSE),"")</f>
        <v>19</v>
      </c>
      <c r="G85" s="101" t="str">
        <f>IFERROR(VLOOKUP(C85,Calculations!$F$6:$AL$175,9,FALSE),"")</f>
        <v/>
      </c>
      <c r="H85" s="84" t="str">
        <f>IFERROR(VLOOKUP(C85,Calculations!$F$6:$AL$175,10,FALSE),"")</f>
        <v/>
      </c>
      <c r="I85" s="101" t="str">
        <f>IFERROR(VLOOKUP(C85,Calculations!$F$6:$AL$175,11,FALSE),"")</f>
        <v/>
      </c>
      <c r="J85" s="84" t="str">
        <f>IFERROR(VLOOKUP(C85,Calculations!$F$6:$AL$175,12,FALSE),"")</f>
        <v/>
      </c>
      <c r="K85" s="101" t="str">
        <f>IFERROR(VLOOKUP(C85,Calculations!$F$6:$AL$175,13,FALSE),"")</f>
        <v/>
      </c>
      <c r="L85" s="84" t="str">
        <f>IFERROR(VLOOKUP(C85,Calculations!$F$6:$AL$175,14,FALSE),"")</f>
        <v/>
      </c>
      <c r="M85" s="85">
        <f>IFERROR(VLOOKUP(C85,Calculations!$F$6:$AL$175,16,FALSE),"")</f>
        <v>0.54285714285714282</v>
      </c>
      <c r="N85" s="102" t="str">
        <f>IFERROR(VLOOKUP(C85,Calculations!$F$6:$AL$175,17,FALSE),"")</f>
        <v/>
      </c>
      <c r="O85" s="85" t="str">
        <f>IFERROR(VLOOKUP(C85,Calculations!$F$6:$AL$175,18,FALSE),"")</f>
        <v/>
      </c>
      <c r="P85" s="102" t="str">
        <f>IFERROR(VLOOKUP(C85,Calculations!$F$6:$AL$175,19,FALSE),"")</f>
        <v/>
      </c>
      <c r="Q85" s="85" t="str">
        <f>IFERROR(VLOOKUP(C85,Calculations!$F$6:$AL$175,20,FALSE),"")</f>
        <v/>
      </c>
      <c r="R85" s="102" t="str">
        <f>IFERROR(VLOOKUP(C85,Calculations!$F$6:$AL$175,21,FALSE),"")</f>
        <v/>
      </c>
      <c r="S85" s="85" t="str">
        <f>IFERROR(VLOOKUP(C85,Calculations!$F$6:$AL$175,22,FALSE),"")</f>
        <v/>
      </c>
      <c r="T85" s="36">
        <f>IFERROR(VLOOKUP(C85,Calculations!$F$2:$AL$175,24,FALSE),"")</f>
        <v>1</v>
      </c>
      <c r="U85" s="38" t="str">
        <f t="shared" si="14"/>
        <v/>
      </c>
      <c r="V85" s="38" t="str">
        <f t="shared" si="15"/>
        <v/>
      </c>
      <c r="W85" s="37">
        <f>IFERROR(VLOOKUP(C85,Calculations!$F$2:$AL$175,25,FALSE),"")</f>
        <v>0.54285714285714282</v>
      </c>
      <c r="X85" s="38">
        <f>IFERROR(VLOOKUP(C85,Calculations!$F$2:$AL$175,26,FALSE),"")</f>
        <v>0.54285714285714282</v>
      </c>
      <c r="Y85" s="39">
        <f>IFERROR(VLOOKUP(C85,Calculations!$F$2:$AL$175,27,FALSE),"")</f>
        <v>19</v>
      </c>
      <c r="Z85" s="39">
        <f>IFERROR(VLOOKUP(C85,Calculations!$F$2:$AL$175,27,FALSE),"")</f>
        <v>19</v>
      </c>
      <c r="AA85" s="40">
        <f>IFERROR(VLOOKUP(C85,Calculations!$F$2:$AL$175,31,FALSE),"")</f>
        <v>19</v>
      </c>
    </row>
    <row r="86" spans="2:27" ht="13.5" customHeight="1" x14ac:dyDescent="0.3">
      <c r="B86" s="41">
        <v>4</v>
      </c>
      <c r="C86" s="230" t="str">
        <f>IFERROR(VLOOKUP(B86,Calculations!$B$86:$BC$110,5,FALSE),"")</f>
        <v>Glenda Privett</v>
      </c>
      <c r="D86" s="52">
        <f>IF(C86="","",VLOOKUP(C86,Lookups!$A$2:$F$99,2,FALSE))</f>
        <v>1431</v>
      </c>
      <c r="E86" s="13" t="str">
        <f>IF(C86="","",VLOOKUP(C86,Lookups!$A$2:$F$99,6,FALSE))</f>
        <v>Buccaneers</v>
      </c>
      <c r="F86" s="84">
        <f>IFERROR(VLOOKUP(C86,Calculations!$F$6:$AL$175,8,FALSE),"")</f>
        <v>16</v>
      </c>
      <c r="G86" s="101" t="str">
        <f>IFERROR(VLOOKUP(C86,Calculations!$F$6:$AL$175,9,FALSE),"")</f>
        <v/>
      </c>
      <c r="H86" s="84" t="str">
        <f>IFERROR(VLOOKUP(C86,Calculations!$F$6:$AL$175,10,FALSE),"")</f>
        <v/>
      </c>
      <c r="I86" s="101" t="str">
        <f>IFERROR(VLOOKUP(C86,Calculations!$F$6:$AL$175,11,FALSE),"")</f>
        <v/>
      </c>
      <c r="J86" s="84" t="str">
        <f>IFERROR(VLOOKUP(C86,Calculations!$F$6:$AL$175,12,FALSE),"")</f>
        <v/>
      </c>
      <c r="K86" s="101" t="str">
        <f>IFERROR(VLOOKUP(C86,Calculations!$F$6:$AL$175,13,FALSE),"")</f>
        <v/>
      </c>
      <c r="L86" s="84" t="str">
        <f>IFERROR(VLOOKUP(C86,Calculations!$F$6:$AL$175,14,FALSE),"")</f>
        <v/>
      </c>
      <c r="M86" s="85">
        <f>IFERROR(VLOOKUP(C86,Calculations!$F$6:$AL$175,16,FALSE),"")</f>
        <v>0.45714285714285713</v>
      </c>
      <c r="N86" s="102" t="str">
        <f>IFERROR(VLOOKUP(C86,Calculations!$F$6:$AL$175,17,FALSE),"")</f>
        <v/>
      </c>
      <c r="O86" s="85" t="str">
        <f>IFERROR(VLOOKUP(C86,Calculations!$F$6:$AL$175,18,FALSE),"")</f>
        <v/>
      </c>
      <c r="P86" s="102" t="str">
        <f>IFERROR(VLOOKUP(C86,Calculations!$F$6:$AL$175,19,FALSE),"")</f>
        <v/>
      </c>
      <c r="Q86" s="85" t="str">
        <f>IFERROR(VLOOKUP(C86,Calculations!$F$6:$AL$175,20,FALSE),"")</f>
        <v/>
      </c>
      <c r="R86" s="102" t="str">
        <f>IFERROR(VLOOKUP(C86,Calculations!$F$6:$AL$175,21,FALSE),"")</f>
        <v/>
      </c>
      <c r="S86" s="85" t="str">
        <f>IFERROR(VLOOKUP(C86,Calculations!$F$6:$AL$175,22,FALSE),"")</f>
        <v/>
      </c>
      <c r="T86" s="36">
        <f>IFERROR(VLOOKUP(C86,Calculations!$F$2:$AL$175,24,FALSE),"")</f>
        <v>1</v>
      </c>
      <c r="U86" s="38" t="str">
        <f t="shared" si="14"/>
        <v/>
      </c>
      <c r="V86" s="38" t="str">
        <f t="shared" si="15"/>
        <v/>
      </c>
      <c r="W86" s="37">
        <f>IFERROR(VLOOKUP(C86,Calculations!$F$2:$AL$175,25,FALSE),"")</f>
        <v>0.45714285714285713</v>
      </c>
      <c r="X86" s="38">
        <f>IFERROR(VLOOKUP(C86,Calculations!$F$2:$AL$175,26,FALSE),"")</f>
        <v>0.45714285714285713</v>
      </c>
      <c r="Y86" s="39">
        <f>IFERROR(VLOOKUP(C86,Calculations!$F$2:$AL$175,27,FALSE),"")</f>
        <v>16</v>
      </c>
      <c r="Z86" s="39">
        <f>IFERROR(VLOOKUP(C86,Calculations!$F$2:$AL$175,27,FALSE),"")</f>
        <v>16</v>
      </c>
      <c r="AA86" s="40">
        <f>IFERROR(VLOOKUP(C86,Calculations!$F$2:$AL$175,31,FALSE),"")</f>
        <v>16</v>
      </c>
    </row>
    <row r="87" spans="2:27" ht="13.5" customHeight="1" x14ac:dyDescent="0.3">
      <c r="B87" s="41">
        <v>5</v>
      </c>
      <c r="C87" s="230" t="str">
        <f>IFERROR(VLOOKUP(B87,Calculations!$B$86:$BC$110,5,FALSE),"")</f>
        <v>Richard Bright</v>
      </c>
      <c r="D87" s="52">
        <f>IF(C87="","",VLOOKUP(C87,Lookups!$A$2:$F$99,2,FALSE))</f>
        <v>1654</v>
      </c>
      <c r="E87" s="13" t="str">
        <f>IF(C87="","",VLOOKUP(C87,Lookups!$A$2:$F$99,6,FALSE))</f>
        <v>Newbury</v>
      </c>
      <c r="F87" s="84">
        <f>IFERROR(VLOOKUP(C87,Calculations!$F$6:$AL$175,8,FALSE),"")</f>
        <v>14</v>
      </c>
      <c r="G87" s="101" t="str">
        <f>IFERROR(VLOOKUP(C87,Calculations!$F$6:$AL$175,9,FALSE),"")</f>
        <v/>
      </c>
      <c r="H87" s="84" t="str">
        <f>IFERROR(VLOOKUP(C87,Calculations!$F$6:$AL$175,10,FALSE),"")</f>
        <v/>
      </c>
      <c r="I87" s="101" t="str">
        <f>IFERROR(VLOOKUP(C87,Calculations!$F$6:$AL$175,11,FALSE),"")</f>
        <v/>
      </c>
      <c r="J87" s="84" t="str">
        <f>IFERROR(VLOOKUP(C87,Calculations!$F$6:$AL$175,12,FALSE),"")</f>
        <v/>
      </c>
      <c r="K87" s="101" t="str">
        <f>IFERROR(VLOOKUP(C87,Calculations!$F$6:$AL$175,13,FALSE),"")</f>
        <v/>
      </c>
      <c r="L87" s="84" t="str">
        <f>IFERROR(VLOOKUP(C87,Calculations!$F$6:$AL$175,14,FALSE),"")</f>
        <v/>
      </c>
      <c r="M87" s="85">
        <f>IFERROR(VLOOKUP(C87,Calculations!$F$6:$AL$175,16,FALSE),"")</f>
        <v>0.4</v>
      </c>
      <c r="N87" s="102" t="str">
        <f>IFERROR(VLOOKUP(C87,Calculations!$F$6:$AL$175,17,FALSE),"")</f>
        <v/>
      </c>
      <c r="O87" s="85" t="str">
        <f>IFERROR(VLOOKUP(C87,Calculations!$F$6:$AL$175,18,FALSE),"")</f>
        <v/>
      </c>
      <c r="P87" s="102" t="str">
        <f>IFERROR(VLOOKUP(C87,Calculations!$F$6:$AL$175,19,FALSE),"")</f>
        <v/>
      </c>
      <c r="Q87" s="85" t="str">
        <f>IFERROR(VLOOKUP(C87,Calculations!$F$6:$AL$175,20,FALSE),"")</f>
        <v/>
      </c>
      <c r="R87" s="102" t="str">
        <f>IFERROR(VLOOKUP(C87,Calculations!$F$6:$AL$175,21,FALSE),"")</f>
        <v/>
      </c>
      <c r="S87" s="85" t="str">
        <f>IFERROR(VLOOKUP(C87,Calculations!$F$6:$AL$175,22,FALSE),"")</f>
        <v/>
      </c>
      <c r="T87" s="36">
        <f>IFERROR(VLOOKUP(C87,Calculations!$F$2:$AL$175,24,FALSE),"")</f>
        <v>1</v>
      </c>
      <c r="U87" s="38" t="str">
        <f t="shared" si="14"/>
        <v/>
      </c>
      <c r="V87" s="38" t="str">
        <f t="shared" si="15"/>
        <v/>
      </c>
      <c r="W87" s="37">
        <f>IFERROR(VLOOKUP(C87,Calculations!$F$2:$AL$175,25,FALSE),"")</f>
        <v>0.4</v>
      </c>
      <c r="X87" s="38">
        <f>IFERROR(VLOOKUP(C87,Calculations!$F$2:$AL$175,26,FALSE),"")</f>
        <v>0.4</v>
      </c>
      <c r="Y87" s="39">
        <f>IFERROR(VLOOKUP(C87,Calculations!$F$2:$AL$175,27,FALSE),"")</f>
        <v>14</v>
      </c>
      <c r="Z87" s="39">
        <f>IFERROR(VLOOKUP(C87,Calculations!$F$2:$AL$175,27,FALSE),"")</f>
        <v>14</v>
      </c>
      <c r="AA87" s="40">
        <f>IFERROR(VLOOKUP(C87,Calculations!$F$2:$AL$175,31,FALSE),"")</f>
        <v>14</v>
      </c>
    </row>
    <row r="88" spans="2:27" ht="13.5" hidden="1" customHeight="1" x14ac:dyDescent="0.3">
      <c r="B88" s="41">
        <v>6</v>
      </c>
      <c r="C88" s="230" t="str">
        <f>IFERROR(VLOOKUP(B88,Calculations!$B$86:$BC$110,5,FALSE),"")</f>
        <v/>
      </c>
      <c r="D88" s="52" t="str">
        <f>IF(C88="","",VLOOKUP(C88,Lookups!$A$2:$F$99,2,FALSE))</f>
        <v/>
      </c>
      <c r="E88" s="13" t="str">
        <f>IF(C88="","",VLOOKUP(C88,Lookups!$A$2:$F$99,6,FALSE))</f>
        <v/>
      </c>
      <c r="F88" s="84" t="str">
        <f>IFERROR(VLOOKUP(C88,Calculations!$F$6:$AL$175,8,FALSE),"")</f>
        <v/>
      </c>
      <c r="G88" s="101" t="str">
        <f>IFERROR(VLOOKUP(C88,Calculations!$F$6:$AL$175,9,FALSE),"")</f>
        <v/>
      </c>
      <c r="H88" s="84" t="str">
        <f>IFERROR(VLOOKUP(C88,Calculations!$F$6:$AL$175,10,FALSE),"")</f>
        <v/>
      </c>
      <c r="I88" s="101" t="str">
        <f>IFERROR(VLOOKUP(C88,Calculations!$F$6:$AL$175,11,FALSE),"")</f>
        <v/>
      </c>
      <c r="J88" s="84" t="str">
        <f>IFERROR(VLOOKUP(C88,Calculations!$F$6:$AL$175,12,FALSE),"")</f>
        <v/>
      </c>
      <c r="K88" s="101" t="str">
        <f>IFERROR(VLOOKUP(C88,Calculations!$F$6:$AL$175,13,FALSE),"")</f>
        <v/>
      </c>
      <c r="L88" s="84" t="str">
        <f>IFERROR(VLOOKUP(C88,Calculations!$F$6:$AL$175,14,FALSE),"")</f>
        <v/>
      </c>
      <c r="M88" s="85" t="str">
        <f>IFERROR(VLOOKUP(C88,Calculations!$F$6:$AL$175,16,FALSE),"")</f>
        <v/>
      </c>
      <c r="N88" s="102" t="str">
        <f>IFERROR(VLOOKUP(C88,Calculations!$F$6:$AL$175,17,FALSE),"")</f>
        <v/>
      </c>
      <c r="O88" s="85" t="str">
        <f>IFERROR(VLOOKUP(C88,Calculations!$F$6:$AL$175,18,FALSE),"")</f>
        <v/>
      </c>
      <c r="P88" s="102" t="str">
        <f>IFERROR(VLOOKUP(C88,Calculations!$F$6:$AL$175,19,FALSE),"")</f>
        <v/>
      </c>
      <c r="Q88" s="85" t="str">
        <f>IFERROR(VLOOKUP(C88,Calculations!$F$6:$AL$175,20,FALSE),"")</f>
        <v/>
      </c>
      <c r="R88" s="102" t="str">
        <f>IFERROR(VLOOKUP(C88,Calculations!$F$6:$AL$175,21,FALSE),"")</f>
        <v/>
      </c>
      <c r="S88" s="85" t="str">
        <f>IFERROR(VLOOKUP(C88,Calculations!$F$6:$AL$175,22,FALSE),"")</f>
        <v/>
      </c>
      <c r="T88" s="36" t="str">
        <f>IFERROR(VLOOKUP(C88,Calculations!$F$2:$AL$175,24,FALSE),"")</f>
        <v/>
      </c>
      <c r="U88" s="38" t="str">
        <f t="shared" si="14"/>
        <v/>
      </c>
      <c r="V88" s="38" t="str">
        <f t="shared" si="15"/>
        <v/>
      </c>
      <c r="W88" s="37" t="str">
        <f>IFERROR(VLOOKUP(C88,Calculations!$F$2:$AL$175,25,FALSE),"")</f>
        <v/>
      </c>
      <c r="X88" s="38" t="str">
        <f>IFERROR(VLOOKUP(C88,Calculations!$F$2:$AL$175,26,FALSE),"")</f>
        <v/>
      </c>
      <c r="Y88" s="39" t="str">
        <f>IFERROR(VLOOKUP(C88,Calculations!$F$2:$AL$175,27,FALSE),"")</f>
        <v/>
      </c>
      <c r="Z88" s="39" t="str">
        <f>IFERROR(VLOOKUP(C88,Calculations!$F$2:$AL$175,27,FALSE),"")</f>
        <v/>
      </c>
      <c r="AA88" s="40" t="str">
        <f>IFERROR(VLOOKUP(C88,Calculations!$F$2:$AL$175,31,FALSE),"")</f>
        <v/>
      </c>
    </row>
    <row r="89" spans="2:27" ht="13.5" hidden="1" customHeight="1" x14ac:dyDescent="0.3">
      <c r="B89" s="41">
        <v>7</v>
      </c>
      <c r="C89" s="230" t="str">
        <f>IFERROR(VLOOKUP(B89,Calculations!$B$86:$BC$110,5,FALSE),"")</f>
        <v/>
      </c>
      <c r="D89" s="52" t="str">
        <f>IF(C89="","",VLOOKUP(C89,Lookups!$A$2:$F$99,2,FALSE))</f>
        <v/>
      </c>
      <c r="E89" s="13" t="str">
        <f>IF(C89="","",VLOOKUP(C89,Lookups!$A$2:$F$99,6,FALSE))</f>
        <v/>
      </c>
      <c r="F89" s="84" t="str">
        <f>IFERROR(VLOOKUP(C89,Calculations!$F$6:$AL$175,8,FALSE),"")</f>
        <v/>
      </c>
      <c r="G89" s="101" t="str">
        <f>IFERROR(VLOOKUP(C89,Calculations!$F$6:$AL$175,9,FALSE),"")</f>
        <v/>
      </c>
      <c r="H89" s="84" t="str">
        <f>IFERROR(VLOOKUP(C89,Calculations!$F$6:$AL$175,10,FALSE),"")</f>
        <v/>
      </c>
      <c r="I89" s="101" t="str">
        <f>IFERROR(VLOOKUP(C89,Calculations!$F$6:$AL$175,11,FALSE),"")</f>
        <v/>
      </c>
      <c r="J89" s="84" t="str">
        <f>IFERROR(VLOOKUP(C89,Calculations!$F$6:$AL$175,12,FALSE),"")</f>
        <v/>
      </c>
      <c r="K89" s="101" t="str">
        <f>IFERROR(VLOOKUP(C89,Calculations!$F$6:$AL$175,13,FALSE),"")</f>
        <v/>
      </c>
      <c r="L89" s="84" t="str">
        <f>IFERROR(VLOOKUP(C89,Calculations!$F$6:$AL$175,14,FALSE),"")</f>
        <v/>
      </c>
      <c r="M89" s="85" t="str">
        <f>IFERROR(VLOOKUP(C89,Calculations!$F$6:$AL$175,16,FALSE),"")</f>
        <v/>
      </c>
      <c r="N89" s="102" t="str">
        <f>IFERROR(VLOOKUP(C89,Calculations!$F$6:$AL$175,17,FALSE),"")</f>
        <v/>
      </c>
      <c r="O89" s="85" t="str">
        <f>IFERROR(VLOOKUP(C89,Calculations!$F$6:$AL$175,18,FALSE),"")</f>
        <v/>
      </c>
      <c r="P89" s="102" t="str">
        <f>IFERROR(VLOOKUP(C89,Calculations!$F$6:$AL$175,19,FALSE),"")</f>
        <v/>
      </c>
      <c r="Q89" s="85" t="str">
        <f>IFERROR(VLOOKUP(C89,Calculations!$F$6:$AL$175,20,FALSE),"")</f>
        <v/>
      </c>
      <c r="R89" s="102" t="str">
        <f>IFERROR(VLOOKUP(C89,Calculations!$F$6:$AL$175,21,FALSE),"")</f>
        <v/>
      </c>
      <c r="S89" s="85" t="str">
        <f>IFERROR(VLOOKUP(C89,Calculations!$F$6:$AL$175,22,FALSE),"")</f>
        <v/>
      </c>
      <c r="T89" s="36" t="str">
        <f>IFERROR(VLOOKUP(C89,Calculations!$F$2:$AL$175,24,FALSE),"")</f>
        <v/>
      </c>
      <c r="U89" s="38" t="str">
        <f t="shared" si="14"/>
        <v/>
      </c>
      <c r="V89" s="38" t="str">
        <f t="shared" si="15"/>
        <v/>
      </c>
      <c r="W89" s="37" t="str">
        <f>IFERROR(VLOOKUP(C89,Calculations!$F$2:$AL$175,25,FALSE),"")</f>
        <v/>
      </c>
      <c r="X89" s="38" t="str">
        <f>IFERROR(VLOOKUP(C89,Calculations!$F$2:$AL$175,26,FALSE),"")</f>
        <v/>
      </c>
      <c r="Y89" s="39" t="str">
        <f>IFERROR(VLOOKUP(C89,Calculations!$F$2:$AL$175,27,FALSE),"")</f>
        <v/>
      </c>
      <c r="Z89" s="39" t="str">
        <f>IFERROR(VLOOKUP(C89,Calculations!$F$2:$AL$175,27,FALSE),"")</f>
        <v/>
      </c>
      <c r="AA89" s="40" t="str">
        <f>IFERROR(VLOOKUP(C89,Calculations!$F$2:$AL$175,31,FALSE),"")</f>
        <v/>
      </c>
    </row>
    <row r="90" spans="2:27" ht="13.5" hidden="1" customHeight="1" x14ac:dyDescent="0.3">
      <c r="B90" s="41">
        <v>8</v>
      </c>
      <c r="C90" s="230" t="str">
        <f>IFERROR(VLOOKUP(B90,Calculations!$B$86:$BC$110,5,FALSE),"")</f>
        <v/>
      </c>
      <c r="D90" s="52" t="str">
        <f>IF(C90="","",VLOOKUP(C90,Lookups!$A$2:$F$99,2,FALSE))</f>
        <v/>
      </c>
      <c r="E90" s="13" t="str">
        <f>IF(C90="","",VLOOKUP(C90,Lookups!$A$2:$F$99,6,FALSE))</f>
        <v/>
      </c>
      <c r="F90" s="84" t="str">
        <f>IFERROR(VLOOKUP(C90,Calculations!$F$6:$AL$175,8,FALSE),"")</f>
        <v/>
      </c>
      <c r="G90" s="101" t="str">
        <f>IFERROR(VLOOKUP(C90,Calculations!$F$6:$AL$175,9,FALSE),"")</f>
        <v/>
      </c>
      <c r="H90" s="84" t="str">
        <f>IFERROR(VLOOKUP(C90,Calculations!$F$6:$AL$175,10,FALSE),"")</f>
        <v/>
      </c>
      <c r="I90" s="101" t="str">
        <f>IFERROR(VLOOKUP(C90,Calculations!$F$6:$AL$175,11,FALSE),"")</f>
        <v/>
      </c>
      <c r="J90" s="84" t="str">
        <f>IFERROR(VLOOKUP(C90,Calculations!$F$6:$AL$175,12,FALSE),"")</f>
        <v/>
      </c>
      <c r="K90" s="101" t="str">
        <f>IFERROR(VLOOKUP(C90,Calculations!$F$6:$AL$175,13,FALSE),"")</f>
        <v/>
      </c>
      <c r="L90" s="84" t="str">
        <f>IFERROR(VLOOKUP(C90,Calculations!$F$6:$AL$175,14,FALSE),"")</f>
        <v/>
      </c>
      <c r="M90" s="85" t="str">
        <f>IFERROR(VLOOKUP(C90,Calculations!$F$6:$AL$175,16,FALSE),"")</f>
        <v/>
      </c>
      <c r="N90" s="102" t="str">
        <f>IFERROR(VLOOKUP(C90,Calculations!$F$6:$AL$175,17,FALSE),"")</f>
        <v/>
      </c>
      <c r="O90" s="85" t="str">
        <f>IFERROR(VLOOKUP(C90,Calculations!$F$6:$AL$175,18,FALSE),"")</f>
        <v/>
      </c>
      <c r="P90" s="102" t="str">
        <f>IFERROR(VLOOKUP(C90,Calculations!$F$6:$AL$175,19,FALSE),"")</f>
        <v/>
      </c>
      <c r="Q90" s="85" t="str">
        <f>IFERROR(VLOOKUP(C90,Calculations!$F$6:$AL$175,20,FALSE),"")</f>
        <v/>
      </c>
      <c r="R90" s="102" t="str">
        <f>IFERROR(VLOOKUP(C90,Calculations!$F$6:$AL$175,21,FALSE),"")</f>
        <v/>
      </c>
      <c r="S90" s="85" t="str">
        <f>IFERROR(VLOOKUP(C90,Calculations!$F$6:$AL$175,22,FALSE),"")</f>
        <v/>
      </c>
      <c r="T90" s="36" t="str">
        <f>IFERROR(VLOOKUP(C90,Calculations!$F$2:$AL$175,24,FALSE),"")</f>
        <v/>
      </c>
      <c r="U90" s="38" t="str">
        <f t="shared" si="14"/>
        <v/>
      </c>
      <c r="V90" s="38" t="str">
        <f t="shared" si="15"/>
        <v/>
      </c>
      <c r="W90" s="37" t="str">
        <f>IFERROR(VLOOKUP(C90,Calculations!$F$2:$AL$175,25,FALSE),"")</f>
        <v/>
      </c>
      <c r="X90" s="38" t="str">
        <f>IFERROR(VLOOKUP(C90,Calculations!$F$2:$AL$175,26,FALSE),"")</f>
        <v/>
      </c>
      <c r="Y90" s="39" t="str">
        <f>IFERROR(VLOOKUP(C90,Calculations!$F$2:$AL$175,27,FALSE),"")</f>
        <v/>
      </c>
      <c r="Z90" s="39" t="str">
        <f>IFERROR(VLOOKUP(C90,Calculations!$F$2:$AL$175,27,FALSE),"")</f>
        <v/>
      </c>
      <c r="AA90" s="40" t="str">
        <f>IFERROR(VLOOKUP(C90,Calculations!$F$2:$AL$175,31,FALSE),"")</f>
        <v/>
      </c>
    </row>
    <row r="91" spans="2:27" ht="13.5" hidden="1" customHeight="1" x14ac:dyDescent="0.3">
      <c r="B91" s="41">
        <v>9</v>
      </c>
      <c r="C91" s="230" t="str">
        <f>IFERROR(VLOOKUP(B91,Calculations!$B$86:$BC$110,5,FALSE),"")</f>
        <v/>
      </c>
      <c r="D91" s="52" t="str">
        <f>IF(C91="","",VLOOKUP(C91,Lookups!$A$2:$F$99,2,FALSE))</f>
        <v/>
      </c>
      <c r="E91" s="13" t="str">
        <f>IF(C91="","",VLOOKUP(C91,Lookups!$A$2:$F$99,6,FALSE))</f>
        <v/>
      </c>
      <c r="F91" s="84" t="str">
        <f>IFERROR(VLOOKUP(C91,Calculations!$F$6:$AL$175,8,FALSE),"")</f>
        <v/>
      </c>
      <c r="G91" s="101" t="str">
        <f>IFERROR(VLOOKUP(C91,Calculations!$F$6:$AL$175,9,FALSE),"")</f>
        <v/>
      </c>
      <c r="H91" s="84" t="str">
        <f>IFERROR(VLOOKUP(C91,Calculations!$F$6:$AL$175,10,FALSE),"")</f>
        <v/>
      </c>
      <c r="I91" s="101" t="str">
        <f>IFERROR(VLOOKUP(C91,Calculations!$F$6:$AL$175,11,FALSE),"")</f>
        <v/>
      </c>
      <c r="J91" s="84" t="str">
        <f>IFERROR(VLOOKUP(C91,Calculations!$F$6:$AL$175,12,FALSE),"")</f>
        <v/>
      </c>
      <c r="K91" s="101" t="str">
        <f>IFERROR(VLOOKUP(C91,Calculations!$F$6:$AL$175,13,FALSE),"")</f>
        <v/>
      </c>
      <c r="L91" s="84" t="str">
        <f>IFERROR(VLOOKUP(C91,Calculations!$F$6:$AL$175,14,FALSE),"")</f>
        <v/>
      </c>
      <c r="M91" s="85" t="str">
        <f>IFERROR(VLOOKUP(C91,Calculations!$F$6:$AL$175,16,FALSE),"")</f>
        <v/>
      </c>
      <c r="N91" s="102" t="str">
        <f>IFERROR(VLOOKUP(C91,Calculations!$F$6:$AL$175,17,FALSE),"")</f>
        <v/>
      </c>
      <c r="O91" s="85" t="str">
        <f>IFERROR(VLOOKUP(C91,Calculations!$F$6:$AL$175,18,FALSE),"")</f>
        <v/>
      </c>
      <c r="P91" s="102" t="str">
        <f>IFERROR(VLOOKUP(C91,Calculations!$F$6:$AL$175,19,FALSE),"")</f>
        <v/>
      </c>
      <c r="Q91" s="85" t="str">
        <f>IFERROR(VLOOKUP(C91,Calculations!$F$6:$AL$175,20,FALSE),"")</f>
        <v/>
      </c>
      <c r="R91" s="102" t="str">
        <f>IFERROR(VLOOKUP(C91,Calculations!$F$6:$AL$175,21,FALSE),"")</f>
        <v/>
      </c>
      <c r="S91" s="85" t="str">
        <f>IFERROR(VLOOKUP(C91,Calculations!$F$6:$AL$175,22,FALSE),"")</f>
        <v/>
      </c>
      <c r="T91" s="36" t="str">
        <f>IFERROR(VLOOKUP(C91,Calculations!$F$2:$AL$175,24,FALSE),"")</f>
        <v/>
      </c>
      <c r="U91" s="38" t="str">
        <f t="shared" si="14"/>
        <v/>
      </c>
      <c r="V91" s="38" t="str">
        <f t="shared" si="15"/>
        <v/>
      </c>
      <c r="W91" s="37" t="str">
        <f>IFERROR(VLOOKUP(C91,Calculations!$F$2:$AL$175,25,FALSE),"")</f>
        <v/>
      </c>
      <c r="X91" s="38" t="str">
        <f>IFERROR(VLOOKUP(C91,Calculations!$F$2:$AL$175,26,FALSE),"")</f>
        <v/>
      </c>
      <c r="Y91" s="39" t="str">
        <f>IFERROR(VLOOKUP(C91,Calculations!$F$2:$AL$175,27,FALSE),"")</f>
        <v/>
      </c>
      <c r="Z91" s="39" t="str">
        <f>IFERROR(VLOOKUP(C91,Calculations!$F$2:$AL$175,27,FALSE),"")</f>
        <v/>
      </c>
      <c r="AA91" s="40" t="str">
        <f>IFERROR(VLOOKUP(C91,Calculations!$F$2:$AL$175,31,FALSE),"")</f>
        <v/>
      </c>
    </row>
    <row r="92" spans="2:27" ht="13.5" hidden="1" customHeight="1" x14ac:dyDescent="0.3">
      <c r="B92" s="41">
        <v>10</v>
      </c>
      <c r="C92" s="230" t="str">
        <f>IFERROR(VLOOKUP(B92,Calculations!$B$86:$BC$110,5,FALSE),"")</f>
        <v/>
      </c>
      <c r="D92" s="52" t="str">
        <f>IF(C92="","",VLOOKUP(C92,Lookups!$A$2:$F$99,2,FALSE))</f>
        <v/>
      </c>
      <c r="E92" s="13" t="str">
        <f>IF(C92="","",VLOOKUP(C92,Lookups!$A$2:$F$99,6,FALSE))</f>
        <v/>
      </c>
      <c r="F92" s="84" t="str">
        <f>IFERROR(VLOOKUP(C92,Calculations!$F$6:$AL$175,8,FALSE),"")</f>
        <v/>
      </c>
      <c r="G92" s="101" t="str">
        <f>IFERROR(VLOOKUP(C92,Calculations!$F$6:$AL$175,9,FALSE),"")</f>
        <v/>
      </c>
      <c r="H92" s="84" t="str">
        <f>IFERROR(VLOOKUP(C92,Calculations!$F$6:$AL$175,10,FALSE),"")</f>
        <v/>
      </c>
      <c r="I92" s="101" t="str">
        <f>IFERROR(VLOOKUP(C92,Calculations!$F$6:$AL$175,11,FALSE),"")</f>
        <v/>
      </c>
      <c r="J92" s="84" t="str">
        <f>IFERROR(VLOOKUP(C92,Calculations!$F$6:$AL$175,12,FALSE),"")</f>
        <v/>
      </c>
      <c r="K92" s="101" t="str">
        <f>IFERROR(VLOOKUP(C92,Calculations!$F$6:$AL$175,13,FALSE),"")</f>
        <v/>
      </c>
      <c r="L92" s="84" t="str">
        <f>IFERROR(VLOOKUP(C92,Calculations!$F$6:$AL$175,14,FALSE),"")</f>
        <v/>
      </c>
      <c r="M92" s="85" t="str">
        <f>IFERROR(VLOOKUP(C92,Calculations!$F$6:$AL$175,16,FALSE),"")</f>
        <v/>
      </c>
      <c r="N92" s="102" t="str">
        <f>IFERROR(VLOOKUP(C92,Calculations!$F$6:$AL$175,17,FALSE),"")</f>
        <v/>
      </c>
      <c r="O92" s="85" t="str">
        <f>IFERROR(VLOOKUP(C92,Calculations!$F$6:$AL$175,18,FALSE),"")</f>
        <v/>
      </c>
      <c r="P92" s="102" t="str">
        <f>IFERROR(VLOOKUP(C92,Calculations!$F$6:$AL$175,19,FALSE),"")</f>
        <v/>
      </c>
      <c r="Q92" s="85" t="str">
        <f>IFERROR(VLOOKUP(C92,Calculations!$F$6:$AL$175,20,FALSE),"")</f>
        <v/>
      </c>
      <c r="R92" s="102" t="str">
        <f>IFERROR(VLOOKUP(C92,Calculations!$F$6:$AL$175,21,FALSE),"")</f>
        <v/>
      </c>
      <c r="S92" s="85" t="str">
        <f>IFERROR(VLOOKUP(C92,Calculations!$F$6:$AL$175,22,FALSE),"")</f>
        <v/>
      </c>
      <c r="T92" s="36" t="str">
        <f>IFERROR(VLOOKUP(C92,Calculations!$F$2:$AL$175,24,FALSE),"")</f>
        <v/>
      </c>
      <c r="U92" s="38" t="str">
        <f t="shared" si="14"/>
        <v/>
      </c>
      <c r="V92" s="38" t="str">
        <f t="shared" si="15"/>
        <v/>
      </c>
      <c r="W92" s="37" t="str">
        <f>IFERROR(VLOOKUP(C92,Calculations!$F$2:$AL$175,25,FALSE),"")</f>
        <v/>
      </c>
      <c r="X92" s="38" t="str">
        <f>IFERROR(VLOOKUP(C92,Calculations!$F$2:$AL$175,26,FALSE),"")</f>
        <v/>
      </c>
      <c r="Y92" s="39" t="str">
        <f>IFERROR(VLOOKUP(C92,Calculations!$F$2:$AL$175,27,FALSE),"")</f>
        <v/>
      </c>
      <c r="Z92" s="39" t="str">
        <f>IFERROR(VLOOKUP(C92,Calculations!$F$2:$AL$175,27,FALSE),"")</f>
        <v/>
      </c>
      <c r="AA92" s="40" t="str">
        <f>IFERROR(VLOOKUP(C92,Calculations!$F$2:$AL$175,31,FALSE),"")</f>
        <v/>
      </c>
    </row>
    <row r="93" spans="2:27" ht="13.5" hidden="1" customHeight="1" x14ac:dyDescent="0.3">
      <c r="B93" s="41">
        <v>11</v>
      </c>
      <c r="C93" s="230" t="str">
        <f>IFERROR(VLOOKUP(B93,Calculations!$B$86:$BC$110,5,FALSE),"")</f>
        <v/>
      </c>
      <c r="D93" s="52" t="str">
        <f>IF(C93="","",VLOOKUP(C93,Lookups!$A$2:$F$99,2,FALSE))</f>
        <v/>
      </c>
      <c r="E93" s="13" t="str">
        <f>IF(C93="","",VLOOKUP(C93,Lookups!$A$2:$F$99,6,FALSE))</f>
        <v/>
      </c>
      <c r="F93" s="84" t="str">
        <f>IFERROR(VLOOKUP(C93,Calculations!$F$6:$AL$175,8,FALSE),"")</f>
        <v/>
      </c>
      <c r="G93" s="101" t="str">
        <f>IFERROR(VLOOKUP(C93,Calculations!$F$6:$AL$175,9,FALSE),"")</f>
        <v/>
      </c>
      <c r="H93" s="84" t="str">
        <f>IFERROR(VLOOKUP(C93,Calculations!$F$6:$AL$175,10,FALSE),"")</f>
        <v/>
      </c>
      <c r="I93" s="101" t="str">
        <f>IFERROR(VLOOKUP(C93,Calculations!$F$6:$AL$175,11,FALSE),"")</f>
        <v/>
      </c>
      <c r="J93" s="84" t="str">
        <f>IFERROR(VLOOKUP(C93,Calculations!$F$6:$AL$175,12,FALSE),"")</f>
        <v/>
      </c>
      <c r="K93" s="101" t="str">
        <f>IFERROR(VLOOKUP(C93,Calculations!$F$6:$AL$175,13,FALSE),"")</f>
        <v/>
      </c>
      <c r="L93" s="84" t="str">
        <f>IFERROR(VLOOKUP(C93,Calculations!$F$6:$AL$175,14,FALSE),"")</f>
        <v/>
      </c>
      <c r="M93" s="85" t="str">
        <f>IFERROR(VLOOKUP(C93,Calculations!$F$6:$AL$175,16,FALSE),"")</f>
        <v/>
      </c>
      <c r="N93" s="102" t="str">
        <f>IFERROR(VLOOKUP(C93,Calculations!$F$6:$AL$175,17,FALSE),"")</f>
        <v/>
      </c>
      <c r="O93" s="85" t="str">
        <f>IFERROR(VLOOKUP(C93,Calculations!$F$6:$AL$175,18,FALSE),"")</f>
        <v/>
      </c>
      <c r="P93" s="102" t="str">
        <f>IFERROR(VLOOKUP(C93,Calculations!$F$6:$AL$175,19,FALSE),"")</f>
        <v/>
      </c>
      <c r="Q93" s="85" t="str">
        <f>IFERROR(VLOOKUP(C93,Calculations!$F$6:$AL$175,20,FALSE),"")</f>
        <v/>
      </c>
      <c r="R93" s="102" t="str">
        <f>IFERROR(VLOOKUP(C93,Calculations!$F$6:$AL$175,21,FALSE),"")</f>
        <v/>
      </c>
      <c r="S93" s="85" t="str">
        <f>IFERROR(VLOOKUP(C93,Calculations!$F$6:$AL$175,22,FALSE),"")</f>
        <v/>
      </c>
      <c r="T93" s="36" t="str">
        <f>IFERROR(VLOOKUP(C93,Calculations!$F$2:$AL$175,24,FALSE),"")</f>
        <v/>
      </c>
      <c r="U93" s="38" t="str">
        <f t="shared" si="14"/>
        <v/>
      </c>
      <c r="V93" s="38" t="str">
        <f t="shared" si="15"/>
        <v/>
      </c>
      <c r="W93" s="37" t="str">
        <f>IFERROR(VLOOKUP(C93,Calculations!$F$2:$AL$175,25,FALSE),"")</f>
        <v/>
      </c>
      <c r="X93" s="38" t="str">
        <f>IFERROR(VLOOKUP(C93,Calculations!$F$2:$AL$175,26,FALSE),"")</f>
        <v/>
      </c>
      <c r="Y93" s="39" t="str">
        <f>IFERROR(VLOOKUP(C93,Calculations!$F$2:$AL$175,27,FALSE),"")</f>
        <v/>
      </c>
      <c r="Z93" s="39" t="str">
        <f>IFERROR(VLOOKUP(C93,Calculations!$F$2:$AL$175,27,FALSE),"")</f>
        <v/>
      </c>
      <c r="AA93" s="40" t="str">
        <f>IFERROR(VLOOKUP(C93,Calculations!$F$2:$AL$175,31,FALSE),"")</f>
        <v/>
      </c>
    </row>
    <row r="94" spans="2:27" ht="13.5" hidden="1" customHeight="1" x14ac:dyDescent="0.3">
      <c r="B94" s="41">
        <v>12</v>
      </c>
      <c r="C94" s="230" t="str">
        <f>IFERROR(VLOOKUP(B94,Calculations!$B$86:$BC$110,5,FALSE),"")</f>
        <v/>
      </c>
      <c r="D94" s="52" t="str">
        <f>IF(C94="","",VLOOKUP(C94,Lookups!$A$2:$F$99,2,FALSE))</f>
        <v/>
      </c>
      <c r="E94" s="13" t="str">
        <f>IF(C94="","",VLOOKUP(C94,Lookups!$A$2:$F$99,6,FALSE))</f>
        <v/>
      </c>
      <c r="F94" s="84" t="str">
        <f>IFERROR(VLOOKUP(C94,Calculations!$F$6:$AL$175,8,FALSE),"")</f>
        <v/>
      </c>
      <c r="G94" s="101" t="str">
        <f>IFERROR(VLOOKUP(C94,Calculations!$F$6:$AL$175,9,FALSE),"")</f>
        <v/>
      </c>
      <c r="H94" s="84" t="str">
        <f>IFERROR(VLOOKUP(C94,Calculations!$F$6:$AL$175,10,FALSE),"")</f>
        <v/>
      </c>
      <c r="I94" s="101" t="str">
        <f>IFERROR(VLOOKUP(C94,Calculations!$F$6:$AL$175,11,FALSE),"")</f>
        <v/>
      </c>
      <c r="J94" s="84" t="str">
        <f>IFERROR(VLOOKUP(C94,Calculations!$F$6:$AL$175,12,FALSE),"")</f>
        <v/>
      </c>
      <c r="K94" s="101" t="str">
        <f>IFERROR(VLOOKUP(C94,Calculations!$F$6:$AL$175,13,FALSE),"")</f>
        <v/>
      </c>
      <c r="L94" s="84" t="str">
        <f>IFERROR(VLOOKUP(C94,Calculations!$F$6:$AL$175,14,FALSE),"")</f>
        <v/>
      </c>
      <c r="M94" s="85" t="str">
        <f>IFERROR(VLOOKUP(C94,Calculations!$F$6:$AL$175,16,FALSE),"")</f>
        <v/>
      </c>
      <c r="N94" s="102" t="str">
        <f>IFERROR(VLOOKUP(C94,Calculations!$F$6:$AL$175,17,FALSE),"")</f>
        <v/>
      </c>
      <c r="O94" s="85" t="str">
        <f>IFERROR(VLOOKUP(C94,Calculations!$F$6:$AL$175,18,FALSE),"")</f>
        <v/>
      </c>
      <c r="P94" s="102" t="str">
        <f>IFERROR(VLOOKUP(C94,Calculations!$F$6:$AL$175,19,FALSE),"")</f>
        <v/>
      </c>
      <c r="Q94" s="85" t="str">
        <f>IFERROR(VLOOKUP(C94,Calculations!$F$6:$AL$175,20,FALSE),"")</f>
        <v/>
      </c>
      <c r="R94" s="102" t="str">
        <f>IFERROR(VLOOKUP(C94,Calculations!$F$6:$AL$175,21,FALSE),"")</f>
        <v/>
      </c>
      <c r="S94" s="85" t="str">
        <f>IFERROR(VLOOKUP(C94,Calculations!$F$6:$AL$175,22,FALSE),"")</f>
        <v/>
      </c>
      <c r="T94" s="36" t="str">
        <f>IFERROR(VLOOKUP(C94,Calculations!$F$2:$AL$175,24,FALSE),"")</f>
        <v/>
      </c>
      <c r="U94" s="38" t="str">
        <f t="shared" si="14"/>
        <v/>
      </c>
      <c r="V94" s="38" t="str">
        <f t="shared" si="15"/>
        <v/>
      </c>
      <c r="W94" s="37" t="str">
        <f>IFERROR(VLOOKUP(C94,Calculations!$F$2:$AL$175,25,FALSE),"")</f>
        <v/>
      </c>
      <c r="X94" s="38" t="str">
        <f>IFERROR(VLOOKUP(C94,Calculations!$F$2:$AL$175,26,FALSE),"")</f>
        <v/>
      </c>
      <c r="Y94" s="39" t="str">
        <f>IFERROR(VLOOKUP(C94,Calculations!$F$2:$AL$175,27,FALSE),"")</f>
        <v/>
      </c>
      <c r="Z94" s="39" t="str">
        <f>IFERROR(VLOOKUP(C94,Calculations!$F$2:$AL$175,27,FALSE),"")</f>
        <v/>
      </c>
      <c r="AA94" s="40" t="str">
        <f>IFERROR(VLOOKUP(C94,Calculations!$F$2:$AL$175,31,FALSE),"")</f>
        <v/>
      </c>
    </row>
    <row r="95" spans="2:27" ht="13.5" hidden="1" customHeight="1" x14ac:dyDescent="0.3">
      <c r="B95" s="41">
        <v>13</v>
      </c>
      <c r="C95" s="230" t="str">
        <f>IFERROR(VLOOKUP(B95,Calculations!$B$86:$BC$110,5,FALSE),"")</f>
        <v/>
      </c>
      <c r="D95" s="52" t="str">
        <f>IF(C95="","",VLOOKUP(C95,Lookups!$A$2:$F$99,2,FALSE))</f>
        <v/>
      </c>
      <c r="E95" s="13" t="str">
        <f>IF(C95="","",VLOOKUP(C95,Lookups!$A$2:$F$99,6,FALSE))</f>
        <v/>
      </c>
      <c r="F95" s="84" t="str">
        <f>IFERROR(VLOOKUP(C95,Calculations!$F$6:$AL$175,8,FALSE),"")</f>
        <v/>
      </c>
      <c r="G95" s="101" t="str">
        <f>IFERROR(VLOOKUP(C95,Calculations!$F$6:$AL$175,9,FALSE),"")</f>
        <v/>
      </c>
      <c r="H95" s="84" t="str">
        <f>IFERROR(VLOOKUP(C95,Calculations!$F$6:$AL$175,10,FALSE),"")</f>
        <v/>
      </c>
      <c r="I95" s="101" t="str">
        <f>IFERROR(VLOOKUP(C95,Calculations!$F$6:$AL$175,11,FALSE),"")</f>
        <v/>
      </c>
      <c r="J95" s="84" t="str">
        <f>IFERROR(VLOOKUP(C95,Calculations!$F$6:$AL$175,12,FALSE),"")</f>
        <v/>
      </c>
      <c r="K95" s="101" t="str">
        <f>IFERROR(VLOOKUP(C95,Calculations!$F$6:$AL$175,13,FALSE),"")</f>
        <v/>
      </c>
      <c r="L95" s="84" t="str">
        <f>IFERROR(VLOOKUP(C95,Calculations!$F$6:$AL$175,14,FALSE),"")</f>
        <v/>
      </c>
      <c r="M95" s="85" t="str">
        <f>IFERROR(VLOOKUP(C95,Calculations!$F$6:$AL$175,16,FALSE),"")</f>
        <v/>
      </c>
      <c r="N95" s="102" t="str">
        <f>IFERROR(VLOOKUP(C95,Calculations!$F$6:$AL$175,17,FALSE),"")</f>
        <v/>
      </c>
      <c r="O95" s="85" t="str">
        <f>IFERROR(VLOOKUP(C95,Calculations!$F$6:$AL$175,18,FALSE),"")</f>
        <v/>
      </c>
      <c r="P95" s="102" t="str">
        <f>IFERROR(VLOOKUP(C95,Calculations!$F$6:$AL$175,19,FALSE),"")</f>
        <v/>
      </c>
      <c r="Q95" s="85" t="str">
        <f>IFERROR(VLOOKUP(C95,Calculations!$F$6:$AL$175,20,FALSE),"")</f>
        <v/>
      </c>
      <c r="R95" s="102" t="str">
        <f>IFERROR(VLOOKUP(C95,Calculations!$F$6:$AL$175,21,FALSE),"")</f>
        <v/>
      </c>
      <c r="S95" s="85" t="str">
        <f>IFERROR(VLOOKUP(C95,Calculations!$F$6:$AL$175,22,FALSE),"")</f>
        <v/>
      </c>
      <c r="T95" s="36" t="str">
        <f>IFERROR(VLOOKUP(C95,Calculations!$F$2:$AL$175,24,FALSE),"")</f>
        <v/>
      </c>
      <c r="U95" s="38" t="str">
        <f t="shared" si="14"/>
        <v/>
      </c>
      <c r="V95" s="38" t="str">
        <f t="shared" si="15"/>
        <v/>
      </c>
      <c r="W95" s="37" t="str">
        <f>IFERROR(VLOOKUP(C95,Calculations!$F$2:$AL$175,25,FALSE),"")</f>
        <v/>
      </c>
      <c r="X95" s="38" t="str">
        <f>IFERROR(VLOOKUP(C95,Calculations!$F$2:$AL$175,26,FALSE),"")</f>
        <v/>
      </c>
      <c r="Y95" s="39" t="str">
        <f>IFERROR(VLOOKUP(C95,Calculations!$F$2:$AL$175,27,FALSE),"")</f>
        <v/>
      </c>
      <c r="Z95" s="39" t="str">
        <f>IFERROR(VLOOKUP(C95,Calculations!$F$2:$AL$175,27,FALSE),"")</f>
        <v/>
      </c>
      <c r="AA95" s="40" t="str">
        <f>IFERROR(VLOOKUP(C95,Calculations!$F$2:$AL$175,31,FALSE),"")</f>
        <v/>
      </c>
    </row>
    <row r="96" spans="2:27" ht="13.5" hidden="1" customHeight="1" x14ac:dyDescent="0.3">
      <c r="B96" s="41">
        <v>14</v>
      </c>
      <c r="C96" s="230" t="str">
        <f>IFERROR(VLOOKUP(B96,Calculations!$B$86:$BC$110,5,FALSE),"")</f>
        <v/>
      </c>
      <c r="D96" s="52" t="str">
        <f>IF(C96="","",VLOOKUP(C96,Lookups!$A$2:$F$99,2,FALSE))</f>
        <v/>
      </c>
      <c r="E96" s="13" t="str">
        <f>IF(C96="","",VLOOKUP(C96,Lookups!$A$2:$F$99,6,FALSE))</f>
        <v/>
      </c>
      <c r="F96" s="84" t="str">
        <f>IFERROR(VLOOKUP(C96,Calculations!$F$6:$AL$175,8,FALSE),"")</f>
        <v/>
      </c>
      <c r="G96" s="101" t="str">
        <f>IFERROR(VLOOKUP(C96,Calculations!$F$6:$AL$175,9,FALSE),"")</f>
        <v/>
      </c>
      <c r="H96" s="84" t="str">
        <f>IFERROR(VLOOKUP(C96,Calculations!$F$6:$AL$175,10,FALSE),"")</f>
        <v/>
      </c>
      <c r="I96" s="101" t="str">
        <f>IFERROR(VLOOKUP(C96,Calculations!$F$6:$AL$175,11,FALSE),"")</f>
        <v/>
      </c>
      <c r="J96" s="84" t="str">
        <f>IFERROR(VLOOKUP(C96,Calculations!$F$6:$AL$175,12,FALSE),"")</f>
        <v/>
      </c>
      <c r="K96" s="101" t="str">
        <f>IFERROR(VLOOKUP(C96,Calculations!$F$6:$AL$175,13,FALSE),"")</f>
        <v/>
      </c>
      <c r="L96" s="84" t="str">
        <f>IFERROR(VLOOKUP(C96,Calculations!$F$6:$AL$175,14,FALSE),"")</f>
        <v/>
      </c>
      <c r="M96" s="85" t="str">
        <f>IFERROR(VLOOKUP(C96,Calculations!$F$6:$AL$175,16,FALSE),"")</f>
        <v/>
      </c>
      <c r="N96" s="102" t="str">
        <f>IFERROR(VLOOKUP(C96,Calculations!$F$6:$AL$175,17,FALSE),"")</f>
        <v/>
      </c>
      <c r="O96" s="85" t="str">
        <f>IFERROR(VLOOKUP(C96,Calculations!$F$6:$AL$175,18,FALSE),"")</f>
        <v/>
      </c>
      <c r="P96" s="102" t="str">
        <f>IFERROR(VLOOKUP(C96,Calculations!$F$6:$AL$175,19,FALSE),"")</f>
        <v/>
      </c>
      <c r="Q96" s="85" t="str">
        <f>IFERROR(VLOOKUP(C96,Calculations!$F$6:$AL$175,20,FALSE),"")</f>
        <v/>
      </c>
      <c r="R96" s="102" t="str">
        <f>IFERROR(VLOOKUP(C96,Calculations!$F$6:$AL$175,21,FALSE),"")</f>
        <v/>
      </c>
      <c r="S96" s="85" t="str">
        <f>IFERROR(VLOOKUP(C96,Calculations!$F$6:$AL$175,22,FALSE),"")</f>
        <v/>
      </c>
      <c r="T96" s="36" t="str">
        <f>IFERROR(VLOOKUP(C96,Calculations!$F$2:$AL$175,24,FALSE),"")</f>
        <v/>
      </c>
      <c r="U96" s="38" t="str">
        <f t="shared" si="14"/>
        <v/>
      </c>
      <c r="V96" s="38" t="str">
        <f t="shared" si="15"/>
        <v/>
      </c>
      <c r="W96" s="37" t="str">
        <f>IFERROR(VLOOKUP(C96,Calculations!$F$2:$AL$175,25,FALSE),"")</f>
        <v/>
      </c>
      <c r="X96" s="38" t="str">
        <f>IFERROR(VLOOKUP(C96,Calculations!$F$2:$AL$175,26,FALSE),"")</f>
        <v/>
      </c>
      <c r="Y96" s="39" t="str">
        <f>IFERROR(VLOOKUP(C96,Calculations!$F$2:$AL$175,27,FALSE),"")</f>
        <v/>
      </c>
      <c r="Z96" s="39" t="str">
        <f>IFERROR(VLOOKUP(C96,Calculations!$F$2:$AL$175,27,FALSE),"")</f>
        <v/>
      </c>
      <c r="AA96" s="40" t="str">
        <f>IFERROR(VLOOKUP(C96,Calculations!$F$2:$AL$175,31,FALSE),"")</f>
        <v/>
      </c>
    </row>
    <row r="97" spans="2:27" ht="13.5" hidden="1" customHeight="1" x14ac:dyDescent="0.3">
      <c r="B97" s="41">
        <v>15</v>
      </c>
      <c r="C97" s="230" t="str">
        <f>IFERROR(VLOOKUP(B97,Calculations!$B$86:$BC$110,5,FALSE),"")</f>
        <v/>
      </c>
      <c r="D97" s="52" t="str">
        <f>IF(C97="","",VLOOKUP(C97,Lookups!$A$2:$F$99,2,FALSE))</f>
        <v/>
      </c>
      <c r="E97" s="13" t="str">
        <f>IF(C97="","",VLOOKUP(C97,Lookups!$A$2:$F$99,6,FALSE))</f>
        <v/>
      </c>
      <c r="F97" s="84" t="str">
        <f>IFERROR(VLOOKUP(C97,Calculations!$F$6:$AL$175,8,FALSE),"")</f>
        <v/>
      </c>
      <c r="G97" s="101" t="str">
        <f>IFERROR(VLOOKUP(C97,Calculations!$F$6:$AL$175,9,FALSE),"")</f>
        <v/>
      </c>
      <c r="H97" s="84" t="str">
        <f>IFERROR(VLOOKUP(C97,Calculations!$F$6:$AL$175,10,FALSE),"")</f>
        <v/>
      </c>
      <c r="I97" s="101" t="str">
        <f>IFERROR(VLOOKUP(C97,Calculations!$F$6:$AL$175,11,FALSE),"")</f>
        <v/>
      </c>
      <c r="J97" s="84" t="str">
        <f>IFERROR(VLOOKUP(C97,Calculations!$F$6:$AL$175,12,FALSE),"")</f>
        <v/>
      </c>
      <c r="K97" s="101" t="str">
        <f>IFERROR(VLOOKUP(C97,Calculations!$F$6:$AL$175,13,FALSE),"")</f>
        <v/>
      </c>
      <c r="L97" s="84" t="str">
        <f>IFERROR(VLOOKUP(C97,Calculations!$F$6:$AL$175,14,FALSE),"")</f>
        <v/>
      </c>
      <c r="M97" s="85" t="str">
        <f>IFERROR(VLOOKUP(C97,Calculations!$F$6:$AL$175,16,FALSE),"")</f>
        <v/>
      </c>
      <c r="N97" s="102" t="str">
        <f>IFERROR(VLOOKUP(C97,Calculations!$F$6:$AL$175,17,FALSE),"")</f>
        <v/>
      </c>
      <c r="O97" s="85" t="str">
        <f>IFERROR(VLOOKUP(C97,Calculations!$F$6:$AL$175,18,FALSE),"")</f>
        <v/>
      </c>
      <c r="P97" s="102" t="str">
        <f>IFERROR(VLOOKUP(C97,Calculations!$F$6:$AL$175,19,FALSE),"")</f>
        <v/>
      </c>
      <c r="Q97" s="85" t="str">
        <f>IFERROR(VLOOKUP(C97,Calculations!$F$6:$AL$175,20,FALSE),"")</f>
        <v/>
      </c>
      <c r="R97" s="102" t="str">
        <f>IFERROR(VLOOKUP(C97,Calculations!$F$6:$AL$175,21,FALSE),"")</f>
        <v/>
      </c>
      <c r="S97" s="85" t="str">
        <f>IFERROR(VLOOKUP(C97,Calculations!$F$6:$AL$175,22,FALSE),"")</f>
        <v/>
      </c>
      <c r="T97" s="36" t="str">
        <f>IFERROR(VLOOKUP(C97,Calculations!$F$2:$AL$175,24,FALSE),"")</f>
        <v/>
      </c>
      <c r="U97" s="38" t="str">
        <f t="shared" si="14"/>
        <v/>
      </c>
      <c r="V97" s="38" t="str">
        <f t="shared" si="15"/>
        <v/>
      </c>
      <c r="W97" s="37" t="str">
        <f>IFERROR(VLOOKUP(C97,Calculations!$F$2:$AL$175,25,FALSE),"")</f>
        <v/>
      </c>
      <c r="X97" s="38" t="str">
        <f>IFERROR(VLOOKUP(C97,Calculations!$F$2:$AL$175,26,FALSE),"")</f>
        <v/>
      </c>
      <c r="Y97" s="39" t="str">
        <f>IFERROR(VLOOKUP(C97,Calculations!$F$2:$AL$175,27,FALSE),"")</f>
        <v/>
      </c>
      <c r="Z97" s="39" t="str">
        <f>IFERROR(VLOOKUP(C97,Calculations!$F$2:$AL$175,27,FALSE),"")</f>
        <v/>
      </c>
      <c r="AA97" s="40" t="str">
        <f>IFERROR(VLOOKUP(C97,Calculations!$F$2:$AL$175,31,FALSE),"")</f>
        <v/>
      </c>
    </row>
    <row r="98" spans="2:27" ht="13.5" hidden="1" customHeight="1" x14ac:dyDescent="0.3">
      <c r="B98" s="41">
        <v>16</v>
      </c>
      <c r="C98" s="230" t="str">
        <f>IFERROR(VLOOKUP(B98,Calculations!$B$86:$BC$110,5,FALSE),"")</f>
        <v/>
      </c>
      <c r="D98" s="52" t="str">
        <f>IF(C98="","",VLOOKUP(C98,Lookups!$A$2:$F$99,2,FALSE))</f>
        <v/>
      </c>
      <c r="E98" s="13" t="str">
        <f>IF(C98="","",VLOOKUP(C98,Lookups!$A$2:$F$99,6,FALSE))</f>
        <v/>
      </c>
      <c r="F98" s="84" t="str">
        <f>IFERROR(VLOOKUP(C98,Calculations!$F$6:$AL$175,8,FALSE),"")</f>
        <v/>
      </c>
      <c r="G98" s="101" t="str">
        <f>IFERROR(VLOOKUP(C98,Calculations!$F$6:$AL$175,9,FALSE),"")</f>
        <v/>
      </c>
      <c r="H98" s="84" t="str">
        <f>IFERROR(VLOOKUP(C98,Calculations!$F$6:$AL$175,10,FALSE),"")</f>
        <v/>
      </c>
      <c r="I98" s="101" t="str">
        <f>IFERROR(VLOOKUP(C98,Calculations!$F$6:$AL$175,11,FALSE),"")</f>
        <v/>
      </c>
      <c r="J98" s="84" t="str">
        <f>IFERROR(VLOOKUP(C98,Calculations!$F$6:$AL$175,12,FALSE),"")</f>
        <v/>
      </c>
      <c r="K98" s="101" t="str">
        <f>IFERROR(VLOOKUP(C98,Calculations!$F$6:$AL$175,13,FALSE),"")</f>
        <v/>
      </c>
      <c r="L98" s="84" t="str">
        <f>IFERROR(VLOOKUP(C98,Calculations!$F$6:$AL$175,14,FALSE),"")</f>
        <v/>
      </c>
      <c r="M98" s="85" t="str">
        <f>IFERROR(VLOOKUP(C98,Calculations!$F$6:$AL$175,16,FALSE),"")</f>
        <v/>
      </c>
      <c r="N98" s="102" t="str">
        <f>IFERROR(VLOOKUP(C98,Calculations!$F$6:$AL$175,17,FALSE),"")</f>
        <v/>
      </c>
      <c r="O98" s="85" t="str">
        <f>IFERROR(VLOOKUP(C98,Calculations!$F$6:$AL$175,18,FALSE),"")</f>
        <v/>
      </c>
      <c r="P98" s="102" t="str">
        <f>IFERROR(VLOOKUP(C98,Calculations!$F$6:$AL$175,19,FALSE),"")</f>
        <v/>
      </c>
      <c r="Q98" s="85" t="str">
        <f>IFERROR(VLOOKUP(C98,Calculations!$F$6:$AL$175,20,FALSE),"")</f>
        <v/>
      </c>
      <c r="R98" s="102" t="str">
        <f>IFERROR(VLOOKUP(C98,Calculations!$F$6:$AL$175,21,FALSE),"")</f>
        <v/>
      </c>
      <c r="S98" s="85" t="str">
        <f>IFERROR(VLOOKUP(C98,Calculations!$F$6:$AL$175,22,FALSE),"")</f>
        <v/>
      </c>
      <c r="T98" s="36" t="str">
        <f>IFERROR(VLOOKUP(C98,Calculations!$F$2:$AL$175,24,FALSE),"")</f>
        <v/>
      </c>
      <c r="U98" s="38" t="str">
        <f t="shared" si="14"/>
        <v/>
      </c>
      <c r="V98" s="38" t="str">
        <f t="shared" si="15"/>
        <v/>
      </c>
      <c r="W98" s="37" t="str">
        <f>IFERROR(VLOOKUP(C98,Calculations!$F$2:$AL$175,25,FALSE),"")</f>
        <v/>
      </c>
      <c r="X98" s="38" t="str">
        <f>IFERROR(VLOOKUP(C98,Calculations!$F$2:$AL$175,26,FALSE),"")</f>
        <v/>
      </c>
      <c r="Y98" s="39" t="str">
        <f>IFERROR(VLOOKUP(C98,Calculations!$F$2:$AL$175,27,FALSE),"")</f>
        <v/>
      </c>
      <c r="Z98" s="39" t="str">
        <f>IFERROR(VLOOKUP(C98,Calculations!$F$2:$AL$175,27,FALSE),"")</f>
        <v/>
      </c>
      <c r="AA98" s="40" t="str">
        <f>IFERROR(VLOOKUP(C98,Calculations!$F$2:$AL$175,31,FALSE),"")</f>
        <v/>
      </c>
    </row>
    <row r="99" spans="2:27" ht="13.5" hidden="1" customHeight="1" x14ac:dyDescent="0.3">
      <c r="B99" s="41">
        <v>17</v>
      </c>
      <c r="C99" s="230" t="str">
        <f>IFERROR(VLOOKUP(B99,Calculations!$B$86:$BC$110,5,FALSE),"")</f>
        <v/>
      </c>
      <c r="D99" s="52" t="str">
        <f>IF(C99="","",VLOOKUP(C99,Lookups!$A$2:$F$99,2,FALSE))</f>
        <v/>
      </c>
      <c r="E99" s="13" t="str">
        <f>IF(C99="","",VLOOKUP(C99,Lookups!$A$2:$F$99,6,FALSE))</f>
        <v/>
      </c>
      <c r="F99" s="84" t="str">
        <f>IFERROR(VLOOKUP(C99,Calculations!$F$6:$AL$175,8,FALSE),"")</f>
        <v/>
      </c>
      <c r="G99" s="101" t="str">
        <f>IFERROR(VLOOKUP(C99,Calculations!$F$6:$AL$175,9,FALSE),"")</f>
        <v/>
      </c>
      <c r="H99" s="84" t="str">
        <f>IFERROR(VLOOKUP(C99,Calculations!$F$6:$AL$175,10,FALSE),"")</f>
        <v/>
      </c>
      <c r="I99" s="101" t="str">
        <f>IFERROR(VLOOKUP(C99,Calculations!$F$6:$AL$175,11,FALSE),"")</f>
        <v/>
      </c>
      <c r="J99" s="84" t="str">
        <f>IFERROR(VLOOKUP(C99,Calculations!$F$6:$AL$175,12,FALSE),"")</f>
        <v/>
      </c>
      <c r="K99" s="101" t="str">
        <f>IFERROR(VLOOKUP(C99,Calculations!$F$6:$AL$175,13,FALSE),"")</f>
        <v/>
      </c>
      <c r="L99" s="84" t="str">
        <f>IFERROR(VLOOKUP(C99,Calculations!$F$6:$AL$175,14,FALSE),"")</f>
        <v/>
      </c>
      <c r="M99" s="85" t="str">
        <f>IFERROR(VLOOKUP(C99,Calculations!$F$6:$AL$175,16,FALSE),"")</f>
        <v/>
      </c>
      <c r="N99" s="102" t="str">
        <f>IFERROR(VLOOKUP(C99,Calculations!$F$6:$AL$175,17,FALSE),"")</f>
        <v/>
      </c>
      <c r="O99" s="85" t="str">
        <f>IFERROR(VLOOKUP(C99,Calculations!$F$6:$AL$175,18,FALSE),"")</f>
        <v/>
      </c>
      <c r="P99" s="102" t="str">
        <f>IFERROR(VLOOKUP(C99,Calculations!$F$6:$AL$175,19,FALSE),"")</f>
        <v/>
      </c>
      <c r="Q99" s="85" t="str">
        <f>IFERROR(VLOOKUP(C99,Calculations!$F$6:$AL$175,20,FALSE),"")</f>
        <v/>
      </c>
      <c r="R99" s="102" t="str">
        <f>IFERROR(VLOOKUP(C99,Calculations!$F$6:$AL$175,21,FALSE),"")</f>
        <v/>
      </c>
      <c r="S99" s="85" t="str">
        <f>IFERROR(VLOOKUP(C99,Calculations!$F$6:$AL$175,22,FALSE),"")</f>
        <v/>
      </c>
      <c r="T99" s="36" t="str">
        <f>IFERROR(VLOOKUP(C99,Calculations!$F$2:$AL$175,24,FALSE),"")</f>
        <v/>
      </c>
      <c r="U99" s="38" t="str">
        <f t="shared" si="14"/>
        <v/>
      </c>
      <c r="V99" s="38" t="str">
        <f t="shared" si="15"/>
        <v/>
      </c>
      <c r="W99" s="37" t="str">
        <f>IFERROR(VLOOKUP(C99,Calculations!$F$2:$AL$175,25,FALSE),"")</f>
        <v/>
      </c>
      <c r="X99" s="38" t="str">
        <f>IFERROR(VLOOKUP(C99,Calculations!$F$2:$AL$175,26,FALSE),"")</f>
        <v/>
      </c>
      <c r="Y99" s="39" t="str">
        <f>IFERROR(VLOOKUP(C99,Calculations!$F$2:$AL$175,27,FALSE),"")</f>
        <v/>
      </c>
      <c r="Z99" s="39" t="str">
        <f>IFERROR(VLOOKUP(C99,Calculations!$F$2:$AL$175,27,FALSE),"")</f>
        <v/>
      </c>
      <c r="AA99" s="40" t="str">
        <f>IFERROR(VLOOKUP(C99,Calculations!$F$2:$AL$175,31,FALSE),"")</f>
        <v/>
      </c>
    </row>
    <row r="100" spans="2:27" ht="13.5" hidden="1" customHeight="1" x14ac:dyDescent="0.3">
      <c r="B100" s="41">
        <v>18</v>
      </c>
      <c r="C100" s="230" t="str">
        <f>IFERROR(VLOOKUP(B100,Calculations!$B$86:$BC$110,5,FALSE),"")</f>
        <v/>
      </c>
      <c r="D100" s="52" t="str">
        <f>IF(C100="","",VLOOKUP(C100,Lookups!$A$2:$F$99,2,FALSE))</f>
        <v/>
      </c>
      <c r="E100" s="13" t="str">
        <f>IF(C100="","",VLOOKUP(C100,Lookups!$A$2:$F$99,6,FALSE))</f>
        <v/>
      </c>
      <c r="F100" s="84" t="str">
        <f>IFERROR(VLOOKUP(C100,Calculations!$F$6:$AL$175,8,FALSE),"")</f>
        <v/>
      </c>
      <c r="G100" s="101" t="str">
        <f>IFERROR(VLOOKUP(C100,Calculations!$F$6:$AL$175,9,FALSE),"")</f>
        <v/>
      </c>
      <c r="H100" s="84" t="str">
        <f>IFERROR(VLOOKUP(C100,Calculations!$F$6:$AL$175,10,FALSE),"")</f>
        <v/>
      </c>
      <c r="I100" s="101" t="str">
        <f>IFERROR(VLOOKUP(C100,Calculations!$F$6:$AL$175,11,FALSE),"")</f>
        <v/>
      </c>
      <c r="J100" s="84" t="str">
        <f>IFERROR(VLOOKUP(C100,Calculations!$F$6:$AL$175,12,FALSE),"")</f>
        <v/>
      </c>
      <c r="K100" s="101" t="str">
        <f>IFERROR(VLOOKUP(C100,Calculations!$F$6:$AL$175,13,FALSE),"")</f>
        <v/>
      </c>
      <c r="L100" s="84" t="str">
        <f>IFERROR(VLOOKUP(C100,Calculations!$F$6:$AL$175,14,FALSE),"")</f>
        <v/>
      </c>
      <c r="M100" s="85" t="str">
        <f>IFERROR(VLOOKUP(C100,Calculations!$F$6:$AL$175,16,FALSE),"")</f>
        <v/>
      </c>
      <c r="N100" s="102" t="str">
        <f>IFERROR(VLOOKUP(C100,Calculations!$F$6:$AL$175,17,FALSE),"")</f>
        <v/>
      </c>
      <c r="O100" s="85" t="str">
        <f>IFERROR(VLOOKUP(C100,Calculations!$F$6:$AL$175,18,FALSE),"")</f>
        <v/>
      </c>
      <c r="P100" s="102" t="str">
        <f>IFERROR(VLOOKUP(C100,Calculations!$F$6:$AL$175,19,FALSE),"")</f>
        <v/>
      </c>
      <c r="Q100" s="85" t="str">
        <f>IFERROR(VLOOKUP(C100,Calculations!$F$6:$AL$175,20,FALSE),"")</f>
        <v/>
      </c>
      <c r="R100" s="102" t="str">
        <f>IFERROR(VLOOKUP(C100,Calculations!$F$6:$AL$175,21,FALSE),"")</f>
        <v/>
      </c>
      <c r="S100" s="85" t="str">
        <f>IFERROR(VLOOKUP(C100,Calculations!$F$6:$AL$175,22,FALSE),"")</f>
        <v/>
      </c>
      <c r="T100" s="36" t="str">
        <f>IFERROR(VLOOKUP(C100,Calculations!$F$2:$AL$175,24,FALSE),"")</f>
        <v/>
      </c>
      <c r="U100" s="38" t="str">
        <f t="shared" si="14"/>
        <v/>
      </c>
      <c r="V100" s="38" t="str">
        <f t="shared" si="15"/>
        <v/>
      </c>
      <c r="W100" s="37" t="str">
        <f>IFERROR(VLOOKUP(C100,Calculations!$F$2:$AL$175,25,FALSE),"")</f>
        <v/>
      </c>
      <c r="X100" s="38" t="str">
        <f>IFERROR(VLOOKUP(C100,Calculations!$F$2:$AL$175,26,FALSE),"")</f>
        <v/>
      </c>
      <c r="Y100" s="39" t="str">
        <f>IFERROR(VLOOKUP(C100,Calculations!$F$2:$AL$175,27,FALSE),"")</f>
        <v/>
      </c>
      <c r="Z100" s="39" t="str">
        <f>IFERROR(VLOOKUP(C100,Calculations!$F$2:$AL$175,27,FALSE),"")</f>
        <v/>
      </c>
      <c r="AA100" s="40" t="str">
        <f>IFERROR(VLOOKUP(C100,Calculations!$F$2:$AL$175,31,FALSE),"")</f>
        <v/>
      </c>
    </row>
    <row r="101" spans="2:27" ht="13.5" hidden="1" customHeight="1" x14ac:dyDescent="0.3">
      <c r="B101" s="41">
        <v>19</v>
      </c>
      <c r="C101" s="230" t="str">
        <f>IFERROR(VLOOKUP(B101,Calculations!$B$86:$BC$110,5,FALSE),"")</f>
        <v/>
      </c>
      <c r="D101" s="52" t="str">
        <f>IF(C101="","",VLOOKUP(C101,Lookups!$A$2:$F$99,2,FALSE))</f>
        <v/>
      </c>
      <c r="E101" s="13" t="str">
        <f>IF(C101="","",VLOOKUP(C101,Lookups!$A$2:$F$99,6,FALSE))</f>
        <v/>
      </c>
      <c r="F101" s="84" t="str">
        <f>IFERROR(VLOOKUP(C101,Calculations!$F$6:$AL$175,8,FALSE),"")</f>
        <v/>
      </c>
      <c r="G101" s="101" t="str">
        <f>IFERROR(VLOOKUP(C101,Calculations!$F$6:$AL$175,9,FALSE),"")</f>
        <v/>
      </c>
      <c r="H101" s="84" t="str">
        <f>IFERROR(VLOOKUP(C101,Calculations!$F$6:$AL$175,10,FALSE),"")</f>
        <v/>
      </c>
      <c r="I101" s="101" t="str">
        <f>IFERROR(VLOOKUP(C101,Calculations!$F$6:$AL$175,11,FALSE),"")</f>
        <v/>
      </c>
      <c r="J101" s="84" t="str">
        <f>IFERROR(VLOOKUP(C101,Calculations!$F$6:$AL$175,12,FALSE),"")</f>
        <v/>
      </c>
      <c r="K101" s="101" t="str">
        <f>IFERROR(VLOOKUP(C101,Calculations!$F$6:$AL$175,13,FALSE),"")</f>
        <v/>
      </c>
      <c r="L101" s="84" t="str">
        <f>IFERROR(VLOOKUP(C101,Calculations!$F$6:$AL$175,14,FALSE),"")</f>
        <v/>
      </c>
      <c r="M101" s="85" t="str">
        <f>IFERROR(VLOOKUP(C101,Calculations!$F$6:$AL$175,16,FALSE),"")</f>
        <v/>
      </c>
      <c r="N101" s="102" t="str">
        <f>IFERROR(VLOOKUP(C101,Calculations!$F$6:$AL$175,17,FALSE),"")</f>
        <v/>
      </c>
      <c r="O101" s="85" t="str">
        <f>IFERROR(VLOOKUP(C101,Calculations!$F$6:$AL$175,18,FALSE),"")</f>
        <v/>
      </c>
      <c r="P101" s="102" t="str">
        <f>IFERROR(VLOOKUP(C101,Calculations!$F$6:$AL$175,19,FALSE),"")</f>
        <v/>
      </c>
      <c r="Q101" s="85" t="str">
        <f>IFERROR(VLOOKUP(C101,Calculations!$F$6:$AL$175,20,FALSE),"")</f>
        <v/>
      </c>
      <c r="R101" s="102" t="str">
        <f>IFERROR(VLOOKUP(C101,Calculations!$F$6:$AL$175,21,FALSE),"")</f>
        <v/>
      </c>
      <c r="S101" s="85" t="str">
        <f>IFERROR(VLOOKUP(C101,Calculations!$F$6:$AL$175,22,FALSE),"")</f>
        <v/>
      </c>
      <c r="T101" s="36" t="str">
        <f>IFERROR(VLOOKUP(C101,Calculations!$F$2:$AL$175,24,FALSE),"")</f>
        <v/>
      </c>
      <c r="U101" s="38" t="str">
        <f t="shared" si="14"/>
        <v/>
      </c>
      <c r="V101" s="38" t="str">
        <f t="shared" si="15"/>
        <v/>
      </c>
      <c r="W101" s="37" t="str">
        <f>IFERROR(VLOOKUP(C101,Calculations!$F$2:$AL$175,25,FALSE),"")</f>
        <v/>
      </c>
      <c r="X101" s="38" t="str">
        <f>IFERROR(VLOOKUP(C101,Calculations!$F$2:$AL$175,26,FALSE),"")</f>
        <v/>
      </c>
      <c r="Y101" s="39" t="str">
        <f>IFERROR(VLOOKUP(C101,Calculations!$F$2:$AL$175,27,FALSE),"")</f>
        <v/>
      </c>
      <c r="Z101" s="39" t="str">
        <f>IFERROR(VLOOKUP(C101,Calculations!$F$2:$AL$175,27,FALSE),"")</f>
        <v/>
      </c>
      <c r="AA101" s="40" t="str">
        <f>IFERROR(VLOOKUP(C101,Calculations!$F$2:$AL$175,31,FALSE),"")</f>
        <v/>
      </c>
    </row>
    <row r="102" spans="2:27" ht="13.5" hidden="1" customHeight="1" x14ac:dyDescent="0.3">
      <c r="B102" s="41">
        <v>20</v>
      </c>
      <c r="C102" s="230" t="str">
        <f>IFERROR(VLOOKUP(B102,Calculations!$B$86:$BC$110,5,FALSE),"")</f>
        <v/>
      </c>
      <c r="D102" s="52" t="str">
        <f>IF(C102="","",VLOOKUP(C102,Lookups!$A$2:$F$99,2,FALSE))</f>
        <v/>
      </c>
      <c r="E102" s="13" t="str">
        <f>IF(C102="","",VLOOKUP(C102,Lookups!$A$2:$F$99,6,FALSE))</f>
        <v/>
      </c>
      <c r="F102" s="84" t="str">
        <f>IFERROR(VLOOKUP(C102,Calculations!$F$6:$AL$175,8,FALSE),"")</f>
        <v/>
      </c>
      <c r="G102" s="101" t="str">
        <f>IFERROR(VLOOKUP(C102,Calculations!$F$6:$AL$175,9,FALSE),"")</f>
        <v/>
      </c>
      <c r="H102" s="84" t="str">
        <f>IFERROR(VLOOKUP(C102,Calculations!$F$6:$AL$175,10,FALSE),"")</f>
        <v/>
      </c>
      <c r="I102" s="101" t="str">
        <f>IFERROR(VLOOKUP(C102,Calculations!$F$6:$AL$175,11,FALSE),"")</f>
        <v/>
      </c>
      <c r="J102" s="84" t="str">
        <f>IFERROR(VLOOKUP(C102,Calculations!$F$6:$AL$175,12,FALSE),"")</f>
        <v/>
      </c>
      <c r="K102" s="101" t="str">
        <f>IFERROR(VLOOKUP(C102,Calculations!$F$6:$AL$175,13,FALSE),"")</f>
        <v/>
      </c>
      <c r="L102" s="84" t="str">
        <f>IFERROR(VLOOKUP(C102,Calculations!$F$6:$AL$175,14,FALSE),"")</f>
        <v/>
      </c>
      <c r="M102" s="85" t="str">
        <f>IFERROR(VLOOKUP(C102,Calculations!$F$6:$AL$175,16,FALSE),"")</f>
        <v/>
      </c>
      <c r="N102" s="102" t="str">
        <f>IFERROR(VLOOKUP(C102,Calculations!$F$6:$AL$175,17,FALSE),"")</f>
        <v/>
      </c>
      <c r="O102" s="85" t="str">
        <f>IFERROR(VLOOKUP(C102,Calculations!$F$6:$AL$175,18,FALSE),"")</f>
        <v/>
      </c>
      <c r="P102" s="102" t="str">
        <f>IFERROR(VLOOKUP(C102,Calculations!$F$6:$AL$175,19,FALSE),"")</f>
        <v/>
      </c>
      <c r="Q102" s="85" t="str">
        <f>IFERROR(VLOOKUP(C102,Calculations!$F$6:$AL$175,20,FALSE),"")</f>
        <v/>
      </c>
      <c r="R102" s="102" t="str">
        <f>IFERROR(VLOOKUP(C102,Calculations!$F$6:$AL$175,21,FALSE),"")</f>
        <v/>
      </c>
      <c r="S102" s="85" t="str">
        <f>IFERROR(VLOOKUP(C102,Calculations!$F$6:$AL$175,22,FALSE),"")</f>
        <v/>
      </c>
      <c r="T102" s="36" t="str">
        <f>IFERROR(VLOOKUP(C102,Calculations!$F$2:$AL$175,24,FALSE),"")</f>
        <v/>
      </c>
      <c r="U102" s="38" t="str">
        <f t="shared" si="14"/>
        <v/>
      </c>
      <c r="V102" s="38" t="str">
        <f t="shared" si="15"/>
        <v/>
      </c>
      <c r="W102" s="37" t="str">
        <f>IFERROR(VLOOKUP(C102,Calculations!$F$2:$AL$175,25,FALSE),"")</f>
        <v/>
      </c>
      <c r="X102" s="38" t="str">
        <f>IFERROR(VLOOKUP(C102,Calculations!$F$2:$AL$175,26,FALSE),"")</f>
        <v/>
      </c>
      <c r="Y102" s="39" t="str">
        <f>IFERROR(VLOOKUP(C102,Calculations!$F$2:$AL$175,27,FALSE),"")</f>
        <v/>
      </c>
      <c r="Z102" s="39" t="str">
        <f>IFERROR(VLOOKUP(C102,Calculations!$F$2:$AL$175,27,FALSE),"")</f>
        <v/>
      </c>
      <c r="AA102" s="40" t="str">
        <f>IFERROR(VLOOKUP(C102,Calculations!$F$2:$AL$175,31,FALSE),"")</f>
        <v/>
      </c>
    </row>
    <row r="103" spans="2:27" ht="13.5" hidden="1" customHeight="1" x14ac:dyDescent="0.3">
      <c r="B103" s="41">
        <v>21</v>
      </c>
      <c r="C103" s="230" t="str">
        <f>IFERROR(VLOOKUP(B103,Calculations!$B$86:$BC$110,5,FALSE),"")</f>
        <v/>
      </c>
      <c r="D103" s="52" t="str">
        <f>IF(C103="","",VLOOKUP(C103,Lookups!$A$2:$F$99,2,FALSE))</f>
        <v/>
      </c>
      <c r="E103" s="13" t="str">
        <f>IF(C103="","",VLOOKUP(C103,Lookups!$A$2:$F$99,6,FALSE))</f>
        <v/>
      </c>
      <c r="F103" s="84" t="str">
        <f>IFERROR(VLOOKUP(C103,Calculations!$F$6:$AL$175,8,FALSE),"")</f>
        <v/>
      </c>
      <c r="G103" s="101" t="str">
        <f>IFERROR(VLOOKUP(C103,Calculations!$F$6:$AL$175,9,FALSE),"")</f>
        <v/>
      </c>
      <c r="H103" s="84" t="str">
        <f>IFERROR(VLOOKUP(C103,Calculations!$F$6:$AL$175,10,FALSE),"")</f>
        <v/>
      </c>
      <c r="I103" s="101" t="str">
        <f>IFERROR(VLOOKUP(C103,Calculations!$F$6:$AL$175,11,FALSE),"")</f>
        <v/>
      </c>
      <c r="J103" s="84" t="str">
        <f>IFERROR(VLOOKUP(C103,Calculations!$F$6:$AL$175,12,FALSE),"")</f>
        <v/>
      </c>
      <c r="K103" s="101" t="str">
        <f>IFERROR(VLOOKUP(C103,Calculations!$F$6:$AL$175,13,FALSE),"")</f>
        <v/>
      </c>
      <c r="L103" s="84" t="str">
        <f>IFERROR(VLOOKUP(C103,Calculations!$F$6:$AL$175,14,FALSE),"")</f>
        <v/>
      </c>
      <c r="M103" s="85" t="str">
        <f>IFERROR(VLOOKUP(C103,Calculations!$F$6:$AL$175,16,FALSE),"")</f>
        <v/>
      </c>
      <c r="N103" s="102" t="str">
        <f>IFERROR(VLOOKUP(C103,Calculations!$F$6:$AL$175,17,FALSE),"")</f>
        <v/>
      </c>
      <c r="O103" s="85" t="str">
        <f>IFERROR(VLOOKUP(C103,Calculations!$F$6:$AL$175,18,FALSE),"")</f>
        <v/>
      </c>
      <c r="P103" s="102" t="str">
        <f>IFERROR(VLOOKUP(C103,Calculations!$F$6:$AL$175,19,FALSE),"")</f>
        <v/>
      </c>
      <c r="Q103" s="85" t="str">
        <f>IFERROR(VLOOKUP(C103,Calculations!$F$6:$AL$175,20,FALSE),"")</f>
        <v/>
      </c>
      <c r="R103" s="102" t="str">
        <f>IFERROR(VLOOKUP(C103,Calculations!$F$6:$AL$175,21,FALSE),"")</f>
        <v/>
      </c>
      <c r="S103" s="85" t="str">
        <f>IFERROR(VLOOKUP(C103,Calculations!$F$6:$AL$175,22,FALSE),"")</f>
        <v/>
      </c>
      <c r="T103" s="36" t="str">
        <f>IFERROR(VLOOKUP(C103,Calculations!$F$2:$AL$175,24,FALSE),"")</f>
        <v/>
      </c>
      <c r="U103" s="38" t="str">
        <f t="shared" si="14"/>
        <v/>
      </c>
      <c r="V103" s="38" t="str">
        <f t="shared" si="15"/>
        <v/>
      </c>
      <c r="W103" s="37" t="str">
        <f>IFERROR(VLOOKUP(C103,Calculations!$F$2:$AL$175,25,FALSE),"")</f>
        <v/>
      </c>
      <c r="X103" s="38" t="str">
        <f>IFERROR(VLOOKUP(C103,Calculations!$F$2:$AL$175,26,FALSE),"")</f>
        <v/>
      </c>
      <c r="Y103" s="39" t="str">
        <f>IFERROR(VLOOKUP(C103,Calculations!$F$2:$AL$175,27,FALSE),"")</f>
        <v/>
      </c>
      <c r="Z103" s="39" t="str">
        <f>IFERROR(VLOOKUP(C103,Calculations!$F$2:$AL$175,27,FALSE),"")</f>
        <v/>
      </c>
      <c r="AA103" s="40" t="str">
        <f>IFERROR(VLOOKUP(C103,Calculations!$F$2:$AL$175,31,FALSE),"")</f>
        <v/>
      </c>
    </row>
    <row r="104" spans="2:27" ht="13.5" customHeight="1" x14ac:dyDescent="0.3">
      <c r="C104" s="11" t="s">
        <v>141</v>
      </c>
      <c r="D104" s="5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33"/>
      <c r="U104" s="33"/>
      <c r="V104" s="33"/>
      <c r="W104" s="34"/>
      <c r="X104" s="21"/>
      <c r="Y104" s="21"/>
      <c r="Z104" s="21"/>
      <c r="AA104" s="35"/>
    </row>
    <row r="105" spans="2:27" ht="13.5" hidden="1" customHeight="1" x14ac:dyDescent="0.3">
      <c r="B105" s="41">
        <v>1</v>
      </c>
      <c r="C105" s="230" t="str">
        <f>IFERROR(VLOOKUP(B105,Calculations!$B$112:$BC$121,5,FALSE),"")</f>
        <v/>
      </c>
      <c r="D105" s="52" t="str">
        <f>IF(C105="","",VLOOKUP(C105,Lookups!$A$2:$F$99,2,FALSE))</f>
        <v/>
      </c>
      <c r="E105" s="13" t="str">
        <f>IF(C105="","",VLOOKUP(C105,Lookups!$A$2:$F$99,6,FALSE))</f>
        <v/>
      </c>
      <c r="F105" s="84" t="str">
        <f>IFERROR(VLOOKUP(C105,Calculations!$F$6:$AL$175,8,FALSE),"")</f>
        <v/>
      </c>
      <c r="G105" s="101" t="str">
        <f>IFERROR(VLOOKUP(C105,Calculations!$F$6:$AL$175,9,FALSE),"")</f>
        <v/>
      </c>
      <c r="H105" s="84" t="str">
        <f>IFERROR(VLOOKUP(C105,Calculations!$F$6:$AL$175,10,FALSE),"")</f>
        <v/>
      </c>
      <c r="I105" s="101" t="str">
        <f>IFERROR(VLOOKUP(C105,Calculations!$F$6:$AL$175,11,FALSE),"")</f>
        <v/>
      </c>
      <c r="J105" s="84" t="str">
        <f>IFERROR(VLOOKUP(C105,Calculations!$F$6:$AL$175,12,FALSE),"")</f>
        <v/>
      </c>
      <c r="K105" s="101" t="str">
        <f>IFERROR(VLOOKUP(C105,Calculations!$F$6:$AL$175,13,FALSE),"")</f>
        <v/>
      </c>
      <c r="L105" s="84" t="str">
        <f>IFERROR(VLOOKUP(C105,Calculations!$F$6:$AL$175,14,FALSE),"")</f>
        <v/>
      </c>
      <c r="M105" s="85" t="str">
        <f>IFERROR(VLOOKUP(C105,Calculations!$F$6:$AL$175,16,FALSE),"")</f>
        <v/>
      </c>
      <c r="N105" s="102" t="str">
        <f>IFERROR(VLOOKUP(C105,Calculations!$F$6:$AL$175,17,FALSE),"")</f>
        <v/>
      </c>
      <c r="O105" s="85" t="str">
        <f>IFERROR(VLOOKUP(C105,Calculations!$F$6:$AL$175,18,FALSE),"")</f>
        <v/>
      </c>
      <c r="P105" s="102" t="str">
        <f>IFERROR(VLOOKUP(C105,Calculations!$F$6:$AL$175,19,FALSE),"")</f>
        <v/>
      </c>
      <c r="Q105" s="85" t="str">
        <f>IFERROR(VLOOKUP(C105,Calculations!$F$6:$AL$175,20,FALSE),"")</f>
        <v/>
      </c>
      <c r="R105" s="102" t="str">
        <f>IFERROR(VLOOKUP(C105,Calculations!$F$6:$AL$175,21,FALSE),"")</f>
        <v/>
      </c>
      <c r="S105" s="85" t="str">
        <f>IFERROR(VLOOKUP(C105,Calculations!$F$6:$AL$175,22,FALSE),"")</f>
        <v/>
      </c>
      <c r="T105" s="36" t="str">
        <f>IFERROR(VLOOKUP(C105,Calculations!$F$2:$AL$175,24,FALSE),"")</f>
        <v/>
      </c>
      <c r="U105" s="38" t="str">
        <f t="shared" ref="U105" si="16">IF(T105&lt;5,"",IFERROR(SMALL(M105:S105,1),""))</f>
        <v/>
      </c>
      <c r="V105" s="38" t="str">
        <f t="shared" ref="V105" si="17">IF(T105&lt;5,"",IFERROR(SMALL(M105:S105,2),""))</f>
        <v/>
      </c>
      <c r="W105" s="37" t="str">
        <f>IFERROR(VLOOKUP(C105,Calculations!$F$2:$AL$175,25,FALSE),"")</f>
        <v/>
      </c>
      <c r="X105" s="38" t="str">
        <f>IFERROR(VLOOKUP(C105,Calculations!$F$2:$AL$175,26,FALSE),"")</f>
        <v/>
      </c>
      <c r="Y105" s="39" t="str">
        <f>IFERROR(VLOOKUP(C105,Calculations!$F$2:$AL$175,27,FALSE),"")</f>
        <v/>
      </c>
      <c r="Z105" s="39" t="str">
        <f>IFERROR(VLOOKUP(C105,Calculations!$F$2:$AL$175,27,FALSE),"")</f>
        <v/>
      </c>
      <c r="AA105" s="40" t="str">
        <f>IFERROR(VLOOKUP(C105,Calculations!$F$2:$AL$175,31,FALSE),"")</f>
        <v/>
      </c>
    </row>
    <row r="106" spans="2:27" ht="13.5" customHeight="1" x14ac:dyDescent="0.3">
      <c r="B106" s="41">
        <v>2</v>
      </c>
      <c r="C106" s="230" t="str">
        <f>IFERROR(VLOOKUP(B106,Calculations!$B$112:$BC$121,5,FALSE),"")</f>
        <v xml:space="preserve">Steve Privett </v>
      </c>
      <c r="D106" s="52">
        <f>IF(C106="","",VLOOKUP(C106,Lookups!$A$2:$F$99,2,FALSE))</f>
        <v>880</v>
      </c>
      <c r="E106" s="13" t="str">
        <f>IF(C106="","",VLOOKUP(C106,Lookups!$A$2:$F$99,6,FALSE))</f>
        <v>Buccaneers</v>
      </c>
      <c r="F106" s="84">
        <f>IFERROR(VLOOKUP(C106,Calculations!$F$6:$AL$175,8,FALSE),"")</f>
        <v>33</v>
      </c>
      <c r="G106" s="101" t="str">
        <f>IFERROR(VLOOKUP(C106,Calculations!$F$6:$AL$175,9,FALSE),"")</f>
        <v/>
      </c>
      <c r="H106" s="84" t="str">
        <f>IFERROR(VLOOKUP(C106,Calculations!$F$6:$AL$175,10,FALSE),"")</f>
        <v/>
      </c>
      <c r="I106" s="101" t="str">
        <f>IFERROR(VLOOKUP(C106,Calculations!$F$6:$AL$175,11,FALSE),"")</f>
        <v/>
      </c>
      <c r="J106" s="84" t="str">
        <f>IFERROR(VLOOKUP(C106,Calculations!$F$6:$AL$175,12,FALSE),"")</f>
        <v/>
      </c>
      <c r="K106" s="101" t="str">
        <f>IFERROR(VLOOKUP(C106,Calculations!$F$6:$AL$175,13,FALSE),"")</f>
        <v/>
      </c>
      <c r="L106" s="84" t="str">
        <f>IFERROR(VLOOKUP(C106,Calculations!$F$6:$AL$175,14,FALSE),"")</f>
        <v/>
      </c>
      <c r="M106" s="85">
        <f>IFERROR(VLOOKUP(C106,Calculations!$F$6:$AL$175,16,FALSE),"")</f>
        <v>0.94285714285714284</v>
      </c>
      <c r="N106" s="102" t="str">
        <f>IFERROR(VLOOKUP(C106,Calculations!$F$6:$AL$175,17,FALSE),"")</f>
        <v/>
      </c>
      <c r="O106" s="85" t="str">
        <f>IFERROR(VLOOKUP(C106,Calculations!$F$6:$AL$175,18,FALSE),"")</f>
        <v/>
      </c>
      <c r="P106" s="102" t="str">
        <f>IFERROR(VLOOKUP(C106,Calculations!$F$6:$AL$175,19,FALSE),"")</f>
        <v/>
      </c>
      <c r="Q106" s="85" t="str">
        <f>IFERROR(VLOOKUP(C106,Calculations!$F$6:$AL$175,20,FALSE),"")</f>
        <v/>
      </c>
      <c r="R106" s="102" t="str">
        <f>IFERROR(VLOOKUP(C106,Calculations!$F$6:$AL$175,21,FALSE),"")</f>
        <v/>
      </c>
      <c r="S106" s="85" t="str">
        <f>IFERROR(VLOOKUP(C106,Calculations!$F$6:$AL$175,22,FALSE),"")</f>
        <v/>
      </c>
      <c r="T106" s="36">
        <f>IFERROR(VLOOKUP(C106,Calculations!$F$2:$AL$175,24,FALSE),"")</f>
        <v>1</v>
      </c>
      <c r="U106" s="38" t="str">
        <f t="shared" ref="U106:U114" si="18">IF(T106&lt;5,"",IFERROR(SMALL(M106:S106,1),""))</f>
        <v/>
      </c>
      <c r="V106" s="38" t="str">
        <f t="shared" ref="V106:V114" si="19">IF(T106&lt;5,"",IFERROR(SMALL(M106:S106,2),""))</f>
        <v/>
      </c>
      <c r="W106" s="37">
        <f>IFERROR(VLOOKUP(C106,Calculations!$F$2:$AL$175,25,FALSE),"")</f>
        <v>0.94285714285714284</v>
      </c>
      <c r="X106" s="38">
        <f>IFERROR(VLOOKUP(C106,Calculations!$F$2:$AL$175,26,FALSE),"")</f>
        <v>0.94285714285714284</v>
      </c>
      <c r="Y106" s="39">
        <f>IFERROR(VLOOKUP(C106,Calculations!$F$2:$AL$175,27,FALSE),"")</f>
        <v>33</v>
      </c>
      <c r="Z106" s="39">
        <f>IFERROR(VLOOKUP(C106,Calculations!$F$2:$AL$175,27,FALSE),"")</f>
        <v>33</v>
      </c>
      <c r="AA106" s="40">
        <f>IFERROR(VLOOKUP(C106,Calculations!$F$2:$AL$175,31,FALSE),"")</f>
        <v>33</v>
      </c>
    </row>
    <row r="107" spans="2:27" ht="13.5" hidden="1" customHeight="1" x14ac:dyDescent="0.3">
      <c r="B107" s="41">
        <v>3</v>
      </c>
      <c r="C107" s="230" t="str">
        <f>IFERROR(VLOOKUP(B107,Calculations!$B$112:$BC$121,5,FALSE),"")</f>
        <v/>
      </c>
      <c r="D107" s="52" t="str">
        <f>IF(C107="","",VLOOKUP(C107,Lookups!$A$2:$F$99,2,FALSE))</f>
        <v/>
      </c>
      <c r="E107" s="13" t="str">
        <f>IF(C107="","",VLOOKUP(C107,Lookups!$A$2:$F$99,6,FALSE))</f>
        <v/>
      </c>
      <c r="F107" s="84" t="str">
        <f>IFERROR(VLOOKUP(C107,Calculations!$F$6:$AL$175,8,FALSE),"")</f>
        <v/>
      </c>
      <c r="G107" s="101" t="str">
        <f>IFERROR(VLOOKUP(C107,Calculations!$F$6:$AL$175,9,FALSE),"")</f>
        <v/>
      </c>
      <c r="H107" s="84" t="str">
        <f>IFERROR(VLOOKUP(C107,Calculations!$F$6:$AL$175,10,FALSE),"")</f>
        <v/>
      </c>
      <c r="I107" s="101" t="str">
        <f>IFERROR(VLOOKUP(C107,Calculations!$F$6:$AL$175,11,FALSE),"")</f>
        <v/>
      </c>
      <c r="J107" s="84" t="str">
        <f>IFERROR(VLOOKUP(C107,Calculations!$F$6:$AL$175,12,FALSE),"")</f>
        <v/>
      </c>
      <c r="K107" s="101" t="str">
        <f>IFERROR(VLOOKUP(C107,Calculations!$F$6:$AL$175,13,FALSE),"")</f>
        <v/>
      </c>
      <c r="L107" s="84" t="str">
        <f>IFERROR(VLOOKUP(C107,Calculations!$F$6:$AL$175,14,FALSE),"")</f>
        <v/>
      </c>
      <c r="M107" s="85" t="str">
        <f>IFERROR(VLOOKUP(C107,Calculations!$F$6:$AL$175,16,FALSE),"")</f>
        <v/>
      </c>
      <c r="N107" s="102" t="str">
        <f>IFERROR(VLOOKUP(C107,Calculations!$F$6:$AL$175,17,FALSE),"")</f>
        <v/>
      </c>
      <c r="O107" s="85" t="str">
        <f>IFERROR(VLOOKUP(C107,Calculations!$F$6:$AL$175,18,FALSE),"")</f>
        <v/>
      </c>
      <c r="P107" s="102" t="str">
        <f>IFERROR(VLOOKUP(C107,Calculations!$F$6:$AL$175,19,FALSE),"")</f>
        <v/>
      </c>
      <c r="Q107" s="85" t="str">
        <f>IFERROR(VLOOKUP(C107,Calculations!$F$6:$AL$175,20,FALSE),"")</f>
        <v/>
      </c>
      <c r="R107" s="102" t="str">
        <f>IFERROR(VLOOKUP(C107,Calculations!$F$6:$AL$175,21,FALSE),"")</f>
        <v/>
      </c>
      <c r="S107" s="85" t="str">
        <f>IFERROR(VLOOKUP(C107,Calculations!$F$6:$AL$175,22,FALSE),"")</f>
        <v/>
      </c>
      <c r="T107" s="36" t="str">
        <f>IFERROR(VLOOKUP(C107,Calculations!$F$2:$AL$175,24,FALSE),"")</f>
        <v/>
      </c>
      <c r="U107" s="38" t="str">
        <f t="shared" si="18"/>
        <v/>
      </c>
      <c r="V107" s="38" t="str">
        <f t="shared" si="19"/>
        <v/>
      </c>
      <c r="W107" s="37" t="str">
        <f>IFERROR(VLOOKUP(C107,Calculations!$F$2:$AL$175,25,FALSE),"")</f>
        <v/>
      </c>
      <c r="X107" s="38" t="str">
        <f>IFERROR(VLOOKUP(C107,Calculations!$F$2:$AL$175,26,FALSE),"")</f>
        <v/>
      </c>
      <c r="Y107" s="39" t="str">
        <f>IFERROR(VLOOKUP(C107,Calculations!$F$2:$AL$175,27,FALSE),"")</f>
        <v/>
      </c>
      <c r="Z107" s="39" t="str">
        <f>IFERROR(VLOOKUP(C107,Calculations!$F$2:$AL$175,27,FALSE),"")</f>
        <v/>
      </c>
      <c r="AA107" s="40" t="str">
        <f>IFERROR(VLOOKUP(C107,Calculations!$F$2:$AL$175,31,FALSE),"")</f>
        <v/>
      </c>
    </row>
    <row r="108" spans="2:27" ht="13.5" hidden="1" customHeight="1" x14ac:dyDescent="0.3">
      <c r="B108" s="41">
        <v>4</v>
      </c>
      <c r="C108" s="230" t="str">
        <f>IFERROR(VLOOKUP(B108,Calculations!$B$112:$BC$121,5,FALSE),"")</f>
        <v/>
      </c>
      <c r="D108" s="52" t="str">
        <f>IF(C108="","",VLOOKUP(C108,Lookups!$A$2:$F$99,2,FALSE))</f>
        <v/>
      </c>
      <c r="E108" s="13" t="str">
        <f>IF(C108="","",VLOOKUP(C108,Lookups!$A$2:$F$99,6,FALSE))</f>
        <v/>
      </c>
      <c r="F108" s="84" t="str">
        <f>IFERROR(VLOOKUP(C108,Calculations!$F$6:$AL$175,8,FALSE),"")</f>
        <v/>
      </c>
      <c r="G108" s="101" t="str">
        <f>IFERROR(VLOOKUP(C108,Calculations!$F$6:$AL$175,9,FALSE),"")</f>
        <v/>
      </c>
      <c r="H108" s="84" t="str">
        <f>IFERROR(VLOOKUP(C108,Calculations!$F$6:$AL$175,10,FALSE),"")</f>
        <v/>
      </c>
      <c r="I108" s="101" t="str">
        <f>IFERROR(VLOOKUP(C108,Calculations!$F$6:$AL$175,11,FALSE),"")</f>
        <v/>
      </c>
      <c r="J108" s="84" t="str">
        <f>IFERROR(VLOOKUP(C108,Calculations!$F$6:$AL$175,12,FALSE),"")</f>
        <v/>
      </c>
      <c r="K108" s="101" t="str">
        <f>IFERROR(VLOOKUP(C108,Calculations!$F$6:$AL$175,13,FALSE),"")</f>
        <v/>
      </c>
      <c r="L108" s="84" t="str">
        <f>IFERROR(VLOOKUP(C108,Calculations!$F$6:$AL$175,14,FALSE),"")</f>
        <v/>
      </c>
      <c r="M108" s="85" t="str">
        <f>IFERROR(VLOOKUP(C108,Calculations!$F$6:$AL$175,16,FALSE),"")</f>
        <v/>
      </c>
      <c r="N108" s="102" t="str">
        <f>IFERROR(VLOOKUP(C108,Calculations!$F$6:$AL$175,17,FALSE),"")</f>
        <v/>
      </c>
      <c r="O108" s="85" t="str">
        <f>IFERROR(VLOOKUP(C108,Calculations!$F$6:$AL$175,18,FALSE),"")</f>
        <v/>
      </c>
      <c r="P108" s="102" t="str">
        <f>IFERROR(VLOOKUP(C108,Calculations!$F$6:$AL$175,19,FALSE),"")</f>
        <v/>
      </c>
      <c r="Q108" s="85" t="str">
        <f>IFERROR(VLOOKUP(C108,Calculations!$F$6:$AL$175,20,FALSE),"")</f>
        <v/>
      </c>
      <c r="R108" s="102" t="str">
        <f>IFERROR(VLOOKUP(C108,Calculations!$F$6:$AL$175,21,FALSE),"")</f>
        <v/>
      </c>
      <c r="S108" s="85" t="str">
        <f>IFERROR(VLOOKUP(C108,Calculations!$F$6:$AL$175,22,FALSE),"")</f>
        <v/>
      </c>
      <c r="T108" s="36" t="str">
        <f>IFERROR(VLOOKUP(C108,Calculations!$F$2:$AL$175,24,FALSE),"")</f>
        <v/>
      </c>
      <c r="U108" s="38" t="str">
        <f t="shared" si="18"/>
        <v/>
      </c>
      <c r="V108" s="38" t="str">
        <f t="shared" si="19"/>
        <v/>
      </c>
      <c r="W108" s="37" t="str">
        <f>IFERROR(VLOOKUP(C108,Calculations!$F$2:$AL$175,25,FALSE),"")</f>
        <v/>
      </c>
      <c r="X108" s="38" t="str">
        <f>IFERROR(VLOOKUP(C108,Calculations!$F$2:$AL$175,26,FALSE),"")</f>
        <v/>
      </c>
      <c r="Y108" s="39" t="str">
        <f>IFERROR(VLOOKUP(C108,Calculations!$F$2:$AL$175,27,FALSE),"")</f>
        <v/>
      </c>
      <c r="Z108" s="39" t="str">
        <f>IFERROR(VLOOKUP(C108,Calculations!$F$2:$AL$175,27,FALSE),"")</f>
        <v/>
      </c>
      <c r="AA108" s="40" t="str">
        <f>IFERROR(VLOOKUP(C108,Calculations!$F$2:$AL$175,31,FALSE),"")</f>
        <v/>
      </c>
    </row>
    <row r="109" spans="2:27" ht="13.5" hidden="1" customHeight="1" x14ac:dyDescent="0.3">
      <c r="B109" s="41">
        <v>5</v>
      </c>
      <c r="C109" s="230" t="str">
        <f>IFERROR(VLOOKUP(B109,Calculations!$B$112:$BC$121,5,FALSE),"")</f>
        <v/>
      </c>
      <c r="D109" s="52" t="str">
        <f>IF(C109="","",VLOOKUP(C109,Lookups!$A$2:$F$99,2,FALSE))</f>
        <v/>
      </c>
      <c r="E109" s="13" t="str">
        <f>IF(C109="","",VLOOKUP(C109,Lookups!$A$2:$F$99,6,FALSE))</f>
        <v/>
      </c>
      <c r="F109" s="84" t="str">
        <f>IFERROR(VLOOKUP(C109,Calculations!$F$6:$AL$175,8,FALSE),"")</f>
        <v/>
      </c>
      <c r="G109" s="101" t="str">
        <f>IFERROR(VLOOKUP(C109,Calculations!$F$6:$AL$175,9,FALSE),"")</f>
        <v/>
      </c>
      <c r="H109" s="84" t="str">
        <f>IFERROR(VLOOKUP(C109,Calculations!$F$6:$AL$175,10,FALSE),"")</f>
        <v/>
      </c>
      <c r="I109" s="101" t="str">
        <f>IFERROR(VLOOKUP(C109,Calculations!$F$6:$AL$175,11,FALSE),"")</f>
        <v/>
      </c>
      <c r="J109" s="84" t="str">
        <f>IFERROR(VLOOKUP(C109,Calculations!$F$6:$AL$175,12,FALSE),"")</f>
        <v/>
      </c>
      <c r="K109" s="101" t="str">
        <f>IFERROR(VLOOKUP(C109,Calculations!$F$6:$AL$175,13,FALSE),"")</f>
        <v/>
      </c>
      <c r="L109" s="84" t="str">
        <f>IFERROR(VLOOKUP(C109,Calculations!$F$6:$AL$175,14,FALSE),"")</f>
        <v/>
      </c>
      <c r="M109" s="85" t="str">
        <f>IFERROR(VLOOKUP(C109,Calculations!$F$6:$AL$175,16,FALSE),"")</f>
        <v/>
      </c>
      <c r="N109" s="102" t="str">
        <f>IFERROR(VLOOKUP(C109,Calculations!$F$6:$AL$175,17,FALSE),"")</f>
        <v/>
      </c>
      <c r="O109" s="85" t="str">
        <f>IFERROR(VLOOKUP(C109,Calculations!$F$6:$AL$175,18,FALSE),"")</f>
        <v/>
      </c>
      <c r="P109" s="102" t="str">
        <f>IFERROR(VLOOKUP(C109,Calculations!$F$6:$AL$175,19,FALSE),"")</f>
        <v/>
      </c>
      <c r="Q109" s="85" t="str">
        <f>IFERROR(VLOOKUP(C109,Calculations!$F$6:$AL$175,20,FALSE),"")</f>
        <v/>
      </c>
      <c r="R109" s="102" t="str">
        <f>IFERROR(VLOOKUP(C109,Calculations!$F$6:$AL$175,21,FALSE),"")</f>
        <v/>
      </c>
      <c r="S109" s="85" t="str">
        <f>IFERROR(VLOOKUP(C109,Calculations!$F$6:$AL$175,22,FALSE),"")</f>
        <v/>
      </c>
      <c r="T109" s="36" t="str">
        <f>IFERROR(VLOOKUP(C109,Calculations!$F$2:$AL$175,24,FALSE),"")</f>
        <v/>
      </c>
      <c r="U109" s="38" t="str">
        <f t="shared" si="18"/>
        <v/>
      </c>
      <c r="V109" s="38" t="str">
        <f t="shared" si="19"/>
        <v/>
      </c>
      <c r="W109" s="37" t="str">
        <f>IFERROR(VLOOKUP(C109,Calculations!$F$2:$AL$175,25,FALSE),"")</f>
        <v/>
      </c>
      <c r="X109" s="38" t="str">
        <f>IFERROR(VLOOKUP(C109,Calculations!$F$2:$AL$175,26,FALSE),"")</f>
        <v/>
      </c>
      <c r="Y109" s="39" t="str">
        <f>IFERROR(VLOOKUP(C109,Calculations!$F$2:$AL$175,27,FALSE),"")</f>
        <v/>
      </c>
      <c r="Z109" s="39" t="str">
        <f>IFERROR(VLOOKUP(C109,Calculations!$F$2:$AL$175,27,FALSE),"")</f>
        <v/>
      </c>
      <c r="AA109" s="40" t="str">
        <f>IFERROR(VLOOKUP(C109,Calculations!$F$2:$AL$175,31,FALSE),"")</f>
        <v/>
      </c>
    </row>
    <row r="110" spans="2:27" ht="13.5" hidden="1" customHeight="1" x14ac:dyDescent="0.3">
      <c r="B110" s="41">
        <v>6</v>
      </c>
      <c r="C110" s="230" t="str">
        <f>IFERROR(VLOOKUP(B110,Calculations!$B$112:$BC$121,5,FALSE),"")</f>
        <v/>
      </c>
      <c r="D110" s="52" t="str">
        <f>IF(C110="","",VLOOKUP(C110,Lookups!$A$2:$F$99,2,FALSE))</f>
        <v/>
      </c>
      <c r="E110" s="13" t="str">
        <f>IF(C110="","",VLOOKUP(C110,Lookups!$A$2:$F$99,6,FALSE))</f>
        <v/>
      </c>
      <c r="F110" s="84" t="str">
        <f>IFERROR(VLOOKUP(C110,Calculations!$F$6:$AL$175,8,FALSE),"")</f>
        <v/>
      </c>
      <c r="G110" s="101" t="str">
        <f>IFERROR(VLOOKUP(C110,Calculations!$F$6:$AL$175,9,FALSE),"")</f>
        <v/>
      </c>
      <c r="H110" s="84" t="str">
        <f>IFERROR(VLOOKUP(C110,Calculations!$F$6:$AL$175,10,FALSE),"")</f>
        <v/>
      </c>
      <c r="I110" s="101" t="str">
        <f>IFERROR(VLOOKUP(C110,Calculations!$F$6:$AL$175,11,FALSE),"")</f>
        <v/>
      </c>
      <c r="J110" s="84" t="str">
        <f>IFERROR(VLOOKUP(C110,Calculations!$F$6:$AL$175,12,FALSE),"")</f>
        <v/>
      </c>
      <c r="K110" s="101" t="str">
        <f>IFERROR(VLOOKUP(C110,Calculations!$F$6:$AL$175,13,FALSE),"")</f>
        <v/>
      </c>
      <c r="L110" s="84" t="str">
        <f>IFERROR(VLOOKUP(C110,Calculations!$F$6:$AL$175,14,FALSE),"")</f>
        <v/>
      </c>
      <c r="M110" s="85" t="str">
        <f>IFERROR(VLOOKUP(C110,Calculations!$F$6:$AL$175,16,FALSE),"")</f>
        <v/>
      </c>
      <c r="N110" s="102" t="str">
        <f>IFERROR(VLOOKUP(C110,Calculations!$F$6:$AL$175,17,FALSE),"")</f>
        <v/>
      </c>
      <c r="O110" s="85" t="str">
        <f>IFERROR(VLOOKUP(C110,Calculations!$F$6:$AL$175,18,FALSE),"")</f>
        <v/>
      </c>
      <c r="P110" s="102" t="str">
        <f>IFERROR(VLOOKUP(C110,Calculations!$F$6:$AL$175,19,FALSE),"")</f>
        <v/>
      </c>
      <c r="Q110" s="85" t="str">
        <f>IFERROR(VLOOKUP(C110,Calculations!$F$6:$AL$175,20,FALSE),"")</f>
        <v/>
      </c>
      <c r="R110" s="102" t="str">
        <f>IFERROR(VLOOKUP(C110,Calculations!$F$6:$AL$175,21,FALSE),"")</f>
        <v/>
      </c>
      <c r="S110" s="85" t="str">
        <f>IFERROR(VLOOKUP(C110,Calculations!$F$6:$AL$175,22,FALSE),"")</f>
        <v/>
      </c>
      <c r="T110" s="36" t="str">
        <f>IFERROR(VLOOKUP(C110,Calculations!$F$2:$AL$175,24,FALSE),"")</f>
        <v/>
      </c>
      <c r="U110" s="38" t="str">
        <f t="shared" si="18"/>
        <v/>
      </c>
      <c r="V110" s="38" t="str">
        <f t="shared" si="19"/>
        <v/>
      </c>
      <c r="W110" s="37" t="str">
        <f>IFERROR(VLOOKUP(C110,Calculations!$F$2:$AL$175,25,FALSE),"")</f>
        <v/>
      </c>
      <c r="X110" s="38" t="str">
        <f>IFERROR(VLOOKUP(C110,Calculations!$F$2:$AL$175,26,FALSE),"")</f>
        <v/>
      </c>
      <c r="Y110" s="39" t="str">
        <f>IFERROR(VLOOKUP(C110,Calculations!$F$2:$AL$175,27,FALSE),"")</f>
        <v/>
      </c>
      <c r="Z110" s="39" t="str">
        <f>IFERROR(VLOOKUP(C110,Calculations!$F$2:$AL$175,27,FALSE),"")</f>
        <v/>
      </c>
      <c r="AA110" s="40" t="str">
        <f>IFERROR(VLOOKUP(C110,Calculations!$F$2:$AL$175,31,FALSE),"")</f>
        <v/>
      </c>
    </row>
    <row r="111" spans="2:27" ht="13.5" hidden="1" customHeight="1" x14ac:dyDescent="0.3">
      <c r="B111" s="41">
        <v>7</v>
      </c>
      <c r="C111" s="230" t="str">
        <f>IFERROR(VLOOKUP(B111,Calculations!$B$112:$BC$121,5,FALSE),"")</f>
        <v/>
      </c>
      <c r="D111" s="52" t="str">
        <f>IF(C111="","",VLOOKUP(C111,Lookups!$A$2:$F$99,2,FALSE))</f>
        <v/>
      </c>
      <c r="E111" s="13" t="str">
        <f>IF(C111="","",VLOOKUP(C111,Lookups!$A$2:$F$99,6,FALSE))</f>
        <v/>
      </c>
      <c r="F111" s="84" t="str">
        <f>IFERROR(VLOOKUP(C111,Calculations!$F$6:$AL$175,8,FALSE),"")</f>
        <v/>
      </c>
      <c r="G111" s="101" t="str">
        <f>IFERROR(VLOOKUP(C111,Calculations!$F$6:$AL$175,9,FALSE),"")</f>
        <v/>
      </c>
      <c r="H111" s="84" t="str">
        <f>IFERROR(VLOOKUP(C111,Calculations!$F$6:$AL$175,10,FALSE),"")</f>
        <v/>
      </c>
      <c r="I111" s="101" t="str">
        <f>IFERROR(VLOOKUP(C111,Calculations!$F$6:$AL$175,11,FALSE),"")</f>
        <v/>
      </c>
      <c r="J111" s="84" t="str">
        <f>IFERROR(VLOOKUP(C111,Calculations!$F$6:$AL$175,12,FALSE),"")</f>
        <v/>
      </c>
      <c r="K111" s="101" t="str">
        <f>IFERROR(VLOOKUP(C111,Calculations!$F$6:$AL$175,13,FALSE),"")</f>
        <v/>
      </c>
      <c r="L111" s="84" t="str">
        <f>IFERROR(VLOOKUP(C111,Calculations!$F$6:$AL$175,14,FALSE),"")</f>
        <v/>
      </c>
      <c r="M111" s="85" t="str">
        <f>IFERROR(VLOOKUP(C111,Calculations!$F$6:$AL$175,16,FALSE),"")</f>
        <v/>
      </c>
      <c r="N111" s="102" t="str">
        <f>IFERROR(VLOOKUP(C111,Calculations!$F$6:$AL$175,17,FALSE),"")</f>
        <v/>
      </c>
      <c r="O111" s="85" t="str">
        <f>IFERROR(VLOOKUP(C111,Calculations!$F$6:$AL$175,18,FALSE),"")</f>
        <v/>
      </c>
      <c r="P111" s="102" t="str">
        <f>IFERROR(VLOOKUP(C111,Calculations!$F$6:$AL$175,19,FALSE),"")</f>
        <v/>
      </c>
      <c r="Q111" s="85" t="str">
        <f>IFERROR(VLOOKUP(C111,Calculations!$F$6:$AL$175,20,FALSE),"")</f>
        <v/>
      </c>
      <c r="R111" s="102" t="str">
        <f>IFERROR(VLOOKUP(C111,Calculations!$F$6:$AL$175,21,FALSE),"")</f>
        <v/>
      </c>
      <c r="S111" s="85" t="str">
        <f>IFERROR(VLOOKUP(C111,Calculations!$F$6:$AL$175,22,FALSE),"")</f>
        <v/>
      </c>
      <c r="T111" s="36" t="str">
        <f>IFERROR(VLOOKUP(C111,Calculations!$F$2:$AL$175,24,FALSE),"")</f>
        <v/>
      </c>
      <c r="U111" s="38" t="str">
        <f t="shared" si="18"/>
        <v/>
      </c>
      <c r="V111" s="38" t="str">
        <f t="shared" si="19"/>
        <v/>
      </c>
      <c r="W111" s="37" t="str">
        <f>IFERROR(VLOOKUP(C111,Calculations!$F$2:$AL$175,25,FALSE),"")</f>
        <v/>
      </c>
      <c r="X111" s="38" t="str">
        <f>IFERROR(VLOOKUP(C111,Calculations!$F$2:$AL$175,26,FALSE),"")</f>
        <v/>
      </c>
      <c r="Y111" s="39" t="str">
        <f>IFERROR(VLOOKUP(C111,Calculations!$F$2:$AL$175,27,FALSE),"")</f>
        <v/>
      </c>
      <c r="Z111" s="39" t="str">
        <f>IFERROR(VLOOKUP(C111,Calculations!$F$2:$AL$175,27,FALSE),"")</f>
        <v/>
      </c>
      <c r="AA111" s="40" t="str">
        <f>IFERROR(VLOOKUP(C111,Calculations!$F$2:$AL$175,31,FALSE),"")</f>
        <v/>
      </c>
    </row>
    <row r="112" spans="2:27" ht="13.5" hidden="1" customHeight="1" x14ac:dyDescent="0.3">
      <c r="B112" s="41">
        <v>8</v>
      </c>
      <c r="C112" s="230" t="str">
        <f>IFERROR(VLOOKUP(B112,Calculations!$B$112:$BC$121,5,FALSE),"")</f>
        <v/>
      </c>
      <c r="D112" s="52" t="str">
        <f>IF(C112="","",VLOOKUP(C112,Lookups!$A$2:$F$99,2,FALSE))</f>
        <v/>
      </c>
      <c r="E112" s="13" t="str">
        <f>IF(C112="","",VLOOKUP(C112,Lookups!$A$2:$F$99,6,FALSE))</f>
        <v/>
      </c>
      <c r="F112" s="84" t="str">
        <f>IFERROR(VLOOKUP(C112,Calculations!$F$6:$AL$175,8,FALSE),"")</f>
        <v/>
      </c>
      <c r="G112" s="101" t="str">
        <f>IFERROR(VLOOKUP(C112,Calculations!$F$6:$AL$175,9,FALSE),"")</f>
        <v/>
      </c>
      <c r="H112" s="84" t="str">
        <f>IFERROR(VLOOKUP(C112,Calculations!$F$6:$AL$175,10,FALSE),"")</f>
        <v/>
      </c>
      <c r="I112" s="101" t="str">
        <f>IFERROR(VLOOKUP(C112,Calculations!$F$6:$AL$175,11,FALSE),"")</f>
        <v/>
      </c>
      <c r="J112" s="84" t="str">
        <f>IFERROR(VLOOKUP(C112,Calculations!$F$6:$AL$175,12,FALSE),"")</f>
        <v/>
      </c>
      <c r="K112" s="101" t="str">
        <f>IFERROR(VLOOKUP(C112,Calculations!$F$6:$AL$175,13,FALSE),"")</f>
        <v/>
      </c>
      <c r="L112" s="84" t="str">
        <f>IFERROR(VLOOKUP(C112,Calculations!$F$6:$AL$175,14,FALSE),"")</f>
        <v/>
      </c>
      <c r="M112" s="85" t="str">
        <f>IFERROR(VLOOKUP(C112,Calculations!$F$6:$AL$175,16,FALSE),"")</f>
        <v/>
      </c>
      <c r="N112" s="102" t="str">
        <f>IFERROR(VLOOKUP(C112,Calculations!$F$6:$AL$175,17,FALSE),"")</f>
        <v/>
      </c>
      <c r="O112" s="85" t="str">
        <f>IFERROR(VLOOKUP(C112,Calculations!$F$6:$AL$175,18,FALSE),"")</f>
        <v/>
      </c>
      <c r="P112" s="102" t="str">
        <f>IFERROR(VLOOKUP(C112,Calculations!$F$6:$AL$175,19,FALSE),"")</f>
        <v/>
      </c>
      <c r="Q112" s="85" t="str">
        <f>IFERROR(VLOOKUP(C112,Calculations!$F$6:$AL$175,20,FALSE),"")</f>
        <v/>
      </c>
      <c r="R112" s="102" t="str">
        <f>IFERROR(VLOOKUP(C112,Calculations!$F$6:$AL$175,21,FALSE),"")</f>
        <v/>
      </c>
      <c r="S112" s="85" t="str">
        <f>IFERROR(VLOOKUP(C112,Calculations!$F$6:$AL$175,22,FALSE),"")</f>
        <v/>
      </c>
      <c r="T112" s="36" t="str">
        <f>IFERROR(VLOOKUP(C112,Calculations!$F$2:$AL$175,24,FALSE),"")</f>
        <v/>
      </c>
      <c r="U112" s="38" t="str">
        <f t="shared" si="18"/>
        <v/>
      </c>
      <c r="V112" s="38" t="str">
        <f t="shared" si="19"/>
        <v/>
      </c>
      <c r="W112" s="37" t="str">
        <f>IFERROR(VLOOKUP(C112,Calculations!$F$2:$AL$175,25,FALSE),"")</f>
        <v/>
      </c>
      <c r="X112" s="38" t="str">
        <f>IFERROR(VLOOKUP(C112,Calculations!$F$2:$AL$175,26,FALSE),"")</f>
        <v/>
      </c>
      <c r="Y112" s="39" t="str">
        <f>IFERROR(VLOOKUP(C112,Calculations!$F$2:$AL$175,27,FALSE),"")</f>
        <v/>
      </c>
      <c r="Z112" s="39" t="str">
        <f>IFERROR(VLOOKUP(C112,Calculations!$F$2:$AL$175,27,FALSE),"")</f>
        <v/>
      </c>
      <c r="AA112" s="40" t="str">
        <f>IFERROR(VLOOKUP(C112,Calculations!$F$2:$AL$175,31,FALSE),"")</f>
        <v/>
      </c>
    </row>
    <row r="113" spans="2:27" ht="13.5" hidden="1" customHeight="1" x14ac:dyDescent="0.3">
      <c r="B113" s="41">
        <v>9</v>
      </c>
      <c r="C113" s="230" t="str">
        <f>IFERROR(VLOOKUP(B113,Calculations!$B$112:$BC$121,5,FALSE),"")</f>
        <v/>
      </c>
      <c r="D113" s="52" t="str">
        <f>IF(C113="","",VLOOKUP(C113,Lookups!$A$2:$F$99,2,FALSE))</f>
        <v/>
      </c>
      <c r="E113" s="13" t="str">
        <f>IF(C113="","",VLOOKUP(C113,Lookups!$A$2:$F$99,6,FALSE))</f>
        <v/>
      </c>
      <c r="F113" s="84" t="str">
        <f>IFERROR(VLOOKUP(C113,Calculations!$F$6:$AL$175,8,FALSE),"")</f>
        <v/>
      </c>
      <c r="G113" s="101" t="str">
        <f>IFERROR(VLOOKUP(C113,Calculations!$F$6:$AL$175,9,FALSE),"")</f>
        <v/>
      </c>
      <c r="H113" s="84" t="str">
        <f>IFERROR(VLOOKUP(C113,Calculations!$F$6:$AL$175,10,FALSE),"")</f>
        <v/>
      </c>
      <c r="I113" s="101" t="str">
        <f>IFERROR(VLOOKUP(C113,Calculations!$F$6:$AL$175,11,FALSE),"")</f>
        <v/>
      </c>
      <c r="J113" s="84" t="str">
        <f>IFERROR(VLOOKUP(C113,Calculations!$F$6:$AL$175,12,FALSE),"")</f>
        <v/>
      </c>
      <c r="K113" s="101" t="str">
        <f>IFERROR(VLOOKUP(C113,Calculations!$F$6:$AL$175,13,FALSE),"")</f>
        <v/>
      </c>
      <c r="L113" s="84" t="str">
        <f>IFERROR(VLOOKUP(C113,Calculations!$F$6:$AL$175,14,FALSE),"")</f>
        <v/>
      </c>
      <c r="M113" s="85" t="str">
        <f>IFERROR(VLOOKUP(C113,Calculations!$F$6:$AL$175,16,FALSE),"")</f>
        <v/>
      </c>
      <c r="N113" s="102" t="str">
        <f>IFERROR(VLOOKUP(C113,Calculations!$F$6:$AL$175,17,FALSE),"")</f>
        <v/>
      </c>
      <c r="O113" s="85" t="str">
        <f>IFERROR(VLOOKUP(C113,Calculations!$F$6:$AL$175,18,FALSE),"")</f>
        <v/>
      </c>
      <c r="P113" s="102" t="str">
        <f>IFERROR(VLOOKUP(C113,Calculations!$F$6:$AL$175,19,FALSE),"")</f>
        <v/>
      </c>
      <c r="Q113" s="85" t="str">
        <f>IFERROR(VLOOKUP(C113,Calculations!$F$6:$AL$175,20,FALSE),"")</f>
        <v/>
      </c>
      <c r="R113" s="102" t="str">
        <f>IFERROR(VLOOKUP(C113,Calculations!$F$6:$AL$175,21,FALSE),"")</f>
        <v/>
      </c>
      <c r="S113" s="85" t="str">
        <f>IFERROR(VLOOKUP(C113,Calculations!$F$6:$AL$175,22,FALSE),"")</f>
        <v/>
      </c>
      <c r="T113" s="36" t="str">
        <f>IFERROR(VLOOKUP(C113,Calculations!$F$2:$AL$175,24,FALSE),"")</f>
        <v/>
      </c>
      <c r="U113" s="38" t="str">
        <f t="shared" si="18"/>
        <v/>
      </c>
      <c r="V113" s="38" t="str">
        <f t="shared" si="19"/>
        <v/>
      </c>
      <c r="W113" s="37" t="str">
        <f>IFERROR(VLOOKUP(C113,Calculations!$F$2:$AL$175,25,FALSE),"")</f>
        <v/>
      </c>
      <c r="X113" s="38" t="str">
        <f>IFERROR(VLOOKUP(C113,Calculations!$F$2:$AL$175,26,FALSE),"")</f>
        <v/>
      </c>
      <c r="Y113" s="39" t="str">
        <f>IFERROR(VLOOKUP(C113,Calculations!$F$2:$AL$175,27,FALSE),"")</f>
        <v/>
      </c>
      <c r="Z113" s="39" t="str">
        <f>IFERROR(VLOOKUP(C113,Calculations!$F$2:$AL$175,27,FALSE),"")</f>
        <v/>
      </c>
      <c r="AA113" s="40" t="str">
        <f>IFERROR(VLOOKUP(C113,Calculations!$F$2:$AL$175,31,FALSE),"")</f>
        <v/>
      </c>
    </row>
    <row r="114" spans="2:27" ht="13.5" hidden="1" customHeight="1" x14ac:dyDescent="0.3">
      <c r="C114" s="230" t="str">
        <f>IFERROR(VLOOKUP(B114,Calculations!$B$112:$BC$121,5,FALSE),"")</f>
        <v/>
      </c>
      <c r="D114" s="52" t="str">
        <f>IF(C114="","",VLOOKUP(C114,Lookups!$A$2:$F$99,2,FALSE))</f>
        <v/>
      </c>
      <c r="E114" s="13" t="str">
        <f>IF(C114="","",VLOOKUP(C114,Lookups!$A$2:$F$99,6,FALSE))</f>
        <v/>
      </c>
      <c r="F114" s="84" t="str">
        <f>IFERROR(VLOOKUP(C114,Calculations!$F$6:$AL$175,8,FALSE),"")</f>
        <v/>
      </c>
      <c r="G114" s="101" t="str">
        <f>IFERROR(VLOOKUP(C114,Calculations!$F$6:$AL$175,9,FALSE),"")</f>
        <v/>
      </c>
      <c r="H114" s="84" t="str">
        <f>IFERROR(VLOOKUP(C114,Calculations!$F$6:$AL$175,10,FALSE),"")</f>
        <v/>
      </c>
      <c r="I114" s="101" t="str">
        <f>IFERROR(VLOOKUP(C114,Calculations!$F$6:$AL$175,11,FALSE),"")</f>
        <v/>
      </c>
      <c r="J114" s="84" t="str">
        <f>IFERROR(VLOOKUP(C114,Calculations!$F$6:$AL$175,12,FALSE),"")</f>
        <v/>
      </c>
      <c r="K114" s="101" t="str">
        <f>IFERROR(VLOOKUP(C114,Calculations!$F$6:$AL$175,13,FALSE),"")</f>
        <v/>
      </c>
      <c r="L114" s="84" t="str">
        <f>IFERROR(VLOOKUP(C114,Calculations!$F$6:$AL$175,14,FALSE),"")</f>
        <v/>
      </c>
      <c r="M114" s="85" t="str">
        <f>IFERROR(VLOOKUP(C114,Calculations!$F$6:$AL$175,16,FALSE),"")</f>
        <v/>
      </c>
      <c r="N114" s="102" t="str">
        <f>IFERROR(VLOOKUP(C114,Calculations!$F$6:$AL$175,17,FALSE),"")</f>
        <v/>
      </c>
      <c r="O114" s="85" t="str">
        <f>IFERROR(VLOOKUP(C114,Calculations!$F$6:$AL$175,18,FALSE),"")</f>
        <v/>
      </c>
      <c r="P114" s="102" t="str">
        <f>IFERROR(VLOOKUP(C114,Calculations!$F$6:$AL$175,19,FALSE),"")</f>
        <v/>
      </c>
      <c r="Q114" s="85" t="str">
        <f>IFERROR(VLOOKUP(C114,Calculations!$F$6:$AL$175,20,FALSE),"")</f>
        <v/>
      </c>
      <c r="R114" s="102" t="str">
        <f>IFERROR(VLOOKUP(C114,Calculations!$F$6:$AL$175,21,FALSE),"")</f>
        <v/>
      </c>
      <c r="S114" s="85" t="str">
        <f>IFERROR(VLOOKUP(C114,Calculations!$F$6:$AL$175,22,FALSE),"")</f>
        <v/>
      </c>
      <c r="T114" s="36" t="str">
        <f>IFERROR(VLOOKUP(C114,Calculations!$F$2:$AL$175,24,FALSE),"")</f>
        <v/>
      </c>
      <c r="U114" s="38" t="str">
        <f t="shared" si="18"/>
        <v/>
      </c>
      <c r="V114" s="38" t="str">
        <f t="shared" si="19"/>
        <v/>
      </c>
      <c r="W114" s="37" t="str">
        <f>IFERROR(VLOOKUP(C114,Calculations!$F$2:$AL$175,25,FALSE),"")</f>
        <v/>
      </c>
      <c r="X114" s="38" t="str">
        <f>IFERROR(VLOOKUP(C114,Calculations!$F$2:$AL$175,26,FALSE),"")</f>
        <v/>
      </c>
      <c r="Y114" s="39" t="str">
        <f>IFERROR(VLOOKUP(C114,Calculations!$F$2:$AL$175,27,FALSE),"")</f>
        <v/>
      </c>
      <c r="Z114" s="39" t="str">
        <f>IFERROR(VLOOKUP(C114,Calculations!$F$2:$AL$175,27,FALSE),"")</f>
        <v/>
      </c>
      <c r="AA114" s="40" t="str">
        <f>IFERROR(VLOOKUP(C114,Calculations!$F$2:$AL$175,31,FALSE),"")</f>
        <v/>
      </c>
    </row>
    <row r="115" spans="2:27" ht="13.5" customHeight="1" x14ac:dyDescent="0.3">
      <c r="C115" s="11" t="s">
        <v>142</v>
      </c>
      <c r="D115" s="5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3"/>
      <c r="U115" s="33"/>
      <c r="V115" s="33"/>
      <c r="W115" s="34"/>
      <c r="X115" s="21"/>
      <c r="Y115" s="21"/>
      <c r="Z115" s="21"/>
      <c r="AA115" s="35"/>
    </row>
    <row r="116" spans="2:27" ht="13.5" customHeight="1" x14ac:dyDescent="0.3">
      <c r="B116" s="41">
        <v>1</v>
      </c>
      <c r="C116" s="230" t="str">
        <f>IFERROR(VLOOKUP(B116,Calculations!$B$123:$BC$136,5,FALSE),"")</f>
        <v>John Watson</v>
      </c>
      <c r="D116" s="52">
        <f>IF(C116="","",VLOOKUP(C116,Lookups!$A$2:$F$99,2,FALSE))</f>
        <v>1559</v>
      </c>
      <c r="E116" s="13" t="str">
        <f>IF(C116="","",VLOOKUP(C116,Lookups!$A$2:$F$99,6,FALSE))</f>
        <v>Newbury</v>
      </c>
      <c r="F116" s="84">
        <f>IFERROR(VLOOKUP(C116,Calculations!$F$6:$AL$175,8,FALSE),"")</f>
        <v>30</v>
      </c>
      <c r="G116" s="101" t="str">
        <f>IFERROR(VLOOKUP(C116,Calculations!$F$6:$AL$175,9,FALSE),"")</f>
        <v/>
      </c>
      <c r="H116" s="84" t="str">
        <f>IFERROR(VLOOKUP(C116,Calculations!$F$6:$AL$175,10,FALSE),"")</f>
        <v/>
      </c>
      <c r="I116" s="101" t="str">
        <f>IFERROR(VLOOKUP(C116,Calculations!$F$6:$AL$175,11,FALSE),"")</f>
        <v/>
      </c>
      <c r="J116" s="84" t="str">
        <f>IFERROR(VLOOKUP(C116,Calculations!$F$6:$AL$175,12,FALSE),"")</f>
        <v/>
      </c>
      <c r="K116" s="101" t="str">
        <f>IFERROR(VLOOKUP(C116,Calculations!$F$6:$AL$175,13,FALSE),"")</f>
        <v/>
      </c>
      <c r="L116" s="84" t="str">
        <f>IFERROR(VLOOKUP(C116,Calculations!$F$6:$AL$175,14,FALSE),"")</f>
        <v/>
      </c>
      <c r="M116" s="85">
        <f>IFERROR(VLOOKUP(C116,Calculations!$F$6:$AL$175,16,FALSE),"")</f>
        <v>0.8571428571428571</v>
      </c>
      <c r="N116" s="102" t="str">
        <f>IFERROR(VLOOKUP(C116,Calculations!$F$6:$AL$175,17,FALSE),"")</f>
        <v/>
      </c>
      <c r="O116" s="85" t="str">
        <f>IFERROR(VLOOKUP(C116,Calculations!$F$6:$AL$175,18,FALSE),"")</f>
        <v/>
      </c>
      <c r="P116" s="102" t="str">
        <f>IFERROR(VLOOKUP(C116,Calculations!$F$6:$AL$175,19,FALSE),"")</f>
        <v/>
      </c>
      <c r="Q116" s="85" t="str">
        <f>IFERROR(VLOOKUP(C116,Calculations!$F$6:$AL$175,20,FALSE),"")</f>
        <v/>
      </c>
      <c r="R116" s="102" t="str">
        <f>IFERROR(VLOOKUP(C116,Calculations!$F$6:$AL$175,21,FALSE),"")</f>
        <v/>
      </c>
      <c r="S116" s="85" t="str">
        <f>IFERROR(VLOOKUP(C116,Calculations!$F$6:$AL$175,22,FALSE),"")</f>
        <v/>
      </c>
      <c r="T116" s="36">
        <f>IFERROR(VLOOKUP(C116,Calculations!$F$2:$AL$175,24,FALSE),"")</f>
        <v>1</v>
      </c>
      <c r="U116" s="38" t="str">
        <f t="shared" ref="U116" si="20">IF(T116&lt;5,"",IFERROR(SMALL(M116:S116,1),""))</f>
        <v/>
      </c>
      <c r="V116" s="38" t="str">
        <f t="shared" ref="V116" si="21">IF(T116&lt;5,"",IFERROR(SMALL(M116:S116,2),""))</f>
        <v/>
      </c>
      <c r="W116" s="37">
        <f>IFERROR(VLOOKUP(C116,Calculations!$F$2:$AL$175,25,FALSE),"")</f>
        <v>0.8571428571428571</v>
      </c>
      <c r="X116" s="38">
        <f>IFERROR(VLOOKUP(C116,Calculations!$F$2:$AL$175,26,FALSE),"")</f>
        <v>0.8571428571428571</v>
      </c>
      <c r="Y116" s="39">
        <f>IFERROR(VLOOKUP(C116,Calculations!$F$2:$AL$175,27,FALSE),"")</f>
        <v>30</v>
      </c>
      <c r="Z116" s="39">
        <f>IFERROR(VLOOKUP(C116,Calculations!$F$2:$AL$175,27,FALSE),"")</f>
        <v>30</v>
      </c>
      <c r="AA116" s="40">
        <f>IFERROR(VLOOKUP(C116,Calculations!$F$2:$AL$175,31,FALSE),"")</f>
        <v>30</v>
      </c>
    </row>
    <row r="117" spans="2:27" ht="13.5" customHeight="1" x14ac:dyDescent="0.3">
      <c r="B117" s="41">
        <v>2</v>
      </c>
      <c r="C117" s="230" t="str">
        <f>IFERROR(VLOOKUP(B117,Calculations!$B$123:$BC$136,5,FALSE),"")</f>
        <v>Geoff Hawes</v>
      </c>
      <c r="D117" s="52">
        <f>IF(C117="","",VLOOKUP(C117,Lookups!$A$2:$F$99,2,FALSE))</f>
        <v>448</v>
      </c>
      <c r="E117" s="13" t="str">
        <f>IF(C117="","",VLOOKUP(C117,Lookups!$A$2:$F$99,6,FALSE))</f>
        <v>Frobury</v>
      </c>
      <c r="F117" s="84">
        <f>IFERROR(VLOOKUP(C117,Calculations!$F$6:$AL$175,8,FALSE),"")</f>
        <v>19</v>
      </c>
      <c r="G117" s="101" t="str">
        <f>IFERROR(VLOOKUP(C117,Calculations!$F$6:$AL$175,9,FALSE),"")</f>
        <v/>
      </c>
      <c r="H117" s="84" t="str">
        <f>IFERROR(VLOOKUP(C117,Calculations!$F$6:$AL$175,10,FALSE),"")</f>
        <v/>
      </c>
      <c r="I117" s="101" t="str">
        <f>IFERROR(VLOOKUP(C117,Calculations!$F$6:$AL$175,11,FALSE),"")</f>
        <v/>
      </c>
      <c r="J117" s="84" t="str">
        <f>IFERROR(VLOOKUP(C117,Calculations!$F$6:$AL$175,12,FALSE),"")</f>
        <v/>
      </c>
      <c r="K117" s="101" t="str">
        <f>IFERROR(VLOOKUP(C117,Calculations!$F$6:$AL$175,13,FALSE),"")</f>
        <v/>
      </c>
      <c r="L117" s="84" t="str">
        <f>IFERROR(VLOOKUP(C117,Calculations!$F$6:$AL$175,14,FALSE),"")</f>
        <v/>
      </c>
      <c r="M117" s="85">
        <f>IFERROR(VLOOKUP(C117,Calculations!$F$6:$AL$175,16,FALSE),"")</f>
        <v>0.54285714285714282</v>
      </c>
      <c r="N117" s="102" t="str">
        <f>IFERROR(VLOOKUP(C117,Calculations!$F$6:$AL$175,17,FALSE),"")</f>
        <v/>
      </c>
      <c r="O117" s="85" t="str">
        <f>IFERROR(VLOOKUP(C117,Calculations!$F$6:$AL$175,18,FALSE),"")</f>
        <v/>
      </c>
      <c r="P117" s="102" t="str">
        <f>IFERROR(VLOOKUP(C117,Calculations!$F$6:$AL$175,19,FALSE),"")</f>
        <v/>
      </c>
      <c r="Q117" s="85" t="str">
        <f>IFERROR(VLOOKUP(C117,Calculations!$F$6:$AL$175,20,FALSE),"")</f>
        <v/>
      </c>
      <c r="R117" s="102" t="str">
        <f>IFERROR(VLOOKUP(C117,Calculations!$F$6:$AL$175,21,FALSE),"")</f>
        <v/>
      </c>
      <c r="S117" s="85" t="str">
        <f>IFERROR(VLOOKUP(C117,Calculations!$F$6:$AL$175,22,FALSE),"")</f>
        <v/>
      </c>
      <c r="T117" s="36">
        <f>IFERROR(VLOOKUP(C117,Calculations!$F$2:$AL$175,24,FALSE),"")</f>
        <v>1</v>
      </c>
      <c r="U117" s="38" t="str">
        <f>IF(T117&lt;5,"",IFERROR(SMALL(M117:S117,1),""))</f>
        <v/>
      </c>
      <c r="V117" s="38" t="str">
        <f>IF(T117&lt;5,"",IFERROR(SMALL(M117:S117,2),""))</f>
        <v/>
      </c>
      <c r="W117" s="37">
        <f>IFERROR(VLOOKUP(C117,Calculations!$F$2:$AL$175,25,FALSE),"")</f>
        <v>0.54285714285714282</v>
      </c>
      <c r="X117" s="38">
        <f>IFERROR(VLOOKUP(C117,Calculations!$F$2:$AL$175,26,FALSE),"")</f>
        <v>0.54285714285714282</v>
      </c>
      <c r="Y117" s="39">
        <f>IFERROR(VLOOKUP(C117,Calculations!$F$2:$AL$175,27,FALSE),"")</f>
        <v>19</v>
      </c>
      <c r="Z117" s="39">
        <f>IFERROR(VLOOKUP(C117,Calculations!$F$2:$AL$175,27,FALSE),"")</f>
        <v>19</v>
      </c>
      <c r="AA117" s="40">
        <f>IFERROR(VLOOKUP(C117,Calculations!$F$2:$AL$175,31,FALSE),"")</f>
        <v>19</v>
      </c>
    </row>
    <row r="118" spans="2:27" ht="13.5" hidden="1" customHeight="1" x14ac:dyDescent="0.3">
      <c r="B118" s="41">
        <v>3</v>
      </c>
      <c r="C118" s="230" t="str">
        <f>IFERROR(VLOOKUP(B118,Calculations!$B$123:$BC$136,5,FALSE),"")</f>
        <v/>
      </c>
      <c r="D118" s="52" t="str">
        <f>IF(C118="","",VLOOKUP(C118,Lookups!$A$2:$F$99,2,FALSE))</f>
        <v/>
      </c>
      <c r="E118" s="13" t="str">
        <f>IF(C118="","",VLOOKUP(C118,Lookups!$A$2:$F$99,6,FALSE))</f>
        <v/>
      </c>
      <c r="F118" s="84" t="str">
        <f>IFERROR(VLOOKUP(C118,Calculations!$F$6:$AL$175,8,FALSE),"")</f>
        <v/>
      </c>
      <c r="G118" s="101" t="str">
        <f>IFERROR(VLOOKUP(C118,Calculations!$F$6:$AL$175,9,FALSE),"")</f>
        <v/>
      </c>
      <c r="H118" s="84" t="str">
        <f>IFERROR(VLOOKUP(C118,Calculations!$F$6:$AL$175,10,FALSE),"")</f>
        <v/>
      </c>
      <c r="I118" s="101" t="str">
        <f>IFERROR(VLOOKUP(C118,Calculations!$F$6:$AL$175,11,FALSE),"")</f>
        <v/>
      </c>
      <c r="J118" s="84" t="str">
        <f>IFERROR(VLOOKUP(C118,Calculations!$F$6:$AL$175,12,FALSE),"")</f>
        <v/>
      </c>
      <c r="K118" s="101" t="str">
        <f>IFERROR(VLOOKUP(C118,Calculations!$F$6:$AL$175,13,FALSE),"")</f>
        <v/>
      </c>
      <c r="L118" s="84" t="str">
        <f>IFERROR(VLOOKUP(C118,Calculations!$F$6:$AL$175,14,FALSE),"")</f>
        <v/>
      </c>
      <c r="M118" s="85" t="str">
        <f>IFERROR(VLOOKUP(C118,Calculations!$F$6:$AL$175,16,FALSE),"")</f>
        <v/>
      </c>
      <c r="N118" s="102" t="str">
        <f>IFERROR(VLOOKUP(C118,Calculations!$F$6:$AL$175,17,FALSE),"")</f>
        <v/>
      </c>
      <c r="O118" s="85" t="str">
        <f>IFERROR(VLOOKUP(C118,Calculations!$F$6:$AL$175,18,FALSE),"")</f>
        <v/>
      </c>
      <c r="P118" s="102" t="str">
        <f>IFERROR(VLOOKUP(C118,Calculations!$F$6:$AL$175,19,FALSE),"")</f>
        <v/>
      </c>
      <c r="Q118" s="85" t="str">
        <f>IFERROR(VLOOKUP(C118,Calculations!$F$6:$AL$175,20,FALSE),"")</f>
        <v/>
      </c>
      <c r="R118" s="102" t="str">
        <f>IFERROR(VLOOKUP(C118,Calculations!$F$6:$AL$175,21,FALSE),"")</f>
        <v/>
      </c>
      <c r="S118" s="85" t="str">
        <f>IFERROR(VLOOKUP(C118,Calculations!$F$6:$AL$175,22,FALSE),"")</f>
        <v/>
      </c>
      <c r="T118" s="36" t="str">
        <f>IFERROR(VLOOKUP(C118,Calculations!$F$2:$AL$175,24,FALSE),"")</f>
        <v/>
      </c>
      <c r="U118" s="38" t="str">
        <f>IF(T118&lt;5,"",IFERROR(SMALL(M118:S118,1),""))</f>
        <v/>
      </c>
      <c r="V118" s="38" t="str">
        <f>IF(T118&lt;5,"",IFERROR(SMALL(M118:S118,2),""))</f>
        <v/>
      </c>
      <c r="W118" s="37" t="str">
        <f>IFERROR(VLOOKUP(C118,Calculations!$F$2:$AL$175,25,FALSE),"")</f>
        <v/>
      </c>
      <c r="X118" s="38" t="str">
        <f>IFERROR(VLOOKUP(C118,Calculations!$F$2:$AL$175,26,FALSE),"")</f>
        <v/>
      </c>
      <c r="Y118" s="39" t="str">
        <f>IFERROR(VLOOKUP(C118,Calculations!$F$2:$AL$175,27,FALSE),"")</f>
        <v/>
      </c>
      <c r="Z118" s="39" t="str">
        <f>IFERROR(VLOOKUP(C118,Calculations!$F$2:$AL$175,27,FALSE),"")</f>
        <v/>
      </c>
      <c r="AA118" s="40" t="str">
        <f>IFERROR(VLOOKUP(C118,Calculations!$F$2:$AL$175,31,FALSE),"")</f>
        <v/>
      </c>
    </row>
    <row r="119" spans="2:27" ht="13.5" hidden="1" customHeight="1" x14ac:dyDescent="0.3">
      <c r="B119" s="41">
        <v>4</v>
      </c>
      <c r="C119" s="230" t="str">
        <f>IFERROR(VLOOKUP(B119,Calculations!$B$123:$BC$136,5,FALSE),"")</f>
        <v/>
      </c>
      <c r="D119" s="52" t="str">
        <f>IF(C119="","",VLOOKUP(C119,Lookups!$A$2:$F$99,2,FALSE))</f>
        <v/>
      </c>
      <c r="E119" s="13" t="str">
        <f>IF(C119="","",VLOOKUP(C119,Lookups!$A$2:$F$99,6,FALSE))</f>
        <v/>
      </c>
      <c r="F119" s="84" t="str">
        <f>IFERROR(VLOOKUP(C119,Calculations!$F$6:$AL$175,8,FALSE),"")</f>
        <v/>
      </c>
      <c r="G119" s="101" t="str">
        <f>IFERROR(VLOOKUP(C119,Calculations!$F$6:$AL$175,9,FALSE),"")</f>
        <v/>
      </c>
      <c r="H119" s="84" t="str">
        <f>IFERROR(VLOOKUP(C119,Calculations!$F$6:$AL$175,10,FALSE),"")</f>
        <v/>
      </c>
      <c r="I119" s="101" t="str">
        <f>IFERROR(VLOOKUP(C119,Calculations!$F$6:$AL$175,11,FALSE),"")</f>
        <v/>
      </c>
      <c r="J119" s="84" t="str">
        <f>IFERROR(VLOOKUP(C119,Calculations!$F$6:$AL$175,12,FALSE),"")</f>
        <v/>
      </c>
      <c r="K119" s="101" t="str">
        <f>IFERROR(VLOOKUP(C119,Calculations!$F$6:$AL$175,13,FALSE),"")</f>
        <v/>
      </c>
      <c r="L119" s="84" t="str">
        <f>IFERROR(VLOOKUP(C119,Calculations!$F$6:$AL$175,14,FALSE),"")</f>
        <v/>
      </c>
      <c r="M119" s="85" t="str">
        <f>IFERROR(VLOOKUP(C119,Calculations!$F$6:$AL$175,16,FALSE),"")</f>
        <v/>
      </c>
      <c r="N119" s="102" t="str">
        <f>IFERROR(VLOOKUP(C119,Calculations!$F$6:$AL$175,17,FALSE),"")</f>
        <v/>
      </c>
      <c r="O119" s="85" t="str">
        <f>IFERROR(VLOOKUP(C119,Calculations!$F$6:$AL$175,18,FALSE),"")</f>
        <v/>
      </c>
      <c r="P119" s="102" t="str">
        <f>IFERROR(VLOOKUP(C119,Calculations!$F$6:$AL$175,19,FALSE),"")</f>
        <v/>
      </c>
      <c r="Q119" s="85" t="str">
        <f>IFERROR(VLOOKUP(C119,Calculations!$F$6:$AL$175,20,FALSE),"")</f>
        <v/>
      </c>
      <c r="R119" s="102" t="str">
        <f>IFERROR(VLOOKUP(C119,Calculations!$F$6:$AL$175,21,FALSE),"")</f>
        <v/>
      </c>
      <c r="S119" s="85" t="str">
        <f>IFERROR(VLOOKUP(C119,Calculations!$F$6:$AL$175,22,FALSE),"")</f>
        <v/>
      </c>
      <c r="T119" s="36" t="str">
        <f>IFERROR(VLOOKUP(C119,Calculations!$F$2:$AL$175,24,FALSE),"")</f>
        <v/>
      </c>
      <c r="U119" s="38" t="str">
        <f>IF(T119&lt;5,"",IFERROR(SMALL(M119:S119,1),""))</f>
        <v/>
      </c>
      <c r="V119" s="38" t="str">
        <f>IF(T119&lt;5,"",IFERROR(SMALL(M119:S119,2),""))</f>
        <v/>
      </c>
      <c r="W119" s="37" t="str">
        <f>IFERROR(VLOOKUP(C119,Calculations!$F$2:$AL$175,25,FALSE),"")</f>
        <v/>
      </c>
      <c r="X119" s="38" t="str">
        <f>IFERROR(VLOOKUP(C119,Calculations!$F$2:$AL$175,26,FALSE),"")</f>
        <v/>
      </c>
      <c r="Y119" s="39" t="str">
        <f>IFERROR(VLOOKUP(C119,Calculations!$F$2:$AL$175,27,FALSE),"")</f>
        <v/>
      </c>
      <c r="Z119" s="39" t="str">
        <f>IFERROR(VLOOKUP(C119,Calculations!$F$2:$AL$175,27,FALSE),"")</f>
        <v/>
      </c>
      <c r="AA119" s="40" t="str">
        <f>IFERROR(VLOOKUP(C119,Calculations!$F$2:$AL$175,31,FALSE),"")</f>
        <v/>
      </c>
    </row>
    <row r="120" spans="2:27" hidden="1" x14ac:dyDescent="0.3"/>
    <row r="121" spans="2:27" ht="13.5" hidden="1" customHeight="1" x14ac:dyDescent="0.3">
      <c r="B121" s="41">
        <v>6</v>
      </c>
      <c r="C121" s="230" t="str">
        <f>IFERROR(VLOOKUP(B121,Calculations!$B$123:$BC$136,5,FALSE),"")</f>
        <v/>
      </c>
      <c r="D121" s="52" t="str">
        <f>IF(C121="","",VLOOKUP(C121,Lookups!$A$2:$F$99,2,FALSE))</f>
        <v/>
      </c>
      <c r="E121" s="13" t="str">
        <f>IF(C121="","",VLOOKUP(C121,Lookups!$A$2:$F$99,6,FALSE))</f>
        <v/>
      </c>
      <c r="F121" s="84" t="str">
        <f>IFERROR(VLOOKUP(C121,Calculations!$F$6:$AL$175,8,FALSE),"")</f>
        <v/>
      </c>
      <c r="G121" s="101" t="str">
        <f>IFERROR(VLOOKUP(C121,Calculations!$F$6:$AL$175,9,FALSE),"")</f>
        <v/>
      </c>
      <c r="H121" s="84" t="str">
        <f>IFERROR(VLOOKUP(C121,Calculations!$F$6:$AL$175,10,FALSE),"")</f>
        <v/>
      </c>
      <c r="I121" s="101" t="str">
        <f>IFERROR(VLOOKUP(C121,Calculations!$F$6:$AL$175,11,FALSE),"")</f>
        <v/>
      </c>
      <c r="J121" s="84" t="str">
        <f>IFERROR(VLOOKUP(C121,Calculations!$F$6:$AL$175,12,FALSE),"")</f>
        <v/>
      </c>
      <c r="K121" s="101" t="str">
        <f>IFERROR(VLOOKUP(C121,Calculations!$F$6:$AL$175,13,FALSE),"")</f>
        <v/>
      </c>
      <c r="L121" s="84" t="str">
        <f>IFERROR(VLOOKUP(C121,Calculations!$F$6:$AL$175,14,FALSE),"")</f>
        <v/>
      </c>
      <c r="M121" s="85" t="str">
        <f>IFERROR(VLOOKUP(C121,Calculations!$F$6:$AL$175,16,FALSE),"")</f>
        <v/>
      </c>
      <c r="N121" s="102" t="str">
        <f>IFERROR(VLOOKUP(C121,Calculations!$F$6:$AL$175,17,FALSE),"")</f>
        <v/>
      </c>
      <c r="O121" s="85" t="str">
        <f>IFERROR(VLOOKUP(C121,Calculations!$F$6:$AL$175,18,FALSE),"")</f>
        <v/>
      </c>
      <c r="P121" s="102" t="str">
        <f>IFERROR(VLOOKUP(C121,Calculations!$F$6:$AL$175,19,FALSE),"")</f>
        <v/>
      </c>
      <c r="Q121" s="85" t="str">
        <f>IFERROR(VLOOKUP(C121,Calculations!$F$6:$AL$175,20,FALSE),"")</f>
        <v/>
      </c>
      <c r="R121" s="102" t="str">
        <f>IFERROR(VLOOKUP(C121,Calculations!$F$6:$AL$175,21,FALSE),"")</f>
        <v/>
      </c>
      <c r="S121" s="85" t="str">
        <f>IFERROR(VLOOKUP(C121,Calculations!$F$6:$AL$175,22,FALSE),"")</f>
        <v/>
      </c>
      <c r="T121" s="36" t="str">
        <f>IFERROR(VLOOKUP(C121,Calculations!$F$2:$AL$175,24,FALSE),"")</f>
        <v/>
      </c>
      <c r="U121" s="38" t="str">
        <f t="shared" ref="U121:U129" si="22">IF(T121&lt;5,"",IFERROR(SMALL(M121:S121,1),""))</f>
        <v/>
      </c>
      <c r="V121" s="38" t="str">
        <f t="shared" ref="V121:V129" si="23">IF(T121&lt;5,"",IFERROR(SMALL(M121:S121,2),""))</f>
        <v/>
      </c>
      <c r="W121" s="37" t="str">
        <f>IFERROR(VLOOKUP(C121,Calculations!$F$2:$AL$175,25,FALSE),"")</f>
        <v/>
      </c>
      <c r="X121" s="38" t="str">
        <f>IFERROR(VLOOKUP(C121,Calculations!$F$2:$AL$175,26,FALSE),"")</f>
        <v/>
      </c>
      <c r="Y121" s="39" t="str">
        <f>IFERROR(VLOOKUP(C121,Calculations!$F$2:$AL$175,27,FALSE),"")</f>
        <v/>
      </c>
      <c r="Z121" s="39" t="str">
        <f>IFERROR(VLOOKUP(C121,Calculations!$F$2:$AL$175,27,FALSE),"")</f>
        <v/>
      </c>
      <c r="AA121" s="40" t="str">
        <f>IFERROR(VLOOKUP(C121,Calculations!$F$2:$AL$175,31,FALSE),"")</f>
        <v/>
      </c>
    </row>
    <row r="122" spans="2:27" ht="13.5" hidden="1" customHeight="1" x14ac:dyDescent="0.3">
      <c r="B122" s="41">
        <v>7</v>
      </c>
      <c r="C122" s="230" t="str">
        <f>IFERROR(VLOOKUP(B122,Calculations!$B$123:$BC$136,5,FALSE),"")</f>
        <v/>
      </c>
      <c r="D122" s="52" t="str">
        <f>IF(C122="","",VLOOKUP(C122,Lookups!$A$2:$F$99,2,FALSE))</f>
        <v/>
      </c>
      <c r="E122" s="13" t="str">
        <f>IF(C122="","",VLOOKUP(C122,Lookups!$A$2:$F$99,6,FALSE))</f>
        <v/>
      </c>
      <c r="F122" s="84" t="str">
        <f>IFERROR(VLOOKUP(C122,Calculations!$F$6:$AL$175,8,FALSE),"")</f>
        <v/>
      </c>
      <c r="G122" s="101" t="str">
        <f>IFERROR(VLOOKUP(C122,Calculations!$F$6:$AL$175,9,FALSE),"")</f>
        <v/>
      </c>
      <c r="H122" s="84" t="str">
        <f>IFERROR(VLOOKUP(C122,Calculations!$F$6:$AL$175,10,FALSE),"")</f>
        <v/>
      </c>
      <c r="I122" s="101" t="str">
        <f>IFERROR(VLOOKUP(C122,Calculations!$F$6:$AL$175,11,FALSE),"")</f>
        <v/>
      </c>
      <c r="J122" s="84" t="str">
        <f>IFERROR(VLOOKUP(C122,Calculations!$F$6:$AL$175,12,FALSE),"")</f>
        <v/>
      </c>
      <c r="K122" s="101" t="str">
        <f>IFERROR(VLOOKUP(C122,Calculations!$F$6:$AL$175,13,FALSE),"")</f>
        <v/>
      </c>
      <c r="L122" s="84" t="str">
        <f>IFERROR(VLOOKUP(C122,Calculations!$F$6:$AL$175,14,FALSE),"")</f>
        <v/>
      </c>
      <c r="M122" s="85" t="str">
        <f>IFERROR(VLOOKUP(C122,Calculations!$F$6:$AL$175,16,FALSE),"")</f>
        <v/>
      </c>
      <c r="N122" s="102" t="str">
        <f>IFERROR(VLOOKUP(C122,Calculations!$F$6:$AL$175,17,FALSE),"")</f>
        <v/>
      </c>
      <c r="O122" s="85" t="str">
        <f>IFERROR(VLOOKUP(C122,Calculations!$F$6:$AL$175,18,FALSE),"")</f>
        <v/>
      </c>
      <c r="P122" s="102" t="str">
        <f>IFERROR(VLOOKUP(C122,Calculations!$F$6:$AL$175,19,FALSE),"")</f>
        <v/>
      </c>
      <c r="Q122" s="85" t="str">
        <f>IFERROR(VLOOKUP(C122,Calculations!$F$6:$AL$175,20,FALSE),"")</f>
        <v/>
      </c>
      <c r="R122" s="102" t="str">
        <f>IFERROR(VLOOKUP(C122,Calculations!$F$6:$AL$175,21,FALSE),"")</f>
        <v/>
      </c>
      <c r="S122" s="85" t="str">
        <f>IFERROR(VLOOKUP(C122,Calculations!$F$6:$AL$175,22,FALSE),"")</f>
        <v/>
      </c>
      <c r="T122" s="36" t="str">
        <f>IFERROR(VLOOKUP(C122,Calculations!$F$2:$AL$175,24,FALSE),"")</f>
        <v/>
      </c>
      <c r="U122" s="38" t="str">
        <f t="shared" si="22"/>
        <v/>
      </c>
      <c r="V122" s="38" t="str">
        <f t="shared" si="23"/>
        <v/>
      </c>
      <c r="W122" s="37" t="str">
        <f>IFERROR(VLOOKUP(C122,Calculations!$F$2:$AL$175,25,FALSE),"")</f>
        <v/>
      </c>
      <c r="X122" s="38" t="str">
        <f>IFERROR(VLOOKUP(C122,Calculations!$F$2:$AL$175,26,FALSE),"")</f>
        <v/>
      </c>
      <c r="Y122" s="39" t="str">
        <f>IFERROR(VLOOKUP(C122,Calculations!$F$2:$AL$175,27,FALSE),"")</f>
        <v/>
      </c>
      <c r="Z122" s="39" t="str">
        <f>IFERROR(VLOOKUP(C122,Calculations!$F$2:$AL$175,27,FALSE),"")</f>
        <v/>
      </c>
      <c r="AA122" s="40" t="str">
        <f>IFERROR(VLOOKUP(C122,Calculations!$F$2:$AL$175,31,FALSE),"")</f>
        <v/>
      </c>
    </row>
    <row r="123" spans="2:27" ht="13.5" hidden="1" customHeight="1" x14ac:dyDescent="0.3">
      <c r="B123" s="41">
        <v>8</v>
      </c>
      <c r="C123" s="230" t="str">
        <f>IFERROR(VLOOKUP(B123,Calculations!$B$123:$BC$136,5,FALSE),"")</f>
        <v/>
      </c>
      <c r="D123" s="52" t="str">
        <f>IF(C123="","",VLOOKUP(C123,Lookups!$A$2:$F$99,2,FALSE))</f>
        <v/>
      </c>
      <c r="E123" s="13" t="str">
        <f>IF(C123="","",VLOOKUP(C123,Lookups!$A$2:$F$99,6,FALSE))</f>
        <v/>
      </c>
      <c r="F123" s="84" t="str">
        <f>IFERROR(VLOOKUP(C123,Calculations!$F$6:$AL$175,8,FALSE),"")</f>
        <v/>
      </c>
      <c r="G123" s="101" t="str">
        <f>IFERROR(VLOOKUP(C123,Calculations!$F$6:$AL$175,9,FALSE),"")</f>
        <v/>
      </c>
      <c r="H123" s="84" t="str">
        <f>IFERROR(VLOOKUP(C123,Calculations!$F$6:$AL$175,10,FALSE),"")</f>
        <v/>
      </c>
      <c r="I123" s="101" t="str">
        <f>IFERROR(VLOOKUP(C123,Calculations!$F$6:$AL$175,11,FALSE),"")</f>
        <v/>
      </c>
      <c r="J123" s="84" t="str">
        <f>IFERROR(VLOOKUP(C123,Calculations!$F$6:$AL$175,12,FALSE),"")</f>
        <v/>
      </c>
      <c r="K123" s="101" t="str">
        <f>IFERROR(VLOOKUP(C123,Calculations!$F$6:$AL$175,13,FALSE),"")</f>
        <v/>
      </c>
      <c r="L123" s="84" t="str">
        <f>IFERROR(VLOOKUP(C123,Calculations!$F$6:$AL$175,14,FALSE),"")</f>
        <v/>
      </c>
      <c r="M123" s="85" t="str">
        <f>IFERROR(VLOOKUP(C123,Calculations!$F$6:$AL$175,16,FALSE),"")</f>
        <v/>
      </c>
      <c r="N123" s="102" t="str">
        <f>IFERROR(VLOOKUP(C123,Calculations!$F$6:$AL$175,17,FALSE),"")</f>
        <v/>
      </c>
      <c r="O123" s="85" t="str">
        <f>IFERROR(VLOOKUP(C123,Calculations!$F$6:$AL$175,18,FALSE),"")</f>
        <v/>
      </c>
      <c r="P123" s="102" t="str">
        <f>IFERROR(VLOOKUP(C123,Calculations!$F$6:$AL$175,19,FALSE),"")</f>
        <v/>
      </c>
      <c r="Q123" s="85" t="str">
        <f>IFERROR(VLOOKUP(C123,Calculations!$F$6:$AL$175,20,FALSE),"")</f>
        <v/>
      </c>
      <c r="R123" s="102" t="str">
        <f>IFERROR(VLOOKUP(C123,Calculations!$F$6:$AL$175,21,FALSE),"")</f>
        <v/>
      </c>
      <c r="S123" s="85" t="str">
        <f>IFERROR(VLOOKUP(C123,Calculations!$F$6:$AL$175,22,FALSE),"")</f>
        <v/>
      </c>
      <c r="T123" s="36" t="str">
        <f>IFERROR(VLOOKUP(C123,Calculations!$F$2:$AL$175,24,FALSE),"")</f>
        <v/>
      </c>
      <c r="U123" s="38" t="str">
        <f t="shared" si="22"/>
        <v/>
      </c>
      <c r="V123" s="38" t="str">
        <f t="shared" si="23"/>
        <v/>
      </c>
      <c r="W123" s="37" t="str">
        <f>IFERROR(VLOOKUP(C123,Calculations!$F$2:$AL$175,25,FALSE),"")</f>
        <v/>
      </c>
      <c r="X123" s="38" t="str">
        <f>IFERROR(VLOOKUP(C123,Calculations!$F$2:$AL$175,26,FALSE),"")</f>
        <v/>
      </c>
      <c r="Y123" s="39" t="str">
        <f>IFERROR(VLOOKUP(C123,Calculations!$F$2:$AL$175,27,FALSE),"")</f>
        <v/>
      </c>
      <c r="Z123" s="39" t="str">
        <f>IFERROR(VLOOKUP(C123,Calculations!$F$2:$AL$175,27,FALSE),"")</f>
        <v/>
      </c>
      <c r="AA123" s="40" t="str">
        <f>IFERROR(VLOOKUP(C123,Calculations!$F$2:$AL$175,31,FALSE),"")</f>
        <v/>
      </c>
    </row>
    <row r="124" spans="2:27" ht="13.5" hidden="1" customHeight="1" x14ac:dyDescent="0.3">
      <c r="B124" s="41">
        <v>9</v>
      </c>
      <c r="C124" s="230" t="str">
        <f>IFERROR(VLOOKUP(B124,Calculations!$B$123:$BC$136,5,FALSE),"")</f>
        <v/>
      </c>
      <c r="D124" s="52" t="str">
        <f>IF(C124="","",VLOOKUP(C124,Lookups!$A$2:$F$99,2,FALSE))</f>
        <v/>
      </c>
      <c r="E124" s="13" t="str">
        <f>IF(C124="","",VLOOKUP(C124,Lookups!$A$2:$F$99,6,FALSE))</f>
        <v/>
      </c>
      <c r="F124" s="84" t="str">
        <f>IFERROR(VLOOKUP(C124,Calculations!$F$6:$AL$175,8,FALSE),"")</f>
        <v/>
      </c>
      <c r="G124" s="101" t="str">
        <f>IFERROR(VLOOKUP(C124,Calculations!$F$6:$AL$175,9,FALSE),"")</f>
        <v/>
      </c>
      <c r="H124" s="84" t="str">
        <f>IFERROR(VLOOKUP(C124,Calculations!$F$6:$AL$175,10,FALSE),"")</f>
        <v/>
      </c>
      <c r="I124" s="101" t="str">
        <f>IFERROR(VLOOKUP(C124,Calculations!$F$6:$AL$175,11,FALSE),"")</f>
        <v/>
      </c>
      <c r="J124" s="84" t="str">
        <f>IFERROR(VLOOKUP(C124,Calculations!$F$6:$AL$175,12,FALSE),"")</f>
        <v/>
      </c>
      <c r="K124" s="101" t="str">
        <f>IFERROR(VLOOKUP(C124,Calculations!$F$6:$AL$175,13,FALSE),"")</f>
        <v/>
      </c>
      <c r="L124" s="84" t="str">
        <f>IFERROR(VLOOKUP(C124,Calculations!$F$6:$AL$175,14,FALSE),"")</f>
        <v/>
      </c>
      <c r="M124" s="85" t="str">
        <f>IFERROR(VLOOKUP(C124,Calculations!$F$6:$AL$175,16,FALSE),"")</f>
        <v/>
      </c>
      <c r="N124" s="102" t="str">
        <f>IFERROR(VLOOKUP(C124,Calculations!$F$6:$AL$175,17,FALSE),"")</f>
        <v/>
      </c>
      <c r="O124" s="85" t="str">
        <f>IFERROR(VLOOKUP(C124,Calculations!$F$6:$AL$175,18,FALSE),"")</f>
        <v/>
      </c>
      <c r="P124" s="102" t="str">
        <f>IFERROR(VLOOKUP(C124,Calculations!$F$6:$AL$175,19,FALSE),"")</f>
        <v/>
      </c>
      <c r="Q124" s="85" t="str">
        <f>IFERROR(VLOOKUP(C124,Calculations!$F$6:$AL$175,20,FALSE),"")</f>
        <v/>
      </c>
      <c r="R124" s="102" t="str">
        <f>IFERROR(VLOOKUP(C124,Calculations!$F$6:$AL$175,21,FALSE),"")</f>
        <v/>
      </c>
      <c r="S124" s="85" t="str">
        <f>IFERROR(VLOOKUP(C124,Calculations!$F$6:$AL$175,22,FALSE),"")</f>
        <v/>
      </c>
      <c r="T124" s="36" t="str">
        <f>IFERROR(VLOOKUP(C124,Calculations!$F$2:$AL$175,24,FALSE),"")</f>
        <v/>
      </c>
      <c r="U124" s="38" t="str">
        <f t="shared" si="22"/>
        <v/>
      </c>
      <c r="V124" s="38" t="str">
        <f t="shared" si="23"/>
        <v/>
      </c>
      <c r="W124" s="37" t="str">
        <f>IFERROR(VLOOKUP(C124,Calculations!$F$2:$AL$175,25,FALSE),"")</f>
        <v/>
      </c>
      <c r="X124" s="38" t="str">
        <f>IFERROR(VLOOKUP(C124,Calculations!$F$2:$AL$175,26,FALSE),"")</f>
        <v/>
      </c>
      <c r="Y124" s="39" t="str">
        <f>IFERROR(VLOOKUP(C124,Calculations!$F$2:$AL$175,27,FALSE),"")</f>
        <v/>
      </c>
      <c r="Z124" s="39" t="str">
        <f>IFERROR(VLOOKUP(C124,Calculations!$F$2:$AL$175,27,FALSE),"")</f>
        <v/>
      </c>
      <c r="AA124" s="40" t="str">
        <f>IFERROR(VLOOKUP(C124,Calculations!$F$2:$AL$175,31,FALSE),"")</f>
        <v/>
      </c>
    </row>
    <row r="125" spans="2:27" ht="13.5" hidden="1" customHeight="1" x14ac:dyDescent="0.3">
      <c r="B125" s="41">
        <v>10</v>
      </c>
      <c r="C125" s="230" t="str">
        <f>IFERROR(VLOOKUP(B125,Calculations!$B$123:$BC$136,5,FALSE),"")</f>
        <v/>
      </c>
      <c r="D125" s="52" t="str">
        <f>IF(C125="","",VLOOKUP(C125,Lookups!$A$2:$F$99,2,FALSE))</f>
        <v/>
      </c>
      <c r="E125" s="13" t="str">
        <f>IF(C125="","",VLOOKUP(C125,Lookups!$A$2:$F$99,6,FALSE))</f>
        <v/>
      </c>
      <c r="F125" s="84" t="str">
        <f>IFERROR(VLOOKUP(C125,Calculations!$F$6:$AL$175,8,FALSE),"")</f>
        <v/>
      </c>
      <c r="G125" s="101" t="str">
        <f>IFERROR(VLOOKUP(C125,Calculations!$F$6:$AL$175,9,FALSE),"")</f>
        <v/>
      </c>
      <c r="H125" s="84" t="str">
        <f>IFERROR(VLOOKUP(C125,Calculations!$F$6:$AL$175,10,FALSE),"")</f>
        <v/>
      </c>
      <c r="I125" s="101" t="str">
        <f>IFERROR(VLOOKUP(C125,Calculations!$F$6:$AL$175,11,FALSE),"")</f>
        <v/>
      </c>
      <c r="J125" s="84" t="str">
        <f>IFERROR(VLOOKUP(C125,Calculations!$F$6:$AL$175,12,FALSE),"")</f>
        <v/>
      </c>
      <c r="K125" s="101" t="str">
        <f>IFERROR(VLOOKUP(C125,Calculations!$F$6:$AL$175,13,FALSE),"")</f>
        <v/>
      </c>
      <c r="L125" s="84" t="str">
        <f>IFERROR(VLOOKUP(C125,Calculations!$F$6:$AL$175,14,FALSE),"")</f>
        <v/>
      </c>
      <c r="M125" s="85" t="str">
        <f>IFERROR(VLOOKUP(C125,Calculations!$F$6:$AL$175,16,FALSE),"")</f>
        <v/>
      </c>
      <c r="N125" s="102" t="str">
        <f>IFERROR(VLOOKUP(C125,Calculations!$F$6:$AL$175,17,FALSE),"")</f>
        <v/>
      </c>
      <c r="O125" s="85" t="str">
        <f>IFERROR(VLOOKUP(C125,Calculations!$F$6:$AL$175,18,FALSE),"")</f>
        <v/>
      </c>
      <c r="P125" s="102" t="str">
        <f>IFERROR(VLOOKUP(C125,Calculations!$F$6:$AL$175,19,FALSE),"")</f>
        <v/>
      </c>
      <c r="Q125" s="85" t="str">
        <f>IFERROR(VLOOKUP(C125,Calculations!$F$6:$AL$175,20,FALSE),"")</f>
        <v/>
      </c>
      <c r="R125" s="102" t="str">
        <f>IFERROR(VLOOKUP(C125,Calculations!$F$6:$AL$175,21,FALSE),"")</f>
        <v/>
      </c>
      <c r="S125" s="85" t="str">
        <f>IFERROR(VLOOKUP(C125,Calculations!$F$6:$AL$175,22,FALSE),"")</f>
        <v/>
      </c>
      <c r="T125" s="36" t="str">
        <f>IFERROR(VLOOKUP(C125,Calculations!$F$2:$AL$175,24,FALSE),"")</f>
        <v/>
      </c>
      <c r="U125" s="38" t="str">
        <f t="shared" si="22"/>
        <v/>
      </c>
      <c r="V125" s="38" t="str">
        <f t="shared" si="23"/>
        <v/>
      </c>
      <c r="W125" s="37" t="str">
        <f>IFERROR(VLOOKUP(C125,Calculations!$F$2:$AL$175,25,FALSE),"")</f>
        <v/>
      </c>
      <c r="X125" s="38" t="str">
        <f>IFERROR(VLOOKUP(C125,Calculations!$F$2:$AL$175,26,FALSE),"")</f>
        <v/>
      </c>
      <c r="Y125" s="39" t="str">
        <f>IFERROR(VLOOKUP(C125,Calculations!$F$2:$AL$175,27,FALSE),"")</f>
        <v/>
      </c>
      <c r="Z125" s="39" t="str">
        <f>IFERROR(VLOOKUP(C125,Calculations!$F$2:$AL$175,27,FALSE),"")</f>
        <v/>
      </c>
      <c r="AA125" s="40" t="str">
        <f>IFERROR(VLOOKUP(C125,Calculations!$F$2:$AL$175,31,FALSE),"")</f>
        <v/>
      </c>
    </row>
    <row r="126" spans="2:27" ht="13.5" hidden="1" customHeight="1" x14ac:dyDescent="0.3">
      <c r="B126" s="41">
        <v>11</v>
      </c>
      <c r="C126" s="230" t="str">
        <f>IFERROR(VLOOKUP(B126,Calculations!$B$123:$BC$136,5,FALSE),"")</f>
        <v/>
      </c>
      <c r="D126" s="52" t="str">
        <f>IF(C126="","",VLOOKUP(C126,Lookups!$A$2:$F$99,2,FALSE))</f>
        <v/>
      </c>
      <c r="E126" s="13" t="str">
        <f>IF(C126="","",VLOOKUP(C126,Lookups!$A$2:$F$99,6,FALSE))</f>
        <v/>
      </c>
      <c r="F126" s="84" t="str">
        <f>IFERROR(VLOOKUP(C126,Calculations!$F$6:$AL$175,8,FALSE),"")</f>
        <v/>
      </c>
      <c r="G126" s="101" t="str">
        <f>IFERROR(VLOOKUP(C126,Calculations!$F$6:$AL$175,9,FALSE),"")</f>
        <v/>
      </c>
      <c r="H126" s="84" t="str">
        <f>IFERROR(VLOOKUP(C126,Calculations!$F$6:$AL$175,10,FALSE),"")</f>
        <v/>
      </c>
      <c r="I126" s="101" t="str">
        <f>IFERROR(VLOOKUP(C126,Calculations!$F$6:$AL$175,11,FALSE),"")</f>
        <v/>
      </c>
      <c r="J126" s="84" t="str">
        <f>IFERROR(VLOOKUP(C126,Calculations!$F$6:$AL$175,12,FALSE),"")</f>
        <v/>
      </c>
      <c r="K126" s="101" t="str">
        <f>IFERROR(VLOOKUP(C126,Calculations!$F$6:$AL$175,13,FALSE),"")</f>
        <v/>
      </c>
      <c r="L126" s="84" t="str">
        <f>IFERROR(VLOOKUP(C126,Calculations!$F$6:$AL$175,14,FALSE),"")</f>
        <v/>
      </c>
      <c r="M126" s="85" t="str">
        <f>IFERROR(VLOOKUP(C126,Calculations!$F$6:$AL$175,16,FALSE),"")</f>
        <v/>
      </c>
      <c r="N126" s="102" t="str">
        <f>IFERROR(VLOOKUP(C126,Calculations!$F$6:$AL$175,17,FALSE),"")</f>
        <v/>
      </c>
      <c r="O126" s="85" t="str">
        <f>IFERROR(VLOOKUP(C126,Calculations!$F$6:$AL$175,18,FALSE),"")</f>
        <v/>
      </c>
      <c r="P126" s="102" t="str">
        <f>IFERROR(VLOOKUP(C126,Calculations!$F$6:$AL$175,19,FALSE),"")</f>
        <v/>
      </c>
      <c r="Q126" s="85" t="str">
        <f>IFERROR(VLOOKUP(C126,Calculations!$F$6:$AL$175,20,FALSE),"")</f>
        <v/>
      </c>
      <c r="R126" s="102" t="str">
        <f>IFERROR(VLOOKUP(C126,Calculations!$F$6:$AL$175,21,FALSE),"")</f>
        <v/>
      </c>
      <c r="S126" s="85" t="str">
        <f>IFERROR(VLOOKUP(C126,Calculations!$F$6:$AL$175,22,FALSE),"")</f>
        <v/>
      </c>
      <c r="T126" s="36" t="str">
        <f>IFERROR(VLOOKUP(C126,Calculations!$F$2:$AL$175,24,FALSE),"")</f>
        <v/>
      </c>
      <c r="U126" s="38" t="str">
        <f t="shared" si="22"/>
        <v/>
      </c>
      <c r="V126" s="38" t="str">
        <f t="shared" si="23"/>
        <v/>
      </c>
      <c r="W126" s="37" t="str">
        <f>IFERROR(VLOOKUP(C126,Calculations!$F$2:$AL$175,25,FALSE),"")</f>
        <v/>
      </c>
      <c r="X126" s="38" t="str">
        <f>IFERROR(VLOOKUP(C126,Calculations!$F$2:$AL$175,26,FALSE),"")</f>
        <v/>
      </c>
      <c r="Y126" s="39" t="str">
        <f>IFERROR(VLOOKUP(C126,Calculations!$F$2:$AL$175,27,FALSE),"")</f>
        <v/>
      </c>
      <c r="Z126" s="39" t="str">
        <f>IFERROR(VLOOKUP(C126,Calculations!$F$2:$AL$175,27,FALSE),"")</f>
        <v/>
      </c>
      <c r="AA126" s="40" t="str">
        <f>IFERROR(VLOOKUP(C126,Calculations!$F$2:$AL$175,31,FALSE),"")</f>
        <v/>
      </c>
    </row>
    <row r="127" spans="2:27" ht="13.5" hidden="1" customHeight="1" x14ac:dyDescent="0.3">
      <c r="B127" s="41">
        <v>12</v>
      </c>
      <c r="C127" s="230" t="str">
        <f>IFERROR(VLOOKUP(B127,Calculations!$B$123:$BC$136,5,FALSE),"")</f>
        <v/>
      </c>
      <c r="D127" s="52" t="str">
        <f>IF(C127="","",VLOOKUP(C127,Lookups!$A$2:$F$99,2,FALSE))</f>
        <v/>
      </c>
      <c r="E127" s="13" t="str">
        <f>IF(C127="","",VLOOKUP(C127,Lookups!$A$2:$F$99,6,FALSE))</f>
        <v/>
      </c>
      <c r="F127" s="84" t="str">
        <f>IFERROR(VLOOKUP(C127,Calculations!$F$6:$AL$175,8,FALSE),"")</f>
        <v/>
      </c>
      <c r="G127" s="101" t="str">
        <f>IFERROR(VLOOKUP(C127,Calculations!$F$6:$AL$175,9,FALSE),"")</f>
        <v/>
      </c>
      <c r="H127" s="84" t="str">
        <f>IFERROR(VLOOKUP(C127,Calculations!$F$6:$AL$175,10,FALSE),"")</f>
        <v/>
      </c>
      <c r="I127" s="101" t="str">
        <f>IFERROR(VLOOKUP(C127,Calculations!$F$6:$AL$175,11,FALSE),"")</f>
        <v/>
      </c>
      <c r="J127" s="84" t="str">
        <f>IFERROR(VLOOKUP(C127,Calculations!$F$6:$AL$175,12,FALSE),"")</f>
        <v/>
      </c>
      <c r="K127" s="101" t="str">
        <f>IFERROR(VLOOKUP(C127,Calculations!$F$6:$AL$175,13,FALSE),"")</f>
        <v/>
      </c>
      <c r="L127" s="84" t="str">
        <f>IFERROR(VLOOKUP(C127,Calculations!$F$6:$AL$175,14,FALSE),"")</f>
        <v/>
      </c>
      <c r="M127" s="85" t="str">
        <f>IFERROR(VLOOKUP(C127,Calculations!$F$6:$AL$175,16,FALSE),"")</f>
        <v/>
      </c>
      <c r="N127" s="102" t="str">
        <f>IFERROR(VLOOKUP(C127,Calculations!$F$6:$AL$175,17,FALSE),"")</f>
        <v/>
      </c>
      <c r="O127" s="85" t="str">
        <f>IFERROR(VLOOKUP(C127,Calculations!$F$6:$AL$175,18,FALSE),"")</f>
        <v/>
      </c>
      <c r="P127" s="102" t="str">
        <f>IFERROR(VLOOKUP(C127,Calculations!$F$6:$AL$175,19,FALSE),"")</f>
        <v/>
      </c>
      <c r="Q127" s="85" t="str">
        <f>IFERROR(VLOOKUP(C127,Calculations!$F$6:$AL$175,20,FALSE),"")</f>
        <v/>
      </c>
      <c r="R127" s="102" t="str">
        <f>IFERROR(VLOOKUP(C127,Calculations!$F$6:$AL$175,21,FALSE),"")</f>
        <v/>
      </c>
      <c r="S127" s="85" t="str">
        <f>IFERROR(VLOOKUP(C127,Calculations!$F$6:$AL$175,22,FALSE),"")</f>
        <v/>
      </c>
      <c r="T127" s="36" t="str">
        <f>IFERROR(VLOOKUP(C127,Calculations!$F$2:$AL$175,24,FALSE),"")</f>
        <v/>
      </c>
      <c r="U127" s="38" t="str">
        <f t="shared" si="22"/>
        <v/>
      </c>
      <c r="V127" s="38" t="str">
        <f t="shared" si="23"/>
        <v/>
      </c>
      <c r="W127" s="37" t="str">
        <f>IFERROR(VLOOKUP(C127,Calculations!$F$2:$AL$175,25,FALSE),"")</f>
        <v/>
      </c>
      <c r="X127" s="38" t="str">
        <f>IFERROR(VLOOKUP(C127,Calculations!$F$2:$AL$175,26,FALSE),"")</f>
        <v/>
      </c>
      <c r="Y127" s="39" t="str">
        <f>IFERROR(VLOOKUP(C127,Calculations!$F$2:$AL$175,27,FALSE),"")</f>
        <v/>
      </c>
      <c r="Z127" s="39" t="str">
        <f>IFERROR(VLOOKUP(C127,Calculations!$F$2:$AL$175,27,FALSE),"")</f>
        <v/>
      </c>
      <c r="AA127" s="40" t="str">
        <f>IFERROR(VLOOKUP(C127,Calculations!$F$2:$AL$175,31,FALSE),"")</f>
        <v/>
      </c>
    </row>
    <row r="128" spans="2:27" ht="13.5" hidden="1" customHeight="1" x14ac:dyDescent="0.3">
      <c r="B128" s="41">
        <v>13</v>
      </c>
      <c r="C128" s="230" t="str">
        <f>IFERROR(VLOOKUP(B128,Calculations!$B$123:$BC$136,5,FALSE),"")</f>
        <v/>
      </c>
      <c r="D128" s="52" t="str">
        <f>IF(C128="","",VLOOKUP(C128,Lookups!$A$2:$F$99,2,FALSE))</f>
        <v/>
      </c>
      <c r="E128" s="13" t="str">
        <f>IF(C128="","",VLOOKUP(C128,Lookups!$A$2:$F$99,6,FALSE))</f>
        <v/>
      </c>
      <c r="F128" s="84" t="str">
        <f>IFERROR(VLOOKUP(C128,Calculations!$F$6:$AL$175,8,FALSE),"")</f>
        <v/>
      </c>
      <c r="G128" s="101" t="str">
        <f>IFERROR(VLOOKUP(C128,Calculations!$F$6:$AL$175,9,FALSE),"")</f>
        <v/>
      </c>
      <c r="H128" s="84" t="str">
        <f>IFERROR(VLOOKUP(C128,Calculations!$F$6:$AL$175,10,FALSE),"")</f>
        <v/>
      </c>
      <c r="I128" s="101" t="str">
        <f>IFERROR(VLOOKUP(C128,Calculations!$F$6:$AL$175,11,FALSE),"")</f>
        <v/>
      </c>
      <c r="J128" s="84" t="str">
        <f>IFERROR(VLOOKUP(C128,Calculations!$F$6:$AL$175,12,FALSE),"")</f>
        <v/>
      </c>
      <c r="K128" s="101" t="str">
        <f>IFERROR(VLOOKUP(C128,Calculations!$F$6:$AL$175,13,FALSE),"")</f>
        <v/>
      </c>
      <c r="L128" s="84" t="str">
        <f>IFERROR(VLOOKUP(C128,Calculations!$F$6:$AL$175,14,FALSE),"")</f>
        <v/>
      </c>
      <c r="M128" s="85" t="str">
        <f>IFERROR(VLOOKUP(C128,Calculations!$F$6:$AL$175,16,FALSE),"")</f>
        <v/>
      </c>
      <c r="N128" s="102" t="str">
        <f>IFERROR(VLOOKUP(C128,Calculations!$F$6:$AL$175,17,FALSE),"")</f>
        <v/>
      </c>
      <c r="O128" s="85" t="str">
        <f>IFERROR(VLOOKUP(C128,Calculations!$F$6:$AL$175,18,FALSE),"")</f>
        <v/>
      </c>
      <c r="P128" s="102" t="str">
        <f>IFERROR(VLOOKUP(C128,Calculations!$F$6:$AL$175,19,FALSE),"")</f>
        <v/>
      </c>
      <c r="Q128" s="85" t="str">
        <f>IFERROR(VLOOKUP(C128,Calculations!$F$6:$AL$175,20,FALSE),"")</f>
        <v/>
      </c>
      <c r="R128" s="102" t="str">
        <f>IFERROR(VLOOKUP(C128,Calculations!$F$6:$AL$175,21,FALSE),"")</f>
        <v/>
      </c>
      <c r="S128" s="85" t="str">
        <f>IFERROR(VLOOKUP(C128,Calculations!$F$6:$AL$175,22,FALSE),"")</f>
        <v/>
      </c>
      <c r="T128" s="36" t="str">
        <f>IFERROR(VLOOKUP(C128,Calculations!$F$2:$AL$175,24,FALSE),"")</f>
        <v/>
      </c>
      <c r="U128" s="38" t="str">
        <f t="shared" si="22"/>
        <v/>
      </c>
      <c r="V128" s="38" t="str">
        <f t="shared" si="23"/>
        <v/>
      </c>
      <c r="W128" s="37" t="str">
        <f>IFERROR(VLOOKUP(C128,Calculations!$F$2:$AL$175,25,FALSE),"")</f>
        <v/>
      </c>
      <c r="X128" s="38" t="str">
        <f>IFERROR(VLOOKUP(C128,Calculations!$F$2:$AL$175,26,FALSE),"")</f>
        <v/>
      </c>
      <c r="Y128" s="39" t="str">
        <f>IFERROR(VLOOKUP(C128,Calculations!$F$2:$AL$175,27,FALSE),"")</f>
        <v/>
      </c>
      <c r="Z128" s="39" t="str">
        <f>IFERROR(VLOOKUP(C128,Calculations!$F$2:$AL$175,27,FALSE),"")</f>
        <v/>
      </c>
      <c r="AA128" s="40" t="str">
        <f>IFERROR(VLOOKUP(C128,Calculations!$F$2:$AL$175,31,FALSE),"")</f>
        <v/>
      </c>
    </row>
    <row r="129" spans="2:27" ht="13.5" hidden="1" customHeight="1" x14ac:dyDescent="0.3">
      <c r="B129" s="41">
        <v>14</v>
      </c>
      <c r="C129" s="230" t="str">
        <f>IFERROR(VLOOKUP(B129,Calculations!$B$123:$BC$136,5,FALSE),"")</f>
        <v/>
      </c>
      <c r="D129" s="52" t="str">
        <f>IF(C129="","",VLOOKUP(C129,Lookups!$A$2:$F$99,2,FALSE))</f>
        <v/>
      </c>
      <c r="E129" s="13" t="str">
        <f>IF(C129="","",VLOOKUP(C129,Lookups!$A$2:$F$99,6,FALSE))</f>
        <v/>
      </c>
      <c r="F129" s="84" t="str">
        <f>IFERROR(VLOOKUP(C129,Calculations!$F$6:$AL$175,8,FALSE),"")</f>
        <v/>
      </c>
      <c r="G129" s="101" t="str">
        <f>IFERROR(VLOOKUP(C129,Calculations!$F$6:$AL$175,9,FALSE),"")</f>
        <v/>
      </c>
      <c r="H129" s="84" t="str">
        <f>IFERROR(VLOOKUP(C129,Calculations!$F$6:$AL$175,10,FALSE),"")</f>
        <v/>
      </c>
      <c r="I129" s="101" t="str">
        <f>IFERROR(VLOOKUP(C129,Calculations!$F$6:$AL$175,11,FALSE),"")</f>
        <v/>
      </c>
      <c r="J129" s="84" t="str">
        <f>IFERROR(VLOOKUP(C129,Calculations!$F$6:$AL$175,12,FALSE),"")</f>
        <v/>
      </c>
      <c r="K129" s="101" t="str">
        <f>IFERROR(VLOOKUP(C129,Calculations!$F$6:$AL$175,13,FALSE),"")</f>
        <v/>
      </c>
      <c r="L129" s="84" t="str">
        <f>IFERROR(VLOOKUP(C129,Calculations!$F$6:$AL$175,14,FALSE),"")</f>
        <v/>
      </c>
      <c r="M129" s="85" t="str">
        <f>IFERROR(VLOOKUP(C129,Calculations!$F$6:$AL$175,16,FALSE),"")</f>
        <v/>
      </c>
      <c r="N129" s="102" t="str">
        <f>IFERROR(VLOOKUP(C129,Calculations!$F$6:$AL$175,17,FALSE),"")</f>
        <v/>
      </c>
      <c r="O129" s="85" t="str">
        <f>IFERROR(VLOOKUP(C129,Calculations!$F$6:$AL$175,18,FALSE),"")</f>
        <v/>
      </c>
      <c r="P129" s="102" t="str">
        <f>IFERROR(VLOOKUP(C129,Calculations!$F$6:$AL$175,19,FALSE),"")</f>
        <v/>
      </c>
      <c r="Q129" s="85" t="str">
        <f>IFERROR(VLOOKUP(C129,Calculations!$F$6:$AL$175,20,FALSE),"")</f>
        <v/>
      </c>
      <c r="R129" s="102" t="str">
        <f>IFERROR(VLOOKUP(C129,Calculations!$F$6:$AL$175,21,FALSE),"")</f>
        <v/>
      </c>
      <c r="S129" s="85" t="str">
        <f>IFERROR(VLOOKUP(C129,Calculations!$F$6:$AL$175,22,FALSE),"")</f>
        <v/>
      </c>
      <c r="T129" s="36" t="str">
        <f>IFERROR(VLOOKUP(C129,Calculations!$F$2:$AL$175,24,FALSE),"")</f>
        <v/>
      </c>
      <c r="U129" s="38" t="str">
        <f t="shared" si="22"/>
        <v/>
      </c>
      <c r="V129" s="38" t="str">
        <f t="shared" si="23"/>
        <v/>
      </c>
      <c r="W129" s="37" t="str">
        <f>IFERROR(VLOOKUP(C129,Calculations!$F$2:$AL$175,25,FALSE),"")</f>
        <v/>
      </c>
      <c r="X129" s="38" t="str">
        <f>IFERROR(VLOOKUP(C129,Calculations!$F$2:$AL$175,26,FALSE),"")</f>
        <v/>
      </c>
      <c r="Y129" s="39" t="str">
        <f>IFERROR(VLOOKUP(C129,Calculations!$F$2:$AL$175,27,FALSE),"")</f>
        <v/>
      </c>
      <c r="Z129" s="39" t="str">
        <f>IFERROR(VLOOKUP(C129,Calculations!$F$2:$AL$175,27,FALSE),"")</f>
        <v/>
      </c>
      <c r="AA129" s="40" t="str">
        <f>IFERROR(VLOOKUP(C129,Calculations!$F$2:$AL$175,31,FALSE),"")</f>
        <v/>
      </c>
    </row>
    <row r="130" spans="2:27" ht="13.5" customHeight="1" x14ac:dyDescent="0.3">
      <c r="C130" s="11" t="s">
        <v>52</v>
      </c>
      <c r="D130" s="5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33"/>
      <c r="U130" s="33"/>
      <c r="V130" s="33"/>
      <c r="W130" s="34"/>
      <c r="X130" s="21"/>
      <c r="Y130" s="21"/>
      <c r="Z130" s="21"/>
      <c r="AA130" s="35"/>
    </row>
    <row r="131" spans="2:27" ht="13.5" customHeight="1" x14ac:dyDescent="0.3">
      <c r="B131" s="41">
        <v>1</v>
      </c>
      <c r="C131" s="230" t="str">
        <f>IFERROR(VLOOKUP(B131,Calculations!$B$138:$BC$151,5,FALSE),"")</f>
        <v/>
      </c>
      <c r="D131" s="52" t="str">
        <f>IF(C131="","",VLOOKUP(C131,Lookups!$A$2:$F$99,2,FALSE))</f>
        <v/>
      </c>
      <c r="E131" s="13" t="str">
        <f>IF(C131="","",VLOOKUP(C131,Lookups!$A$2:$F$99,6,FALSE))</f>
        <v/>
      </c>
      <c r="F131" s="84" t="str">
        <f>IFERROR(VLOOKUP(C131,Calculations!$F$6:$AL$175,8,FALSE),"")</f>
        <v/>
      </c>
      <c r="G131" s="101" t="str">
        <f>IFERROR(VLOOKUP(C131,Calculations!$F$6:$AL$175,9,FALSE),"")</f>
        <v/>
      </c>
      <c r="H131" s="84" t="str">
        <f>IFERROR(VLOOKUP(C131,Calculations!$F$6:$AL$175,10,FALSE),"")</f>
        <v/>
      </c>
      <c r="I131" s="101" t="str">
        <f>IFERROR(VLOOKUP(C131,Calculations!$F$6:$AL$175,11,FALSE),"")</f>
        <v/>
      </c>
      <c r="J131" s="84" t="str">
        <f>IFERROR(VLOOKUP(C131,Calculations!$F$6:$AL$175,12,FALSE),"")</f>
        <v/>
      </c>
      <c r="K131" s="101" t="str">
        <f>IFERROR(VLOOKUP(C131,Calculations!$F$6:$AL$175,13,FALSE),"")</f>
        <v/>
      </c>
      <c r="L131" s="84" t="str">
        <f>IFERROR(VLOOKUP(C131,Calculations!$F$6:$AL$175,14,FALSE),"")</f>
        <v/>
      </c>
      <c r="M131" s="85" t="str">
        <f>IFERROR(VLOOKUP(C131,Calculations!$F$6:$AL$175,16,FALSE),"")</f>
        <v/>
      </c>
      <c r="N131" s="102" t="str">
        <f>IFERROR(VLOOKUP(C131,Calculations!$F$6:$AL$175,17,FALSE),"")</f>
        <v/>
      </c>
      <c r="O131" s="85" t="str">
        <f>IFERROR(VLOOKUP(C131,Calculations!$F$6:$AL$175,18,FALSE),"")</f>
        <v/>
      </c>
      <c r="P131" s="102" t="str">
        <f>IFERROR(VLOOKUP(C131,Calculations!$F$6:$AL$175,19,FALSE),"")</f>
        <v/>
      </c>
      <c r="Q131" s="85" t="str">
        <f>IFERROR(VLOOKUP(C131,Calculations!$F$6:$AL$175,20,FALSE),"")</f>
        <v/>
      </c>
      <c r="R131" s="102" t="str">
        <f>IFERROR(VLOOKUP(C131,Calculations!$F$6:$AL$175,21,FALSE),"")</f>
        <v/>
      </c>
      <c r="S131" s="85" t="str">
        <f>IFERROR(VLOOKUP(C131,Calculations!$F$6:$AL$175,22,FALSE),"")</f>
        <v/>
      </c>
      <c r="T131" s="36" t="str">
        <f>IFERROR(VLOOKUP(C131,Calculations!$F$2:$AL$175,24,FALSE),"")</f>
        <v/>
      </c>
      <c r="U131" s="38" t="str">
        <f t="shared" ref="U131" si="24">IF(T131&lt;5,"",IFERROR(SMALL(M131:S131,1),""))</f>
        <v/>
      </c>
      <c r="V131" s="38" t="str">
        <f t="shared" ref="V131" si="25">IF(T131&lt;5,"",IFERROR(SMALL(M131:S131,2),""))</f>
        <v/>
      </c>
      <c r="W131" s="37" t="str">
        <f>IFERROR(VLOOKUP(C131,Calculations!$F$2:$AL$175,25,FALSE),"")</f>
        <v/>
      </c>
      <c r="X131" s="38" t="str">
        <f>IFERROR(VLOOKUP(C131,Calculations!$F$2:$AL$175,26,FALSE),"")</f>
        <v/>
      </c>
      <c r="Y131" s="39" t="str">
        <f>IFERROR(VLOOKUP(C131,Calculations!$F$2:$AL$175,27,FALSE),"")</f>
        <v/>
      </c>
      <c r="Z131" s="39" t="str">
        <f>IFERROR(VLOOKUP(C131,Calculations!$F$2:$AL$175,27,FALSE),"")</f>
        <v/>
      </c>
      <c r="AA131" s="40" t="str">
        <f>IFERROR(VLOOKUP(C131,Calculations!$F$2:$AL$175,31,FALSE),"")</f>
        <v/>
      </c>
    </row>
    <row r="132" spans="2:27" ht="13.5" customHeight="1" x14ac:dyDescent="0.3">
      <c r="B132" s="41">
        <v>2</v>
      </c>
      <c r="C132" s="230" t="str">
        <f>IFERROR(VLOOKUP(B132,Calculations!$B$138:$BC$151,5,FALSE),"")</f>
        <v/>
      </c>
      <c r="D132" s="52" t="str">
        <f>IF(C132="","",VLOOKUP(C132,Lookups!$A$2:$F$99,2,FALSE))</f>
        <v/>
      </c>
      <c r="E132" s="13" t="str">
        <f>IF(C132="","",VLOOKUP(C132,Lookups!$A$2:$F$99,6,FALSE))</f>
        <v/>
      </c>
      <c r="F132" s="84" t="str">
        <f>IFERROR(VLOOKUP(C132,Calculations!$F$6:$AL$175,8,FALSE),"")</f>
        <v/>
      </c>
      <c r="G132" s="101" t="str">
        <f>IFERROR(VLOOKUP(C132,Calculations!$F$6:$AL$175,9,FALSE),"")</f>
        <v/>
      </c>
      <c r="H132" s="84" t="str">
        <f>IFERROR(VLOOKUP(C132,Calculations!$F$6:$AL$175,10,FALSE),"")</f>
        <v/>
      </c>
      <c r="I132" s="101" t="str">
        <f>IFERROR(VLOOKUP(C132,Calculations!$F$6:$AL$175,11,FALSE),"")</f>
        <v/>
      </c>
      <c r="J132" s="84" t="str">
        <f>IFERROR(VLOOKUP(C132,Calculations!$F$6:$AL$175,12,FALSE),"")</f>
        <v/>
      </c>
      <c r="K132" s="101" t="str">
        <f>IFERROR(VLOOKUP(C132,Calculations!$F$6:$AL$175,13,FALSE),"")</f>
        <v/>
      </c>
      <c r="L132" s="84" t="str">
        <f>IFERROR(VLOOKUP(C132,Calculations!$F$6:$AL$175,14,FALSE),"")</f>
        <v/>
      </c>
      <c r="M132" s="85" t="str">
        <f>IFERROR(VLOOKUP(C132,Calculations!$F$6:$AL$175,16,FALSE),"")</f>
        <v/>
      </c>
      <c r="N132" s="102" t="str">
        <f>IFERROR(VLOOKUP(C132,Calculations!$F$6:$AL$175,17,FALSE),"")</f>
        <v/>
      </c>
      <c r="O132" s="85" t="str">
        <f>IFERROR(VLOOKUP(C132,Calculations!$F$6:$AL$175,18,FALSE),"")</f>
        <v/>
      </c>
      <c r="P132" s="102" t="str">
        <f>IFERROR(VLOOKUP(C132,Calculations!$F$6:$AL$175,19,FALSE),"")</f>
        <v/>
      </c>
      <c r="Q132" s="85" t="str">
        <f>IFERROR(VLOOKUP(C132,Calculations!$F$6:$AL$175,20,FALSE),"")</f>
        <v/>
      </c>
      <c r="R132" s="102" t="str">
        <f>IFERROR(VLOOKUP(C132,Calculations!$F$6:$AL$175,21,FALSE),"")</f>
        <v/>
      </c>
      <c r="S132" s="85" t="str">
        <f>IFERROR(VLOOKUP(C132,Calculations!$F$6:$AL$175,22,FALSE),"")</f>
        <v/>
      </c>
      <c r="T132" s="36" t="str">
        <f>IFERROR(VLOOKUP(C132,Calculations!$F$2:$AL$175,24,FALSE),"")</f>
        <v/>
      </c>
      <c r="U132" s="38" t="str">
        <f t="shared" ref="U132:U140" si="26">IF(T132&lt;5,"",IFERROR(SMALL(M132:S132,1),""))</f>
        <v/>
      </c>
      <c r="V132" s="38" t="str">
        <f t="shared" ref="V132:V140" si="27">IF(T132&lt;5,"",IFERROR(SMALL(M132:S132,2),""))</f>
        <v/>
      </c>
      <c r="W132" s="37" t="str">
        <f>IFERROR(VLOOKUP(C132,Calculations!$F$2:$AL$175,25,FALSE),"")</f>
        <v/>
      </c>
      <c r="X132" s="38" t="str">
        <f>IFERROR(VLOOKUP(C132,Calculations!$F$2:$AL$175,26,FALSE),"")</f>
        <v/>
      </c>
      <c r="Y132" s="39" t="str">
        <f>IFERROR(VLOOKUP(C132,Calculations!$F$2:$AL$175,27,FALSE),"")</f>
        <v/>
      </c>
      <c r="Z132" s="39" t="str">
        <f>IFERROR(VLOOKUP(C132,Calculations!$F$2:$AL$175,27,FALSE),"")</f>
        <v/>
      </c>
      <c r="AA132" s="40" t="str">
        <f>IFERROR(VLOOKUP(C132,Calculations!$F$2:$AL$175,31,FALSE),"")</f>
        <v/>
      </c>
    </row>
    <row r="133" spans="2:27" ht="13.5" customHeight="1" x14ac:dyDescent="0.3">
      <c r="B133" s="41">
        <v>3</v>
      </c>
      <c r="C133" s="230" t="str">
        <f>IFERROR(VLOOKUP(B133,Calculations!$B$138:$BC$151,5,FALSE),"")</f>
        <v/>
      </c>
      <c r="D133" s="52" t="str">
        <f>IF(C133="","",VLOOKUP(C133,Lookups!$A$2:$F$99,2,FALSE))</f>
        <v/>
      </c>
      <c r="E133" s="13" t="str">
        <f>IF(C133="","",VLOOKUP(C133,Lookups!$A$2:$F$99,6,FALSE))</f>
        <v/>
      </c>
      <c r="F133" s="84" t="str">
        <f>IFERROR(VLOOKUP(C133,Calculations!$F$6:$AL$175,8,FALSE),"")</f>
        <v/>
      </c>
      <c r="G133" s="101" t="str">
        <f>IFERROR(VLOOKUP(C133,Calculations!$F$6:$AL$175,9,FALSE),"")</f>
        <v/>
      </c>
      <c r="H133" s="84" t="str">
        <f>IFERROR(VLOOKUP(C133,Calculations!$F$6:$AL$175,10,FALSE),"")</f>
        <v/>
      </c>
      <c r="I133" s="101" t="str">
        <f>IFERROR(VLOOKUP(C133,Calculations!$F$6:$AL$175,11,FALSE),"")</f>
        <v/>
      </c>
      <c r="J133" s="84" t="str">
        <f>IFERROR(VLOOKUP(C133,Calculations!$F$6:$AL$175,12,FALSE),"")</f>
        <v/>
      </c>
      <c r="K133" s="101" t="str">
        <f>IFERROR(VLOOKUP(C133,Calculations!$F$6:$AL$175,13,FALSE),"")</f>
        <v/>
      </c>
      <c r="L133" s="84" t="str">
        <f>IFERROR(VLOOKUP(C133,Calculations!$F$6:$AL$175,14,FALSE),"")</f>
        <v/>
      </c>
      <c r="M133" s="85" t="str">
        <f>IFERROR(VLOOKUP(C133,Calculations!$F$6:$AL$175,16,FALSE),"")</f>
        <v/>
      </c>
      <c r="N133" s="102" t="str">
        <f>IFERROR(VLOOKUP(C133,Calculations!$F$6:$AL$175,17,FALSE),"")</f>
        <v/>
      </c>
      <c r="O133" s="85" t="str">
        <f>IFERROR(VLOOKUP(C133,Calculations!$F$6:$AL$175,18,FALSE),"")</f>
        <v/>
      </c>
      <c r="P133" s="102" t="str">
        <f>IFERROR(VLOOKUP(C133,Calculations!$F$6:$AL$175,19,FALSE),"")</f>
        <v/>
      </c>
      <c r="Q133" s="85" t="str">
        <f>IFERROR(VLOOKUP(C133,Calculations!$F$6:$AL$175,20,FALSE),"")</f>
        <v/>
      </c>
      <c r="R133" s="102" t="str">
        <f>IFERROR(VLOOKUP(C133,Calculations!$F$6:$AL$175,21,FALSE),"")</f>
        <v/>
      </c>
      <c r="S133" s="85" t="str">
        <f>IFERROR(VLOOKUP(C133,Calculations!$F$6:$AL$175,22,FALSE),"")</f>
        <v/>
      </c>
      <c r="T133" s="36" t="str">
        <f>IFERROR(VLOOKUP(C133,Calculations!$F$2:$AL$175,24,FALSE),"")</f>
        <v/>
      </c>
      <c r="U133" s="38" t="str">
        <f t="shared" si="26"/>
        <v/>
      </c>
      <c r="V133" s="38" t="str">
        <f t="shared" si="27"/>
        <v/>
      </c>
      <c r="W133" s="37" t="str">
        <f>IFERROR(VLOOKUP(C133,Calculations!$F$2:$AL$175,25,FALSE),"")</f>
        <v/>
      </c>
      <c r="X133" s="38" t="str">
        <f>IFERROR(VLOOKUP(C133,Calculations!$F$2:$AL$175,26,FALSE),"")</f>
        <v/>
      </c>
      <c r="Y133" s="39" t="str">
        <f>IFERROR(VLOOKUP(C133,Calculations!$F$2:$AL$175,27,FALSE),"")</f>
        <v/>
      </c>
      <c r="Z133" s="39" t="str">
        <f>IFERROR(VLOOKUP(C133,Calculations!$F$2:$AL$175,27,FALSE),"")</f>
        <v/>
      </c>
      <c r="AA133" s="40" t="str">
        <f>IFERROR(VLOOKUP(C133,Calculations!$F$2:$AL$175,31,FALSE),"")</f>
        <v/>
      </c>
    </row>
    <row r="134" spans="2:27" ht="13.5" customHeight="1" x14ac:dyDescent="0.3">
      <c r="B134" s="41">
        <v>4</v>
      </c>
      <c r="C134" s="230" t="str">
        <f>IFERROR(VLOOKUP(B134,Calculations!$B$138:$BC$151,5,FALSE),"")</f>
        <v/>
      </c>
      <c r="D134" s="52" t="str">
        <f>IF(C134="","",VLOOKUP(C134,Lookups!$A$2:$F$99,2,FALSE))</f>
        <v/>
      </c>
      <c r="E134" s="13" t="str">
        <f>IF(C134="","",VLOOKUP(C134,Lookups!$A$2:$F$99,6,FALSE))</f>
        <v/>
      </c>
      <c r="F134" s="84" t="str">
        <f>IFERROR(VLOOKUP(C134,Calculations!$F$6:$AL$175,8,FALSE),"")</f>
        <v/>
      </c>
      <c r="G134" s="101" t="str">
        <f>IFERROR(VLOOKUP(C134,Calculations!$F$6:$AL$175,9,FALSE),"")</f>
        <v/>
      </c>
      <c r="H134" s="84" t="str">
        <f>IFERROR(VLOOKUP(C134,Calculations!$F$6:$AL$175,10,FALSE),"")</f>
        <v/>
      </c>
      <c r="I134" s="101" t="str">
        <f>IFERROR(VLOOKUP(C134,Calculations!$F$6:$AL$175,11,FALSE),"")</f>
        <v/>
      </c>
      <c r="J134" s="84" t="str">
        <f>IFERROR(VLOOKUP(C134,Calculations!$F$6:$AL$175,12,FALSE),"")</f>
        <v/>
      </c>
      <c r="K134" s="101" t="str">
        <f>IFERROR(VLOOKUP(C134,Calculations!$F$6:$AL$175,13,FALSE),"")</f>
        <v/>
      </c>
      <c r="L134" s="84" t="str">
        <f>IFERROR(VLOOKUP(C134,Calculations!$F$6:$AL$175,14,FALSE),"")</f>
        <v/>
      </c>
      <c r="M134" s="85" t="str">
        <f>IFERROR(VLOOKUP(C134,Calculations!$F$6:$AL$175,16,FALSE),"")</f>
        <v/>
      </c>
      <c r="N134" s="102" t="str">
        <f>IFERROR(VLOOKUP(C134,Calculations!$F$6:$AL$175,17,FALSE),"")</f>
        <v/>
      </c>
      <c r="O134" s="85" t="str">
        <f>IFERROR(VLOOKUP(C134,Calculations!$F$6:$AL$175,18,FALSE),"")</f>
        <v/>
      </c>
      <c r="P134" s="102" t="str">
        <f>IFERROR(VLOOKUP(C134,Calculations!$F$6:$AL$175,19,FALSE),"")</f>
        <v/>
      </c>
      <c r="Q134" s="85" t="str">
        <f>IFERROR(VLOOKUP(C134,Calculations!$F$6:$AL$175,20,FALSE),"")</f>
        <v/>
      </c>
      <c r="R134" s="102" t="str">
        <f>IFERROR(VLOOKUP(C134,Calculations!$F$6:$AL$175,21,FALSE),"")</f>
        <v/>
      </c>
      <c r="S134" s="85" t="str">
        <f>IFERROR(VLOOKUP(C134,Calculations!$F$6:$AL$175,22,FALSE),"")</f>
        <v/>
      </c>
      <c r="T134" s="36" t="str">
        <f>IFERROR(VLOOKUP(C134,Calculations!$F$2:$AL$175,24,FALSE),"")</f>
        <v/>
      </c>
      <c r="U134" s="38" t="str">
        <f t="shared" si="26"/>
        <v/>
      </c>
      <c r="V134" s="38" t="str">
        <f t="shared" si="27"/>
        <v/>
      </c>
      <c r="W134" s="37" t="str">
        <f>IFERROR(VLOOKUP(C134,Calculations!$F$2:$AL$175,25,FALSE),"")</f>
        <v/>
      </c>
      <c r="X134" s="38" t="str">
        <f>IFERROR(VLOOKUP(C134,Calculations!$F$2:$AL$175,26,FALSE),"")</f>
        <v/>
      </c>
      <c r="Y134" s="39" t="str">
        <f>IFERROR(VLOOKUP(C134,Calculations!$F$2:$AL$175,27,FALSE),"")</f>
        <v/>
      </c>
      <c r="Z134" s="39" t="str">
        <f>IFERROR(VLOOKUP(C134,Calculations!$F$2:$AL$175,27,FALSE),"")</f>
        <v/>
      </c>
      <c r="AA134" s="40" t="str">
        <f>IFERROR(VLOOKUP(C134,Calculations!$F$2:$AL$175,31,FALSE),"")</f>
        <v/>
      </c>
    </row>
    <row r="135" spans="2:27" ht="13.5" customHeight="1" x14ac:dyDescent="0.3">
      <c r="B135" s="41">
        <v>5</v>
      </c>
      <c r="C135" s="230" t="str">
        <f>IFERROR(VLOOKUP(B135,Calculations!$B$138:$BC$151,5,FALSE),"")</f>
        <v/>
      </c>
      <c r="D135" s="52" t="str">
        <f>IF(C135="","",VLOOKUP(C135,Lookups!$A$2:$F$99,2,FALSE))</f>
        <v/>
      </c>
      <c r="E135" s="13" t="str">
        <f>IF(C135="","",VLOOKUP(C135,Lookups!$A$2:$F$99,6,FALSE))</f>
        <v/>
      </c>
      <c r="F135" s="84" t="str">
        <f>IFERROR(VLOOKUP(C135,Calculations!$F$6:$AL$175,8,FALSE),"")</f>
        <v/>
      </c>
      <c r="G135" s="101" t="str">
        <f>IFERROR(VLOOKUP(C135,Calculations!$F$6:$AL$175,9,FALSE),"")</f>
        <v/>
      </c>
      <c r="H135" s="84" t="str">
        <f>IFERROR(VLOOKUP(C135,Calculations!$F$6:$AL$175,10,FALSE),"")</f>
        <v/>
      </c>
      <c r="I135" s="101" t="str">
        <f>IFERROR(VLOOKUP(C135,Calculations!$F$6:$AL$175,11,FALSE),"")</f>
        <v/>
      </c>
      <c r="J135" s="84" t="str">
        <f>IFERROR(VLOOKUP(C135,Calculations!$F$6:$AL$175,12,FALSE),"")</f>
        <v/>
      </c>
      <c r="K135" s="101" t="str">
        <f>IFERROR(VLOOKUP(C135,Calculations!$F$6:$AL$175,13,FALSE),"")</f>
        <v/>
      </c>
      <c r="L135" s="84" t="str">
        <f>IFERROR(VLOOKUP(C135,Calculations!$F$6:$AL$175,14,FALSE),"")</f>
        <v/>
      </c>
      <c r="M135" s="85" t="str">
        <f>IFERROR(VLOOKUP(C135,Calculations!$F$6:$AL$175,16,FALSE),"")</f>
        <v/>
      </c>
      <c r="N135" s="102" t="str">
        <f>IFERROR(VLOOKUP(C135,Calculations!$F$6:$AL$175,17,FALSE),"")</f>
        <v/>
      </c>
      <c r="O135" s="85" t="str">
        <f>IFERROR(VLOOKUP(C135,Calculations!$F$6:$AL$175,18,FALSE),"")</f>
        <v/>
      </c>
      <c r="P135" s="102" t="str">
        <f>IFERROR(VLOOKUP(C135,Calculations!$F$6:$AL$175,19,FALSE),"")</f>
        <v/>
      </c>
      <c r="Q135" s="85" t="str">
        <f>IFERROR(VLOOKUP(C135,Calculations!$F$6:$AL$175,20,FALSE),"")</f>
        <v/>
      </c>
      <c r="R135" s="102" t="str">
        <f>IFERROR(VLOOKUP(C135,Calculations!$F$6:$AL$175,21,FALSE),"")</f>
        <v/>
      </c>
      <c r="S135" s="85" t="str">
        <f>IFERROR(VLOOKUP(C135,Calculations!$F$6:$AL$175,22,FALSE),"")</f>
        <v/>
      </c>
      <c r="T135" s="36" t="str">
        <f>IFERROR(VLOOKUP(C135,Calculations!$F$2:$AL$175,24,FALSE),"")</f>
        <v/>
      </c>
      <c r="U135" s="38" t="str">
        <f t="shared" si="26"/>
        <v/>
      </c>
      <c r="V135" s="38" t="str">
        <f t="shared" si="27"/>
        <v/>
      </c>
      <c r="W135" s="37" t="str">
        <f>IFERROR(VLOOKUP(C135,Calculations!$F$2:$AL$175,25,FALSE),"")</f>
        <v/>
      </c>
      <c r="X135" s="38" t="str">
        <f>IFERROR(VLOOKUP(C135,Calculations!$F$2:$AL$175,26,FALSE),"")</f>
        <v/>
      </c>
      <c r="Y135" s="39" t="str">
        <f>IFERROR(VLOOKUP(C135,Calculations!$F$2:$AL$175,27,FALSE),"")</f>
        <v/>
      </c>
      <c r="Z135" s="39" t="str">
        <f>IFERROR(VLOOKUP(C135,Calculations!$F$2:$AL$175,27,FALSE),"")</f>
        <v/>
      </c>
      <c r="AA135" s="40" t="str">
        <f>IFERROR(VLOOKUP(C135,Calculations!$F$2:$AL$175,31,FALSE),"")</f>
        <v/>
      </c>
    </row>
    <row r="136" spans="2:27" ht="13.5" customHeight="1" x14ac:dyDescent="0.3">
      <c r="B136" s="41">
        <v>6</v>
      </c>
      <c r="C136" s="230" t="str">
        <f>IFERROR(VLOOKUP(B136,Calculations!$B$138:$BC$151,5,FALSE),"")</f>
        <v/>
      </c>
      <c r="D136" s="52" t="str">
        <f>IF(C136="","",VLOOKUP(C136,Lookups!$A$2:$F$99,2,FALSE))</f>
        <v/>
      </c>
      <c r="E136" s="13" t="str">
        <f>IF(C136="","",VLOOKUP(C136,Lookups!$A$2:$F$99,6,FALSE))</f>
        <v/>
      </c>
      <c r="F136" s="84" t="str">
        <f>IFERROR(VLOOKUP(C136,Calculations!$F$6:$AL$175,8,FALSE),"")</f>
        <v/>
      </c>
      <c r="G136" s="101" t="str">
        <f>IFERROR(VLOOKUP(C136,Calculations!$F$6:$AL$175,9,FALSE),"")</f>
        <v/>
      </c>
      <c r="H136" s="84" t="str">
        <f>IFERROR(VLOOKUP(C136,Calculations!$F$6:$AL$175,10,FALSE),"")</f>
        <v/>
      </c>
      <c r="I136" s="101" t="str">
        <f>IFERROR(VLOOKUP(C136,Calculations!$F$6:$AL$175,11,FALSE),"")</f>
        <v/>
      </c>
      <c r="J136" s="84" t="str">
        <f>IFERROR(VLOOKUP(C136,Calculations!$F$6:$AL$175,12,FALSE),"")</f>
        <v/>
      </c>
      <c r="K136" s="101" t="str">
        <f>IFERROR(VLOOKUP(C136,Calculations!$F$6:$AL$175,13,FALSE),"")</f>
        <v/>
      </c>
      <c r="L136" s="84" t="str">
        <f>IFERROR(VLOOKUP(C136,Calculations!$F$6:$AL$175,14,FALSE),"")</f>
        <v/>
      </c>
      <c r="M136" s="85" t="str">
        <f>IFERROR(VLOOKUP(C136,Calculations!$F$6:$AL$175,16,FALSE),"")</f>
        <v/>
      </c>
      <c r="N136" s="102" t="str">
        <f>IFERROR(VLOOKUP(C136,Calculations!$F$6:$AL$175,17,FALSE),"")</f>
        <v/>
      </c>
      <c r="O136" s="85" t="str">
        <f>IFERROR(VLOOKUP(C136,Calculations!$F$6:$AL$175,18,FALSE),"")</f>
        <v/>
      </c>
      <c r="P136" s="102" t="str">
        <f>IFERROR(VLOOKUP(C136,Calculations!$F$6:$AL$175,19,FALSE),"")</f>
        <v/>
      </c>
      <c r="Q136" s="85" t="str">
        <f>IFERROR(VLOOKUP(C136,Calculations!$F$6:$AL$175,20,FALSE),"")</f>
        <v/>
      </c>
      <c r="R136" s="102" t="str">
        <f>IFERROR(VLOOKUP(C136,Calculations!$F$6:$AL$175,21,FALSE),"")</f>
        <v/>
      </c>
      <c r="S136" s="85" t="str">
        <f>IFERROR(VLOOKUP(C136,Calculations!$F$6:$AL$175,22,FALSE),"")</f>
        <v/>
      </c>
      <c r="T136" s="36" t="str">
        <f>IFERROR(VLOOKUP(C136,Calculations!$F$2:$AL$175,24,FALSE),"")</f>
        <v/>
      </c>
      <c r="U136" s="38" t="str">
        <f t="shared" si="26"/>
        <v/>
      </c>
      <c r="V136" s="38" t="str">
        <f t="shared" si="27"/>
        <v/>
      </c>
      <c r="W136" s="37" t="str">
        <f>IFERROR(VLOOKUP(C136,Calculations!$F$2:$AL$175,25,FALSE),"")</f>
        <v/>
      </c>
      <c r="X136" s="38" t="str">
        <f>IFERROR(VLOOKUP(C136,Calculations!$F$2:$AL$175,26,FALSE),"")</f>
        <v/>
      </c>
      <c r="Y136" s="39" t="str">
        <f>IFERROR(VLOOKUP(C136,Calculations!$F$2:$AL$175,27,FALSE),"")</f>
        <v/>
      </c>
      <c r="Z136" s="39" t="str">
        <f>IFERROR(VLOOKUP(C136,Calculations!$F$2:$AL$175,27,FALSE),"")</f>
        <v/>
      </c>
      <c r="AA136" s="40" t="str">
        <f>IFERROR(VLOOKUP(C136,Calculations!$F$2:$AL$175,31,FALSE),"")</f>
        <v/>
      </c>
    </row>
    <row r="137" spans="2:27" ht="13.5" customHeight="1" x14ac:dyDescent="0.3">
      <c r="B137" s="41">
        <v>9</v>
      </c>
      <c r="C137" s="230" t="str">
        <f>IFERROR(VLOOKUP(B137,Calculations!$B$138:$BC$151,5,FALSE),"")</f>
        <v/>
      </c>
      <c r="D137" s="52" t="str">
        <f>IF(C137="","",VLOOKUP(C137,Lookups!$A$2:$F$99,2,FALSE))</f>
        <v/>
      </c>
      <c r="E137" s="13" t="str">
        <f>IF(C137="","",VLOOKUP(C137,Lookups!$A$2:$F$99,6,FALSE))</f>
        <v/>
      </c>
      <c r="F137" s="84" t="str">
        <f>IFERROR(VLOOKUP(C137,Calculations!$F$6:$AL$175,8,FALSE),"")</f>
        <v/>
      </c>
      <c r="G137" s="101" t="str">
        <f>IFERROR(VLOOKUP(C137,Calculations!$F$6:$AL$175,9,FALSE),"")</f>
        <v/>
      </c>
      <c r="H137" s="84" t="str">
        <f>IFERROR(VLOOKUP(C137,Calculations!$F$6:$AL$175,10,FALSE),"")</f>
        <v/>
      </c>
      <c r="I137" s="101" t="str">
        <f>IFERROR(VLOOKUP(C137,Calculations!$F$6:$AL$175,11,FALSE),"")</f>
        <v/>
      </c>
      <c r="J137" s="84" t="str">
        <f>IFERROR(VLOOKUP(C137,Calculations!$F$6:$AL$175,12,FALSE),"")</f>
        <v/>
      </c>
      <c r="K137" s="101" t="str">
        <f>IFERROR(VLOOKUP(C137,Calculations!$F$6:$AL$175,13,FALSE),"")</f>
        <v/>
      </c>
      <c r="L137" s="84" t="str">
        <f>IFERROR(VLOOKUP(C137,Calculations!$F$6:$AL$175,14,FALSE),"")</f>
        <v/>
      </c>
      <c r="M137" s="85" t="str">
        <f>IFERROR(VLOOKUP(C137,Calculations!$F$6:$AL$175,16,FALSE),"")</f>
        <v/>
      </c>
      <c r="N137" s="102" t="str">
        <f>IFERROR(VLOOKUP(C137,Calculations!$F$6:$AL$175,17,FALSE),"")</f>
        <v/>
      </c>
      <c r="O137" s="85" t="str">
        <f>IFERROR(VLOOKUP(C137,Calculations!$F$6:$AL$175,18,FALSE),"")</f>
        <v/>
      </c>
      <c r="P137" s="102" t="str">
        <f>IFERROR(VLOOKUP(C137,Calculations!$F$6:$AL$175,19,FALSE),"")</f>
        <v/>
      </c>
      <c r="Q137" s="85" t="str">
        <f>IFERROR(VLOOKUP(C137,Calculations!$F$6:$AL$175,20,FALSE),"")</f>
        <v/>
      </c>
      <c r="R137" s="102" t="str">
        <f>IFERROR(VLOOKUP(C137,Calculations!$F$6:$AL$175,21,FALSE),"")</f>
        <v/>
      </c>
      <c r="S137" s="85" t="str">
        <f>IFERROR(VLOOKUP(C137,Calculations!$F$6:$AL$175,22,FALSE),"")</f>
        <v/>
      </c>
      <c r="T137" s="36" t="str">
        <f>IFERROR(VLOOKUP(C137,Calculations!$F$2:$AL$175,24,FALSE),"")</f>
        <v/>
      </c>
      <c r="U137" s="38" t="str">
        <f t="shared" si="26"/>
        <v/>
      </c>
      <c r="V137" s="38" t="str">
        <f t="shared" si="27"/>
        <v/>
      </c>
      <c r="W137" s="37" t="str">
        <f>IFERROR(VLOOKUP(C137,Calculations!$F$2:$AL$175,25,FALSE),"")</f>
        <v/>
      </c>
      <c r="X137" s="38" t="str">
        <f>IFERROR(VLOOKUP(C137,Calculations!$F$2:$AL$175,26,FALSE),"")</f>
        <v/>
      </c>
      <c r="Y137" s="39" t="str">
        <f>IFERROR(VLOOKUP(C137,Calculations!$F$2:$AL$175,27,FALSE),"")</f>
        <v/>
      </c>
      <c r="Z137" s="39" t="str">
        <f>IFERROR(VLOOKUP(C137,Calculations!$F$2:$AL$175,27,FALSE),"")</f>
        <v/>
      </c>
      <c r="AA137" s="40" t="str">
        <f>IFERROR(VLOOKUP(C137,Calculations!$F$2:$AL$175,31,FALSE),"")</f>
        <v/>
      </c>
    </row>
    <row r="138" spans="2:27" ht="13.5" customHeight="1" x14ac:dyDescent="0.3">
      <c r="B138" s="41">
        <v>10</v>
      </c>
      <c r="C138" s="230" t="str">
        <f>IFERROR(VLOOKUP(B138,Calculations!$B$138:$BC$151,5,FALSE),"")</f>
        <v/>
      </c>
      <c r="D138" s="52" t="str">
        <f>IF(C138="","",VLOOKUP(C138,Lookups!$A$2:$F$99,2,FALSE))</f>
        <v/>
      </c>
      <c r="E138" s="13" t="str">
        <f>IF(C138="","",VLOOKUP(C138,Lookups!$A$2:$F$99,6,FALSE))</f>
        <v/>
      </c>
      <c r="F138" s="84" t="str">
        <f>IFERROR(VLOOKUP(C138,Calculations!$F$6:$AL$175,8,FALSE),"")</f>
        <v/>
      </c>
      <c r="G138" s="101" t="str">
        <f>IFERROR(VLOOKUP(C138,Calculations!$F$6:$AL$175,9,FALSE),"")</f>
        <v/>
      </c>
      <c r="H138" s="84" t="str">
        <f>IFERROR(VLOOKUP(C138,Calculations!$F$6:$AL$175,10,FALSE),"")</f>
        <v/>
      </c>
      <c r="I138" s="101" t="str">
        <f>IFERROR(VLOOKUP(C138,Calculations!$F$6:$AL$175,11,FALSE),"")</f>
        <v/>
      </c>
      <c r="J138" s="84" t="str">
        <f>IFERROR(VLOOKUP(C138,Calculations!$F$6:$AL$175,12,FALSE),"")</f>
        <v/>
      </c>
      <c r="K138" s="101" t="str">
        <f>IFERROR(VLOOKUP(C138,Calculations!$F$6:$AL$175,13,FALSE),"")</f>
        <v/>
      </c>
      <c r="L138" s="84" t="str">
        <f>IFERROR(VLOOKUP(C138,Calculations!$F$6:$AL$175,14,FALSE),"")</f>
        <v/>
      </c>
      <c r="M138" s="85" t="str">
        <f>IFERROR(VLOOKUP(C138,Calculations!$F$6:$AL$175,16,FALSE),"")</f>
        <v/>
      </c>
      <c r="N138" s="102" t="str">
        <f>IFERROR(VLOOKUP(C138,Calculations!$F$6:$AL$175,17,FALSE),"")</f>
        <v/>
      </c>
      <c r="O138" s="85" t="str">
        <f>IFERROR(VLOOKUP(C138,Calculations!$F$6:$AL$175,18,FALSE),"")</f>
        <v/>
      </c>
      <c r="P138" s="102" t="str">
        <f>IFERROR(VLOOKUP(C138,Calculations!$F$6:$AL$175,19,FALSE),"")</f>
        <v/>
      </c>
      <c r="Q138" s="85" t="str">
        <f>IFERROR(VLOOKUP(C138,Calculations!$F$6:$AL$175,20,FALSE),"")</f>
        <v/>
      </c>
      <c r="R138" s="102" t="str">
        <f>IFERROR(VLOOKUP(C138,Calculations!$F$6:$AL$175,21,FALSE),"")</f>
        <v/>
      </c>
      <c r="S138" s="85" t="str">
        <f>IFERROR(VLOOKUP(C138,Calculations!$F$6:$AL$175,22,FALSE),"")</f>
        <v/>
      </c>
      <c r="T138" s="36" t="str">
        <f>IFERROR(VLOOKUP(C138,Calculations!$F$2:$AL$175,24,FALSE),"")</f>
        <v/>
      </c>
      <c r="U138" s="38" t="str">
        <f t="shared" si="26"/>
        <v/>
      </c>
      <c r="V138" s="38" t="str">
        <f t="shared" si="27"/>
        <v/>
      </c>
      <c r="W138" s="37" t="str">
        <f>IFERROR(VLOOKUP(C138,Calculations!$F$2:$AL$175,25,FALSE),"")</f>
        <v/>
      </c>
      <c r="X138" s="38" t="str">
        <f>IFERROR(VLOOKUP(C138,Calculations!$F$2:$AL$175,26,FALSE),"")</f>
        <v/>
      </c>
      <c r="Y138" s="39" t="str">
        <f>IFERROR(VLOOKUP(C138,Calculations!$F$2:$AL$175,27,FALSE),"")</f>
        <v/>
      </c>
      <c r="Z138" s="39" t="str">
        <f>IFERROR(VLOOKUP(C138,Calculations!$F$2:$AL$175,27,FALSE),"")</f>
        <v/>
      </c>
      <c r="AA138" s="40" t="str">
        <f>IFERROR(VLOOKUP(C138,Calculations!$F$2:$AL$175,31,FALSE),"")</f>
        <v/>
      </c>
    </row>
    <row r="139" spans="2:27" ht="13.5" customHeight="1" x14ac:dyDescent="0.3">
      <c r="B139" s="41">
        <v>11</v>
      </c>
      <c r="C139" s="230" t="str">
        <f>IFERROR(VLOOKUP(B139,Calculations!$B$138:$BC$151,5,FALSE),"")</f>
        <v/>
      </c>
      <c r="D139" s="52" t="str">
        <f>IF(C139="","",VLOOKUP(C139,Lookups!$A$2:$F$99,2,FALSE))</f>
        <v/>
      </c>
      <c r="E139" s="13" t="str">
        <f>IF(C139="","",VLOOKUP(C139,Lookups!$A$2:$F$99,6,FALSE))</f>
        <v/>
      </c>
      <c r="F139" s="84" t="str">
        <f>IFERROR(VLOOKUP(C139,Calculations!$F$6:$AL$175,8,FALSE),"")</f>
        <v/>
      </c>
      <c r="G139" s="101" t="str">
        <f>IFERROR(VLOOKUP(C139,Calculations!$F$6:$AL$175,9,FALSE),"")</f>
        <v/>
      </c>
      <c r="H139" s="84" t="str">
        <f>IFERROR(VLOOKUP(C139,Calculations!$F$6:$AL$175,10,FALSE),"")</f>
        <v/>
      </c>
      <c r="I139" s="101" t="str">
        <f>IFERROR(VLOOKUP(C139,Calculations!$F$6:$AL$175,11,FALSE),"")</f>
        <v/>
      </c>
      <c r="J139" s="84" t="str">
        <f>IFERROR(VLOOKUP(C139,Calculations!$F$6:$AL$175,12,FALSE),"")</f>
        <v/>
      </c>
      <c r="K139" s="101" t="str">
        <f>IFERROR(VLOOKUP(C139,Calculations!$F$6:$AL$175,13,FALSE),"")</f>
        <v/>
      </c>
      <c r="L139" s="84" t="str">
        <f>IFERROR(VLOOKUP(C139,Calculations!$F$6:$AL$175,14,FALSE),"")</f>
        <v/>
      </c>
      <c r="M139" s="85" t="str">
        <f>IFERROR(VLOOKUP(C139,Calculations!$F$6:$AL$175,16,FALSE),"")</f>
        <v/>
      </c>
      <c r="N139" s="102" t="str">
        <f>IFERROR(VLOOKUP(C139,Calculations!$F$6:$AL$175,17,FALSE),"")</f>
        <v/>
      </c>
      <c r="O139" s="85" t="str">
        <f>IFERROR(VLOOKUP(C139,Calculations!$F$6:$AL$175,18,FALSE),"")</f>
        <v/>
      </c>
      <c r="P139" s="102" t="str">
        <f>IFERROR(VLOOKUP(C139,Calculations!$F$6:$AL$175,19,FALSE),"")</f>
        <v/>
      </c>
      <c r="Q139" s="85" t="str">
        <f>IFERROR(VLOOKUP(C139,Calculations!$F$6:$AL$175,20,FALSE),"")</f>
        <v/>
      </c>
      <c r="R139" s="102" t="str">
        <f>IFERROR(VLOOKUP(C139,Calculations!$F$6:$AL$175,21,FALSE),"")</f>
        <v/>
      </c>
      <c r="S139" s="85" t="str">
        <f>IFERROR(VLOOKUP(C139,Calculations!$F$6:$AL$175,22,FALSE),"")</f>
        <v/>
      </c>
      <c r="T139" s="36" t="str">
        <f>IFERROR(VLOOKUP(C139,Calculations!$F$2:$AL$175,24,FALSE),"")</f>
        <v/>
      </c>
      <c r="U139" s="38" t="str">
        <f t="shared" si="26"/>
        <v/>
      </c>
      <c r="V139" s="38" t="str">
        <f t="shared" si="27"/>
        <v/>
      </c>
      <c r="W139" s="37" t="str">
        <f>IFERROR(VLOOKUP(C139,Calculations!$F$2:$AL$175,25,FALSE),"")</f>
        <v/>
      </c>
      <c r="X139" s="38" t="str">
        <f>IFERROR(VLOOKUP(C139,Calculations!$F$2:$AL$175,26,FALSE),"")</f>
        <v/>
      </c>
      <c r="Y139" s="39" t="str">
        <f>IFERROR(VLOOKUP(C139,Calculations!$F$2:$AL$175,27,FALSE),"")</f>
        <v/>
      </c>
      <c r="Z139" s="39" t="str">
        <f>IFERROR(VLOOKUP(C139,Calculations!$F$2:$AL$175,27,FALSE),"")</f>
        <v/>
      </c>
      <c r="AA139" s="40" t="str">
        <f>IFERROR(VLOOKUP(C139,Calculations!$F$2:$AL$175,31,FALSE),"")</f>
        <v/>
      </c>
    </row>
    <row r="140" spans="2:27" ht="13.5" customHeight="1" x14ac:dyDescent="0.3">
      <c r="B140" s="41">
        <v>12</v>
      </c>
      <c r="C140" s="230" t="str">
        <f>IFERROR(VLOOKUP(B140,Calculations!$B$138:$BC$151,5,FALSE),"")</f>
        <v/>
      </c>
      <c r="D140" s="52" t="str">
        <f>IF(C140="","",VLOOKUP(C140,Lookups!$A$2:$F$99,2,FALSE))</f>
        <v/>
      </c>
      <c r="E140" s="13" t="str">
        <f>IF(C140="","",VLOOKUP(C140,Lookups!$A$2:$F$99,6,FALSE))</f>
        <v/>
      </c>
      <c r="F140" s="84" t="str">
        <f>IFERROR(VLOOKUP(C140,Calculations!$F$6:$AL$175,8,FALSE),"")</f>
        <v/>
      </c>
      <c r="G140" s="101" t="str">
        <f>IFERROR(VLOOKUP(C140,Calculations!$F$6:$AL$175,9,FALSE),"")</f>
        <v/>
      </c>
      <c r="H140" s="84" t="str">
        <f>IFERROR(VLOOKUP(C140,Calculations!$F$6:$AL$175,10,FALSE),"")</f>
        <v/>
      </c>
      <c r="I140" s="101" t="str">
        <f>IFERROR(VLOOKUP(C140,Calculations!$F$6:$AL$175,11,FALSE),"")</f>
        <v/>
      </c>
      <c r="J140" s="84" t="str">
        <f>IFERROR(VLOOKUP(C140,Calculations!$F$6:$AL$175,12,FALSE),"")</f>
        <v/>
      </c>
      <c r="K140" s="101" t="str">
        <f>IFERROR(VLOOKUP(C140,Calculations!$F$6:$AL$175,13,FALSE),"")</f>
        <v/>
      </c>
      <c r="L140" s="84" t="str">
        <f>IFERROR(VLOOKUP(C140,Calculations!$F$6:$AL$175,14,FALSE),"")</f>
        <v/>
      </c>
      <c r="M140" s="85" t="str">
        <f>IFERROR(VLOOKUP(C140,Calculations!$F$6:$AL$175,16,FALSE),"")</f>
        <v/>
      </c>
      <c r="N140" s="102" t="str">
        <f>IFERROR(VLOOKUP(C140,Calculations!$F$6:$AL$175,17,FALSE),"")</f>
        <v/>
      </c>
      <c r="O140" s="85" t="str">
        <f>IFERROR(VLOOKUP(C140,Calculations!$F$6:$AL$175,18,FALSE),"")</f>
        <v/>
      </c>
      <c r="P140" s="102" t="str">
        <f>IFERROR(VLOOKUP(C140,Calculations!$F$6:$AL$175,19,FALSE),"")</f>
        <v/>
      </c>
      <c r="Q140" s="85" t="str">
        <f>IFERROR(VLOOKUP(C140,Calculations!$F$6:$AL$175,20,FALSE),"")</f>
        <v/>
      </c>
      <c r="R140" s="102" t="str">
        <f>IFERROR(VLOOKUP(C140,Calculations!$F$6:$AL$175,21,FALSE),"")</f>
        <v/>
      </c>
      <c r="S140" s="85" t="str">
        <f>IFERROR(VLOOKUP(C140,Calculations!$F$6:$AL$175,22,FALSE),"")</f>
        <v/>
      </c>
      <c r="T140" s="36" t="str">
        <f>IFERROR(VLOOKUP(C140,Calculations!$F$2:$AL$175,24,FALSE),"")</f>
        <v/>
      </c>
      <c r="U140" s="38" t="str">
        <f t="shared" si="26"/>
        <v/>
      </c>
      <c r="V140" s="38" t="str">
        <f t="shared" si="27"/>
        <v/>
      </c>
      <c r="W140" s="37" t="str">
        <f>IFERROR(VLOOKUP(C140,Calculations!$F$2:$AL$175,25,FALSE),"")</f>
        <v/>
      </c>
      <c r="X140" s="38" t="str">
        <f>IFERROR(VLOOKUP(C140,Calculations!$F$2:$AL$175,26,FALSE),"")</f>
        <v/>
      </c>
      <c r="Y140" s="39" t="str">
        <f>IFERROR(VLOOKUP(C140,Calculations!$F$2:$AL$175,27,FALSE),"")</f>
        <v/>
      </c>
      <c r="Z140" s="39" t="str">
        <f>IFERROR(VLOOKUP(C140,Calculations!$F$2:$AL$175,27,FALSE),"")</f>
        <v/>
      </c>
      <c r="AA140" s="40" t="str">
        <f>IFERROR(VLOOKUP(C140,Calculations!$F$2:$AL$175,31,FALSE),"")</f>
        <v/>
      </c>
    </row>
    <row r="141" spans="2:27" ht="13.5" customHeight="1" x14ac:dyDescent="0.3">
      <c r="C141" s="11" t="s">
        <v>144</v>
      </c>
      <c r="D141" s="5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33"/>
      <c r="U141" s="33"/>
      <c r="V141" s="33"/>
      <c r="W141" s="34"/>
      <c r="X141" s="21"/>
      <c r="Y141" s="21"/>
      <c r="Z141" s="21"/>
      <c r="AA141" s="35"/>
    </row>
    <row r="142" spans="2:27" ht="13.5" customHeight="1" x14ac:dyDescent="0.3">
      <c r="C142" s="230" t="s">
        <v>62</v>
      </c>
      <c r="D142" s="52"/>
      <c r="E142" s="13" t="s">
        <v>15</v>
      </c>
      <c r="F142" s="84" t="str">
        <f>IFERROR(VLOOKUP(C142,Calculations!$F$6:$AL$175,8,FALSE),"")</f>
        <v/>
      </c>
      <c r="G142" s="101" t="str">
        <f>IFERROR(VLOOKUP(C142,Calculations!$F$6:$AL$175,9,FALSE),"")</f>
        <v/>
      </c>
      <c r="H142" s="84" t="str">
        <f>IFERROR(VLOOKUP(C142,Calculations!$F$6:$AL$175,10,FALSE),"")</f>
        <v/>
      </c>
      <c r="I142" s="101" t="str">
        <f>IFERROR(VLOOKUP(C142,Calculations!$F$6:$AL$175,11,FALSE),"")</f>
        <v/>
      </c>
      <c r="J142" s="84" t="str">
        <f>IFERROR(VLOOKUP(C142,Calculations!$F$6:$AL$175,12,FALSE),"")</f>
        <v/>
      </c>
      <c r="K142" s="101" t="str">
        <f>IFERROR(VLOOKUP(C142,Calculations!$F$6:$AL$175,13,FALSE),"")</f>
        <v/>
      </c>
      <c r="L142" s="84" t="str">
        <f>IFERROR(VLOOKUP(C142,Calculations!$F$6:$AL$175,14,FALSE),"")</f>
        <v/>
      </c>
      <c r="M142" s="85" t="str">
        <f>IFERROR(VLOOKUP(C142,Calculations!$F$6:$AL$175,16,FALSE),"")</f>
        <v/>
      </c>
      <c r="N142" s="102" t="str">
        <f>IFERROR(VLOOKUP(C142,Calculations!$F$6:$AL$175,17,FALSE),"")</f>
        <v/>
      </c>
      <c r="O142" s="85" t="str">
        <f>IFERROR(VLOOKUP(C142,Calculations!$F$6:$AL$175,18,FALSE),"")</f>
        <v/>
      </c>
      <c r="P142" s="102" t="str">
        <f>IFERROR(VLOOKUP(C142,Calculations!$F$6:$AL$175,19,FALSE),"")</f>
        <v/>
      </c>
      <c r="Q142" s="85" t="str">
        <f>IFERROR(VLOOKUP(C142,Calculations!$F$6:$AL$175,20,FALSE),"")</f>
        <v/>
      </c>
      <c r="R142" s="102" t="str">
        <f>IFERROR(VLOOKUP(C142,Calculations!$F$6:$AL$175,21,FALSE),"")</f>
        <v/>
      </c>
      <c r="S142" s="85" t="str">
        <f>IFERROR(VLOOKUP(C142,Calculations!$F$6:$AL$175,22,FALSE),"")</f>
        <v/>
      </c>
      <c r="T142" s="36">
        <f>IFERROR(VLOOKUP(C142,Calculations!$F$2:$AL$175,24,FALSE),"")</f>
        <v>0</v>
      </c>
      <c r="U142" s="38" t="str">
        <f>IF(T142&lt;5,"",IFERROR(SMALL(M142:S142,1),""))</f>
        <v/>
      </c>
      <c r="V142" s="38" t="str">
        <f>IF(T142&lt;5,"",IFERROR(SMALL(M142:S142,2),""))</f>
        <v/>
      </c>
      <c r="W142" s="37" t="str">
        <f>IFERROR(VLOOKUP(C142,Calculations!$F$2:$AL$175,25,FALSE),"")</f>
        <v/>
      </c>
      <c r="X142" s="38" t="str">
        <f>IFERROR(VLOOKUP(C142,Calculations!$F$2:$AL$175,26,FALSE),"")</f>
        <v/>
      </c>
      <c r="Y142" s="39">
        <f>IFERROR(VLOOKUP(C142,Calculations!$F$2:$AL$175,27,FALSE),"")</f>
        <v>0</v>
      </c>
      <c r="Z142" s="39">
        <f>IFERROR(VLOOKUP(C142,Calculations!$F$2:$AL$175,27,FALSE),"")</f>
        <v>0</v>
      </c>
      <c r="AA142" s="40" t="str">
        <f>IFERROR(VLOOKUP(C142,Calculations!$F$2:$AL$175,31,FALSE),"")</f>
        <v/>
      </c>
    </row>
    <row r="143" spans="2:27" ht="13.5" customHeight="1" x14ac:dyDescent="0.3">
      <c r="C143" s="230" t="s">
        <v>165</v>
      </c>
      <c r="D143" s="52"/>
      <c r="E143" s="13" t="s">
        <v>15</v>
      </c>
      <c r="F143" s="84" t="str">
        <f>IFERROR(VLOOKUP(C143,Calculations!$F$6:$AL$175,8,FALSE),"")</f>
        <v/>
      </c>
      <c r="G143" s="101" t="str">
        <f>IFERROR(VLOOKUP(C143,Calculations!$F$6:$AL$175,9,FALSE),"")</f>
        <v/>
      </c>
      <c r="H143" s="84" t="str">
        <f>IFERROR(VLOOKUP(C143,Calculations!$F$6:$AL$175,10,FALSE),"")</f>
        <v/>
      </c>
      <c r="I143" s="101" t="str">
        <f>IFERROR(VLOOKUP(C143,Calculations!$F$6:$AL$175,11,FALSE),"")</f>
        <v/>
      </c>
      <c r="J143" s="84" t="str">
        <f>IFERROR(VLOOKUP(C143,Calculations!$F$6:$AL$175,12,FALSE),"")</f>
        <v/>
      </c>
      <c r="K143" s="101" t="str">
        <f>IFERROR(VLOOKUP(C143,Calculations!$F$6:$AL$175,13,FALSE),"")</f>
        <v/>
      </c>
      <c r="L143" s="84" t="str">
        <f>IFERROR(VLOOKUP(C143,Calculations!$F$6:$AL$175,14,FALSE),"")</f>
        <v/>
      </c>
      <c r="M143" s="85" t="str">
        <f>IFERROR(VLOOKUP(C143,Calculations!$F$6:$AL$175,16,FALSE),"")</f>
        <v/>
      </c>
      <c r="N143" s="102" t="str">
        <f>IFERROR(VLOOKUP(C143,Calculations!$F$6:$AL$175,17,FALSE),"")</f>
        <v/>
      </c>
      <c r="O143" s="85" t="str">
        <f>IFERROR(VLOOKUP(C143,Calculations!$F$6:$AL$175,18,FALSE),"")</f>
        <v/>
      </c>
      <c r="P143" s="102" t="str">
        <f>IFERROR(VLOOKUP(C143,Calculations!$F$6:$AL$175,19,FALSE),"")</f>
        <v/>
      </c>
      <c r="Q143" s="85" t="str">
        <f>IFERROR(VLOOKUP(C143,Calculations!$F$6:$AL$175,20,FALSE),"")</f>
        <v/>
      </c>
      <c r="R143" s="102" t="str">
        <f>IFERROR(VLOOKUP(C143,Calculations!$F$6:$AL$175,21,FALSE),"")</f>
        <v/>
      </c>
      <c r="S143" s="85" t="str">
        <f>IFERROR(VLOOKUP(C143,Calculations!$F$6:$AL$175,22,FALSE),"")</f>
        <v/>
      </c>
      <c r="T143" s="36">
        <f>IFERROR(VLOOKUP(C143,Calculations!$F$2:$AL$175,24,FALSE),"")</f>
        <v>0</v>
      </c>
      <c r="U143" s="38" t="str">
        <f>IF(T143&lt;5,"",IFERROR(SMALL(M143:S143,1),""))</f>
        <v/>
      </c>
      <c r="V143" s="38" t="str">
        <f>IF(T143&lt;5,"",IFERROR(SMALL(M143:S143,2),""))</f>
        <v/>
      </c>
      <c r="W143" s="37" t="str">
        <f>IFERROR(VLOOKUP(C143,Calculations!$F$2:$AL$175,25,FALSE),"")</f>
        <v/>
      </c>
      <c r="X143" s="38" t="str">
        <f>IFERROR(VLOOKUP(C143,Calculations!$F$2:$AL$175,26,FALSE),"")</f>
        <v/>
      </c>
      <c r="Y143" s="39">
        <f>IFERROR(VLOOKUP(C143,Calculations!$F$2:$AL$175,27,FALSE),"")</f>
        <v>0</v>
      </c>
      <c r="Z143" s="39">
        <f>IFERROR(VLOOKUP(C143,Calculations!$F$2:$AL$175,27,FALSE),"")</f>
        <v>0</v>
      </c>
      <c r="AA143" s="40" t="str">
        <f>IFERROR(VLOOKUP(C143,Calculations!$F$2:$AL$175,31,FALSE),"")</f>
        <v/>
      </c>
    </row>
    <row r="144" spans="2:27" ht="13.5" hidden="1" customHeight="1" x14ac:dyDescent="0.3">
      <c r="B144" s="41">
        <v>1</v>
      </c>
      <c r="C144" s="230" t="str">
        <f>IFERROR(VLOOKUP(B144,Calculations!$B$153:$BC$167,5,FALSE),"")</f>
        <v/>
      </c>
      <c r="D144" s="52" t="str">
        <f>IF(C144="","",VLOOKUP(C144,Lookups!$A$2:$F$99,2,FALSE))</f>
        <v/>
      </c>
      <c r="E144" s="13" t="str">
        <f>IF(C144="","",VLOOKUP(C144,Lookups!$A$2:$F$99,6,FALSE))</f>
        <v/>
      </c>
      <c r="F144" s="84" t="str">
        <f>IFERROR(VLOOKUP(C144,Calculations!$F$6:$AL$175,8,FALSE),"")</f>
        <v/>
      </c>
      <c r="G144" s="101" t="str">
        <f>IFERROR(VLOOKUP(C144,Calculations!$F$6:$AL$175,9,FALSE),"")</f>
        <v/>
      </c>
      <c r="H144" s="84" t="str">
        <f>IFERROR(VLOOKUP(C144,Calculations!$F$6:$AL$175,10,FALSE),"")</f>
        <v/>
      </c>
      <c r="I144" s="101" t="str">
        <f>IFERROR(VLOOKUP(C144,Calculations!$F$6:$AL$175,11,FALSE),"")</f>
        <v/>
      </c>
      <c r="J144" s="84" t="str">
        <f>IFERROR(VLOOKUP(C144,Calculations!$F$6:$AL$175,12,FALSE),"")</f>
        <v/>
      </c>
      <c r="K144" s="101" t="str">
        <f>IFERROR(VLOOKUP(C144,Calculations!$F$6:$AL$175,13,FALSE),"")</f>
        <v/>
      </c>
      <c r="L144" s="84" t="str">
        <f>IFERROR(VLOOKUP(C144,Calculations!$F$6:$AL$175,14,FALSE),"")</f>
        <v/>
      </c>
      <c r="M144" s="85" t="str">
        <f>IFERROR(VLOOKUP(C144,Calculations!$F$6:$AL$175,16,FALSE),"")</f>
        <v/>
      </c>
      <c r="N144" s="102" t="str">
        <f>IFERROR(VLOOKUP(C144,Calculations!$F$6:$AL$175,17,FALSE),"")</f>
        <v/>
      </c>
      <c r="O144" s="85" t="str">
        <f>IFERROR(VLOOKUP(C144,Calculations!$F$6:$AL$175,18,FALSE),"")</f>
        <v/>
      </c>
      <c r="P144" s="102" t="str">
        <f>IFERROR(VLOOKUP(C144,Calculations!$F$6:$AL$175,19,FALSE),"")</f>
        <v/>
      </c>
      <c r="Q144" s="85" t="str">
        <f>IFERROR(VLOOKUP(C144,Calculations!$F$6:$AL$175,20,FALSE),"")</f>
        <v/>
      </c>
      <c r="R144" s="102" t="str">
        <f>IFERROR(VLOOKUP(C144,Calculations!$F$6:$AL$175,21,FALSE),"")</f>
        <v/>
      </c>
      <c r="S144" s="85" t="str">
        <f>IFERROR(VLOOKUP(C144,Calculations!$F$6:$AL$175,22,FALSE),"")</f>
        <v/>
      </c>
      <c r="T144" s="36" t="str">
        <f>IFERROR(VLOOKUP(C144,Calculations!$F$2:$AL$175,24,FALSE),"")</f>
        <v/>
      </c>
      <c r="U144" s="38" t="str">
        <f t="shared" ref="U144" si="28">IF(T144&lt;5,"",IFERROR(SMALL(M144:S144,1),""))</f>
        <v/>
      </c>
      <c r="V144" s="38" t="str">
        <f t="shared" ref="V144" si="29">IF(T144&lt;5,"",IFERROR(SMALL(M144:S144,2),""))</f>
        <v/>
      </c>
      <c r="W144" s="37" t="str">
        <f>IFERROR(VLOOKUP(C144,Calculations!$F$2:$AL$175,25,FALSE),"")</f>
        <v/>
      </c>
      <c r="X144" s="38" t="str">
        <f>IFERROR(VLOOKUP(C144,Calculations!$F$2:$AL$175,26,FALSE),"")</f>
        <v/>
      </c>
      <c r="Y144" s="39" t="str">
        <f>IFERROR(VLOOKUP(C144,Calculations!$F$2:$AL$175,27,FALSE),"")</f>
        <v/>
      </c>
      <c r="Z144" s="39" t="str">
        <f>IFERROR(VLOOKUP(C144,Calculations!$F$2:$AL$175,27,FALSE),"")</f>
        <v/>
      </c>
      <c r="AA144" s="40" t="str">
        <f>IFERROR(VLOOKUP(C144,Calculations!$F$2:$AL$175,31,FALSE),"")</f>
        <v/>
      </c>
    </row>
    <row r="145" spans="2:27" ht="13.5" hidden="1" customHeight="1" x14ac:dyDescent="0.3">
      <c r="B145" s="41">
        <v>2</v>
      </c>
      <c r="C145" s="230" t="str">
        <f>IFERROR(VLOOKUP(B145,Calculations!$B$153:$BC$167,5,FALSE),"")</f>
        <v/>
      </c>
      <c r="D145" s="52" t="str">
        <f>IF(C145="","",VLOOKUP(C145,Lookups!$A$2:$F$99,2,FALSE))</f>
        <v/>
      </c>
      <c r="E145" s="13" t="str">
        <f>IF(C145="","",VLOOKUP(C145,Lookups!$A$2:$F$99,6,FALSE))</f>
        <v/>
      </c>
      <c r="F145" s="84" t="str">
        <f>IFERROR(VLOOKUP(C145,Calculations!$F$6:$AL$175,8,FALSE),"")</f>
        <v/>
      </c>
      <c r="G145" s="101" t="str">
        <f>IFERROR(VLOOKUP(C145,Calculations!$F$6:$AL$175,9,FALSE),"")</f>
        <v/>
      </c>
      <c r="H145" s="84" t="str">
        <f>IFERROR(VLOOKUP(C145,Calculations!$F$6:$AL$175,10,FALSE),"")</f>
        <v/>
      </c>
      <c r="I145" s="101" t="str">
        <f>IFERROR(VLOOKUP(C145,Calculations!$F$6:$AL$175,11,FALSE),"")</f>
        <v/>
      </c>
      <c r="J145" s="84" t="str">
        <f>IFERROR(VLOOKUP(C145,Calculations!$F$6:$AL$175,12,FALSE),"")</f>
        <v/>
      </c>
      <c r="K145" s="101" t="str">
        <f>IFERROR(VLOOKUP(C145,Calculations!$F$6:$AL$175,13,FALSE),"")</f>
        <v/>
      </c>
      <c r="L145" s="84" t="str">
        <f>IFERROR(VLOOKUP(C145,Calculations!$F$6:$AL$175,14,FALSE),"")</f>
        <v/>
      </c>
      <c r="M145" s="85" t="str">
        <f>IFERROR(VLOOKUP(C145,Calculations!$F$6:$AL$175,16,FALSE),"")</f>
        <v/>
      </c>
      <c r="N145" s="102" t="str">
        <f>IFERROR(VLOOKUP(C145,Calculations!$F$6:$AL$175,17,FALSE),"")</f>
        <v/>
      </c>
      <c r="O145" s="85" t="str">
        <f>IFERROR(VLOOKUP(C145,Calculations!$F$6:$AL$175,18,FALSE),"")</f>
        <v/>
      </c>
      <c r="P145" s="102" t="str">
        <f>IFERROR(VLOOKUP(C145,Calculations!$F$6:$AL$175,19,FALSE),"")</f>
        <v/>
      </c>
      <c r="Q145" s="85" t="str">
        <f>IFERROR(VLOOKUP(C145,Calculations!$F$6:$AL$175,20,FALSE),"")</f>
        <v/>
      </c>
      <c r="R145" s="102" t="str">
        <f>IFERROR(VLOOKUP(C145,Calculations!$F$6:$AL$175,21,FALSE),"")</f>
        <v/>
      </c>
      <c r="S145" s="85" t="str">
        <f>IFERROR(VLOOKUP(C145,Calculations!$F$6:$AL$175,22,FALSE),"")</f>
        <v/>
      </c>
      <c r="T145" s="36" t="str">
        <f>IFERROR(VLOOKUP(C145,Calculations!$F$2:$AL$175,24,FALSE),"")</f>
        <v/>
      </c>
      <c r="U145" s="38" t="str">
        <f t="shared" ref="U145:U156" si="30">IF(T145&lt;5,"",IFERROR(SMALL(M145:S145,1),""))</f>
        <v/>
      </c>
      <c r="V145" s="38" t="str">
        <f t="shared" ref="V145:V156" si="31">IF(T145&lt;5,"",IFERROR(SMALL(M145:S145,2),""))</f>
        <v/>
      </c>
      <c r="W145" s="37" t="str">
        <f>IFERROR(VLOOKUP(C145,Calculations!$F$2:$AL$175,25,FALSE),"")</f>
        <v/>
      </c>
      <c r="X145" s="38" t="str">
        <f>IFERROR(VLOOKUP(C145,Calculations!$F$2:$AL$175,26,FALSE),"")</f>
        <v/>
      </c>
      <c r="Y145" s="39" t="str">
        <f>IFERROR(VLOOKUP(C145,Calculations!$F$2:$AL$175,27,FALSE),"")</f>
        <v/>
      </c>
      <c r="Z145" s="39" t="str">
        <f>IFERROR(VLOOKUP(C145,Calculations!$F$2:$AL$175,27,FALSE),"")</f>
        <v/>
      </c>
      <c r="AA145" s="40" t="str">
        <f>IFERROR(VLOOKUP(C145,Calculations!$F$2:$AL$175,31,FALSE),"")</f>
        <v/>
      </c>
    </row>
    <row r="146" spans="2:27" ht="13.5" hidden="1" customHeight="1" x14ac:dyDescent="0.3">
      <c r="B146" s="41">
        <v>3</v>
      </c>
      <c r="C146" s="230" t="str">
        <f>IFERROR(VLOOKUP(B146,Calculations!$B$153:$BC$167,5,FALSE),"")</f>
        <v/>
      </c>
      <c r="D146" s="52" t="str">
        <f>IF(C146="","",VLOOKUP(C146,Lookups!$A$2:$F$99,2,FALSE))</f>
        <v/>
      </c>
      <c r="E146" s="13" t="str">
        <f>IF(C146="","",VLOOKUP(C146,Lookups!$A$2:$F$99,6,FALSE))</f>
        <v/>
      </c>
      <c r="F146" s="84" t="str">
        <f>IFERROR(VLOOKUP(C146,Calculations!$F$6:$AL$175,8,FALSE),"")</f>
        <v/>
      </c>
      <c r="G146" s="101" t="str">
        <f>IFERROR(VLOOKUP(C146,Calculations!$F$6:$AL$175,9,FALSE),"")</f>
        <v/>
      </c>
      <c r="H146" s="84" t="str">
        <f>IFERROR(VLOOKUP(C146,Calculations!$F$6:$AL$175,10,FALSE),"")</f>
        <v/>
      </c>
      <c r="I146" s="101" t="str">
        <f>IFERROR(VLOOKUP(C146,Calculations!$F$6:$AL$175,11,FALSE),"")</f>
        <v/>
      </c>
      <c r="J146" s="84" t="str">
        <f>IFERROR(VLOOKUP(C146,Calculations!$F$6:$AL$175,12,FALSE),"")</f>
        <v/>
      </c>
      <c r="K146" s="101" t="str">
        <f>IFERROR(VLOOKUP(C146,Calculations!$F$6:$AL$175,13,FALSE),"")</f>
        <v/>
      </c>
      <c r="L146" s="84" t="str">
        <f>IFERROR(VLOOKUP(C146,Calculations!$F$6:$AL$175,14,FALSE),"")</f>
        <v/>
      </c>
      <c r="M146" s="85" t="str">
        <f>IFERROR(VLOOKUP(C146,Calculations!$F$6:$AL$175,16,FALSE),"")</f>
        <v/>
      </c>
      <c r="N146" s="102" t="str">
        <f>IFERROR(VLOOKUP(C146,Calculations!$F$6:$AL$175,17,FALSE),"")</f>
        <v/>
      </c>
      <c r="O146" s="85" t="str">
        <f>IFERROR(VLOOKUP(C146,Calculations!$F$6:$AL$175,18,FALSE),"")</f>
        <v/>
      </c>
      <c r="P146" s="102" t="str">
        <f>IFERROR(VLOOKUP(C146,Calculations!$F$6:$AL$175,19,FALSE),"")</f>
        <v/>
      </c>
      <c r="Q146" s="85" t="str">
        <f>IFERROR(VLOOKUP(C146,Calculations!$F$6:$AL$175,20,FALSE),"")</f>
        <v/>
      </c>
      <c r="R146" s="102" t="str">
        <f>IFERROR(VLOOKUP(C146,Calculations!$F$6:$AL$175,21,FALSE),"")</f>
        <v/>
      </c>
      <c r="S146" s="85" t="str">
        <f>IFERROR(VLOOKUP(C146,Calculations!$F$6:$AL$175,22,FALSE),"")</f>
        <v/>
      </c>
      <c r="T146" s="36" t="str">
        <f>IFERROR(VLOOKUP(C146,Calculations!$F$2:$AL$175,24,FALSE),"")</f>
        <v/>
      </c>
      <c r="U146" s="38" t="str">
        <f t="shared" si="30"/>
        <v/>
      </c>
      <c r="V146" s="38" t="str">
        <f t="shared" si="31"/>
        <v/>
      </c>
      <c r="W146" s="37" t="str">
        <f>IFERROR(VLOOKUP(C146,Calculations!$F$2:$AL$175,25,FALSE),"")</f>
        <v/>
      </c>
      <c r="X146" s="38" t="str">
        <f>IFERROR(VLOOKUP(C146,Calculations!$F$2:$AL$175,26,FALSE),"")</f>
        <v/>
      </c>
      <c r="Y146" s="39" t="str">
        <f>IFERROR(VLOOKUP(C146,Calculations!$F$2:$AL$175,27,FALSE),"")</f>
        <v/>
      </c>
      <c r="Z146" s="39" t="str">
        <f>IFERROR(VLOOKUP(C146,Calculations!$F$2:$AL$175,27,FALSE),"")</f>
        <v/>
      </c>
      <c r="AA146" s="40" t="str">
        <f>IFERROR(VLOOKUP(C146,Calculations!$F$2:$AL$175,31,FALSE),"")</f>
        <v/>
      </c>
    </row>
    <row r="147" spans="2:27" ht="13.5" hidden="1" customHeight="1" x14ac:dyDescent="0.3">
      <c r="B147" s="41">
        <v>4</v>
      </c>
      <c r="C147" s="230" t="str">
        <f>IFERROR(VLOOKUP(B147,Calculations!$B$153:$BC$167,5,FALSE),"")</f>
        <v/>
      </c>
      <c r="D147" s="52" t="str">
        <f>IF(C147="","",VLOOKUP(C147,Lookups!$A$2:$F$99,2,FALSE))</f>
        <v/>
      </c>
      <c r="E147" s="13" t="str">
        <f>IF(C147="","",VLOOKUP(C147,Lookups!$A$2:$F$99,6,FALSE))</f>
        <v/>
      </c>
      <c r="F147" s="84" t="str">
        <f>IFERROR(VLOOKUP(C147,Calculations!$F$6:$AL$175,8,FALSE),"")</f>
        <v/>
      </c>
      <c r="G147" s="101" t="str">
        <f>IFERROR(VLOOKUP(C147,Calculations!$F$6:$AL$175,9,FALSE),"")</f>
        <v/>
      </c>
      <c r="H147" s="84" t="str">
        <f>IFERROR(VLOOKUP(C147,Calculations!$F$6:$AL$175,10,FALSE),"")</f>
        <v/>
      </c>
      <c r="I147" s="101" t="str">
        <f>IFERROR(VLOOKUP(C147,Calculations!$F$6:$AL$175,11,FALSE),"")</f>
        <v/>
      </c>
      <c r="J147" s="84" t="str">
        <f>IFERROR(VLOOKUP(C147,Calculations!$F$6:$AL$175,12,FALSE),"")</f>
        <v/>
      </c>
      <c r="K147" s="101" t="str">
        <f>IFERROR(VLOOKUP(C147,Calculations!$F$6:$AL$175,13,FALSE),"")</f>
        <v/>
      </c>
      <c r="L147" s="84" t="str">
        <f>IFERROR(VLOOKUP(C147,Calculations!$F$6:$AL$175,14,FALSE),"")</f>
        <v/>
      </c>
      <c r="M147" s="85" t="str">
        <f>IFERROR(VLOOKUP(C147,Calculations!$F$6:$AL$175,16,FALSE),"")</f>
        <v/>
      </c>
      <c r="N147" s="102" t="str">
        <f>IFERROR(VLOOKUP(C147,Calculations!$F$6:$AL$175,17,FALSE),"")</f>
        <v/>
      </c>
      <c r="O147" s="85" t="str">
        <f>IFERROR(VLOOKUP(C147,Calculations!$F$6:$AL$175,18,FALSE),"")</f>
        <v/>
      </c>
      <c r="P147" s="102" t="str">
        <f>IFERROR(VLOOKUP(C147,Calculations!$F$6:$AL$175,19,FALSE),"")</f>
        <v/>
      </c>
      <c r="Q147" s="85" t="str">
        <f>IFERROR(VLOOKUP(C147,Calculations!$F$6:$AL$175,20,FALSE),"")</f>
        <v/>
      </c>
      <c r="R147" s="102" t="str">
        <f>IFERROR(VLOOKUP(C147,Calculations!$F$6:$AL$175,21,FALSE),"")</f>
        <v/>
      </c>
      <c r="S147" s="85" t="str">
        <f>IFERROR(VLOOKUP(C147,Calculations!$F$6:$AL$175,22,FALSE),"")</f>
        <v/>
      </c>
      <c r="T147" s="36" t="str">
        <f>IFERROR(VLOOKUP(C147,Calculations!$F$2:$AL$175,24,FALSE),"")</f>
        <v/>
      </c>
      <c r="U147" s="38" t="str">
        <f t="shared" si="30"/>
        <v/>
      </c>
      <c r="V147" s="38" t="str">
        <f t="shared" si="31"/>
        <v/>
      </c>
      <c r="W147" s="37" t="str">
        <f>IFERROR(VLOOKUP(C147,Calculations!$F$2:$AL$175,25,FALSE),"")</f>
        <v/>
      </c>
      <c r="X147" s="38" t="str">
        <f>IFERROR(VLOOKUP(C147,Calculations!$F$2:$AL$175,26,FALSE),"")</f>
        <v/>
      </c>
      <c r="Y147" s="39" t="str">
        <f>IFERROR(VLOOKUP(C147,Calculations!$F$2:$AL$175,27,FALSE),"")</f>
        <v/>
      </c>
      <c r="Z147" s="39" t="str">
        <f>IFERROR(VLOOKUP(C147,Calculations!$F$2:$AL$175,27,FALSE),"")</f>
        <v/>
      </c>
      <c r="AA147" s="40" t="str">
        <f>IFERROR(VLOOKUP(C147,Calculations!$F$2:$AL$175,31,FALSE),"")</f>
        <v/>
      </c>
    </row>
    <row r="148" spans="2:27" ht="13.5" hidden="1" customHeight="1" x14ac:dyDescent="0.3">
      <c r="B148" s="41">
        <v>5</v>
      </c>
      <c r="C148" s="230" t="str">
        <f>IFERROR(VLOOKUP(B148,Calculations!$B$153:$BC$167,5,FALSE),"")</f>
        <v/>
      </c>
      <c r="D148" s="52" t="str">
        <f>IF(C148="","",VLOOKUP(C148,Lookups!$A$2:$F$99,2,FALSE))</f>
        <v/>
      </c>
      <c r="E148" s="13" t="str">
        <f>IF(C148="","",VLOOKUP(C148,Lookups!$A$2:$F$99,6,FALSE))</f>
        <v/>
      </c>
      <c r="F148" s="84" t="str">
        <f>IFERROR(VLOOKUP(C148,Calculations!$F$6:$AL$175,8,FALSE),"")</f>
        <v/>
      </c>
      <c r="G148" s="101" t="str">
        <f>IFERROR(VLOOKUP(C148,Calculations!$F$6:$AL$175,9,FALSE),"")</f>
        <v/>
      </c>
      <c r="H148" s="84" t="str">
        <f>IFERROR(VLOOKUP(C148,Calculations!$F$6:$AL$175,10,FALSE),"")</f>
        <v/>
      </c>
      <c r="I148" s="101" t="str">
        <f>IFERROR(VLOOKUP(C148,Calculations!$F$6:$AL$175,11,FALSE),"")</f>
        <v/>
      </c>
      <c r="J148" s="84" t="str">
        <f>IFERROR(VLOOKUP(C148,Calculations!$F$6:$AL$175,12,FALSE),"")</f>
        <v/>
      </c>
      <c r="K148" s="101" t="str">
        <f>IFERROR(VLOOKUP(C148,Calculations!$F$6:$AL$175,13,FALSE),"")</f>
        <v/>
      </c>
      <c r="L148" s="84" t="str">
        <f>IFERROR(VLOOKUP(C148,Calculations!$F$6:$AL$175,14,FALSE),"")</f>
        <v/>
      </c>
      <c r="M148" s="85" t="str">
        <f>IFERROR(VLOOKUP(C148,Calculations!$F$6:$AL$175,16,FALSE),"")</f>
        <v/>
      </c>
      <c r="N148" s="102" t="str">
        <f>IFERROR(VLOOKUP(C148,Calculations!$F$6:$AL$175,17,FALSE),"")</f>
        <v/>
      </c>
      <c r="O148" s="85" t="str">
        <f>IFERROR(VLOOKUP(C148,Calculations!$F$6:$AL$175,18,FALSE),"")</f>
        <v/>
      </c>
      <c r="P148" s="102" t="str">
        <f>IFERROR(VLOOKUP(C148,Calculations!$F$6:$AL$175,19,FALSE),"")</f>
        <v/>
      </c>
      <c r="Q148" s="85" t="str">
        <f>IFERROR(VLOOKUP(C148,Calculations!$F$6:$AL$175,20,FALSE),"")</f>
        <v/>
      </c>
      <c r="R148" s="102" t="str">
        <f>IFERROR(VLOOKUP(C148,Calculations!$F$6:$AL$175,21,FALSE),"")</f>
        <v/>
      </c>
      <c r="S148" s="85" t="str">
        <f>IFERROR(VLOOKUP(C148,Calculations!$F$6:$AL$175,22,FALSE),"")</f>
        <v/>
      </c>
      <c r="T148" s="36" t="str">
        <f>IFERROR(VLOOKUP(C148,Calculations!$F$2:$AL$175,24,FALSE),"")</f>
        <v/>
      </c>
      <c r="U148" s="38" t="str">
        <f t="shared" si="30"/>
        <v/>
      </c>
      <c r="V148" s="38" t="str">
        <f t="shared" si="31"/>
        <v/>
      </c>
      <c r="W148" s="37" t="str">
        <f>IFERROR(VLOOKUP(C148,Calculations!$F$2:$AL$175,25,FALSE),"")</f>
        <v/>
      </c>
      <c r="X148" s="38" t="str">
        <f>IFERROR(VLOOKUP(C148,Calculations!$F$2:$AL$175,26,FALSE),"")</f>
        <v/>
      </c>
      <c r="Y148" s="39" t="str">
        <f>IFERROR(VLOOKUP(C148,Calculations!$F$2:$AL$175,27,FALSE),"")</f>
        <v/>
      </c>
      <c r="Z148" s="39" t="str">
        <f>IFERROR(VLOOKUP(C148,Calculations!$F$2:$AL$175,27,FALSE),"")</f>
        <v/>
      </c>
      <c r="AA148" s="40" t="str">
        <f>IFERROR(VLOOKUP(C148,Calculations!$F$2:$AL$175,31,FALSE),"")</f>
        <v/>
      </c>
    </row>
    <row r="149" spans="2:27" ht="13.5" hidden="1" customHeight="1" x14ac:dyDescent="0.3">
      <c r="B149" s="41">
        <v>6</v>
      </c>
      <c r="C149" s="230" t="str">
        <f>IFERROR(VLOOKUP(B149,Calculations!$B$153:$BC$167,5,FALSE),"")</f>
        <v/>
      </c>
      <c r="D149" s="52" t="str">
        <f>IF(C149="","",VLOOKUP(C149,Lookups!$A$2:$F$99,2,FALSE))</f>
        <v/>
      </c>
      <c r="E149" s="13" t="str">
        <f>IF(C149="","",VLOOKUP(C149,Lookups!$A$2:$F$99,6,FALSE))</f>
        <v/>
      </c>
      <c r="F149" s="84" t="str">
        <f>IFERROR(VLOOKUP(C149,Calculations!$F$6:$AL$175,8,FALSE),"")</f>
        <v/>
      </c>
      <c r="G149" s="101" t="str">
        <f>IFERROR(VLOOKUP(C149,Calculations!$F$6:$AL$175,9,FALSE),"")</f>
        <v/>
      </c>
      <c r="H149" s="84" t="str">
        <f>IFERROR(VLOOKUP(C149,Calculations!$F$6:$AL$175,10,FALSE),"")</f>
        <v/>
      </c>
      <c r="I149" s="101" t="str">
        <f>IFERROR(VLOOKUP(C149,Calculations!$F$6:$AL$175,11,FALSE),"")</f>
        <v/>
      </c>
      <c r="J149" s="84" t="str">
        <f>IFERROR(VLOOKUP(C149,Calculations!$F$6:$AL$175,12,FALSE),"")</f>
        <v/>
      </c>
      <c r="K149" s="101" t="str">
        <f>IFERROR(VLOOKUP(C149,Calculations!$F$6:$AL$175,13,FALSE),"")</f>
        <v/>
      </c>
      <c r="L149" s="84" t="str">
        <f>IFERROR(VLOOKUP(C149,Calculations!$F$6:$AL$175,14,FALSE),"")</f>
        <v/>
      </c>
      <c r="M149" s="85" t="str">
        <f>IFERROR(VLOOKUP(C149,Calculations!$F$6:$AL$175,16,FALSE),"")</f>
        <v/>
      </c>
      <c r="N149" s="102" t="str">
        <f>IFERROR(VLOOKUP(C149,Calculations!$F$6:$AL$175,17,FALSE),"")</f>
        <v/>
      </c>
      <c r="O149" s="85" t="str">
        <f>IFERROR(VLOOKUP(C149,Calculations!$F$6:$AL$175,18,FALSE),"")</f>
        <v/>
      </c>
      <c r="P149" s="102" t="str">
        <f>IFERROR(VLOOKUP(C149,Calculations!$F$6:$AL$175,19,FALSE),"")</f>
        <v/>
      </c>
      <c r="Q149" s="85" t="str">
        <f>IFERROR(VLOOKUP(C149,Calculations!$F$6:$AL$175,20,FALSE),"")</f>
        <v/>
      </c>
      <c r="R149" s="102" t="str">
        <f>IFERROR(VLOOKUP(C149,Calculations!$F$6:$AL$175,21,FALSE),"")</f>
        <v/>
      </c>
      <c r="S149" s="85" t="str">
        <f>IFERROR(VLOOKUP(C149,Calculations!$F$6:$AL$175,22,FALSE),"")</f>
        <v/>
      </c>
      <c r="T149" s="36" t="str">
        <f>IFERROR(VLOOKUP(C149,Calculations!$F$2:$AL$175,24,FALSE),"")</f>
        <v/>
      </c>
      <c r="U149" s="38" t="str">
        <f t="shared" si="30"/>
        <v/>
      </c>
      <c r="V149" s="38" t="str">
        <f t="shared" si="31"/>
        <v/>
      </c>
      <c r="W149" s="37" t="str">
        <f>IFERROR(VLOOKUP(C149,Calculations!$F$2:$AL$175,25,FALSE),"")</f>
        <v/>
      </c>
      <c r="X149" s="38" t="str">
        <f>IFERROR(VLOOKUP(C149,Calculations!$F$2:$AL$175,26,FALSE),"")</f>
        <v/>
      </c>
      <c r="Y149" s="39" t="str">
        <f>IFERROR(VLOOKUP(C149,Calculations!$F$2:$AL$175,27,FALSE),"")</f>
        <v/>
      </c>
      <c r="Z149" s="39" t="str">
        <f>IFERROR(VLOOKUP(C149,Calculations!$F$2:$AL$175,27,FALSE),"")</f>
        <v/>
      </c>
      <c r="AA149" s="40" t="str">
        <f>IFERROR(VLOOKUP(C149,Calculations!$F$2:$AL$175,31,FALSE),"")</f>
        <v/>
      </c>
    </row>
    <row r="150" spans="2:27" ht="13.5" hidden="1" customHeight="1" x14ac:dyDescent="0.3">
      <c r="B150" s="41">
        <v>7</v>
      </c>
      <c r="C150" s="230" t="str">
        <f>IFERROR(VLOOKUP(B150,Calculations!$B$153:$BC$167,5,FALSE),"")</f>
        <v/>
      </c>
      <c r="D150" s="52" t="str">
        <f>IF(C150="","",VLOOKUP(C150,Lookups!$A$2:$F$99,2,FALSE))</f>
        <v/>
      </c>
      <c r="E150" s="13" t="str">
        <f>IF(C150="","",VLOOKUP(C150,Lookups!$A$2:$F$99,6,FALSE))</f>
        <v/>
      </c>
      <c r="F150" s="84" t="str">
        <f>IFERROR(VLOOKUP(C150,Calculations!$F$6:$AL$175,8,FALSE),"")</f>
        <v/>
      </c>
      <c r="G150" s="101" t="str">
        <f>IFERROR(VLOOKUP(C150,Calculations!$F$6:$AL$175,9,FALSE),"")</f>
        <v/>
      </c>
      <c r="H150" s="84" t="str">
        <f>IFERROR(VLOOKUP(C150,Calculations!$F$6:$AL$175,10,FALSE),"")</f>
        <v/>
      </c>
      <c r="I150" s="101" t="str">
        <f>IFERROR(VLOOKUP(C150,Calculations!$F$6:$AL$175,11,FALSE),"")</f>
        <v/>
      </c>
      <c r="J150" s="84" t="str">
        <f>IFERROR(VLOOKUP(C150,Calculations!$F$6:$AL$175,12,FALSE),"")</f>
        <v/>
      </c>
      <c r="K150" s="101" t="str">
        <f>IFERROR(VLOOKUP(C150,Calculations!$F$6:$AL$175,13,FALSE),"")</f>
        <v/>
      </c>
      <c r="L150" s="84" t="str">
        <f>IFERROR(VLOOKUP(C150,Calculations!$F$6:$AL$175,14,FALSE),"")</f>
        <v/>
      </c>
      <c r="M150" s="85" t="str">
        <f>IFERROR(VLOOKUP(C150,Calculations!$F$6:$AL$175,16,FALSE),"")</f>
        <v/>
      </c>
      <c r="N150" s="102" t="str">
        <f>IFERROR(VLOOKUP(C150,Calculations!$F$6:$AL$175,17,FALSE),"")</f>
        <v/>
      </c>
      <c r="O150" s="85" t="str">
        <f>IFERROR(VLOOKUP(C150,Calculations!$F$6:$AL$175,18,FALSE),"")</f>
        <v/>
      </c>
      <c r="P150" s="102" t="str">
        <f>IFERROR(VLOOKUP(C150,Calculations!$F$6:$AL$175,19,FALSE),"")</f>
        <v/>
      </c>
      <c r="Q150" s="85" t="str">
        <f>IFERROR(VLOOKUP(C150,Calculations!$F$6:$AL$175,20,FALSE),"")</f>
        <v/>
      </c>
      <c r="R150" s="102" t="str">
        <f>IFERROR(VLOOKUP(C150,Calculations!$F$6:$AL$175,21,FALSE),"")</f>
        <v/>
      </c>
      <c r="S150" s="85" t="str">
        <f>IFERROR(VLOOKUP(C150,Calculations!$F$6:$AL$175,22,FALSE),"")</f>
        <v/>
      </c>
      <c r="T150" s="36" t="str">
        <f>IFERROR(VLOOKUP(C150,Calculations!$F$2:$AL$175,24,FALSE),"")</f>
        <v/>
      </c>
      <c r="U150" s="38" t="str">
        <f t="shared" si="30"/>
        <v/>
      </c>
      <c r="V150" s="38" t="str">
        <f t="shared" si="31"/>
        <v/>
      </c>
      <c r="W150" s="37" t="str">
        <f>IFERROR(VLOOKUP(C150,Calculations!$F$2:$AL$175,25,FALSE),"")</f>
        <v/>
      </c>
      <c r="X150" s="38" t="str">
        <f>IFERROR(VLOOKUP(C150,Calculations!$F$2:$AL$175,26,FALSE),"")</f>
        <v/>
      </c>
      <c r="Y150" s="39" t="str">
        <f>IFERROR(VLOOKUP(C150,Calculations!$F$2:$AL$175,27,FALSE),"")</f>
        <v/>
      </c>
      <c r="Z150" s="39" t="str">
        <f>IFERROR(VLOOKUP(C150,Calculations!$F$2:$AL$175,27,FALSE),"")</f>
        <v/>
      </c>
      <c r="AA150" s="40" t="str">
        <f>IFERROR(VLOOKUP(C150,Calculations!$F$2:$AL$175,31,FALSE),"")</f>
        <v/>
      </c>
    </row>
    <row r="151" spans="2:27" ht="13.5" hidden="1" customHeight="1" x14ac:dyDescent="0.3">
      <c r="B151" s="41">
        <v>8</v>
      </c>
      <c r="C151" s="230" t="str">
        <f>IFERROR(VLOOKUP(B151,Calculations!$B$153:$BC$167,5,FALSE),"")</f>
        <v/>
      </c>
      <c r="D151" s="52" t="str">
        <f>IF(C151="","",VLOOKUP(C151,Lookups!$A$2:$F$99,2,FALSE))</f>
        <v/>
      </c>
      <c r="E151" s="13" t="str">
        <f>IF(C151="","",VLOOKUP(C151,Lookups!$A$2:$F$99,6,FALSE))</f>
        <v/>
      </c>
      <c r="F151" s="84" t="str">
        <f>IFERROR(VLOOKUP(C151,Calculations!$F$6:$AL$175,8,FALSE),"")</f>
        <v/>
      </c>
      <c r="G151" s="101" t="str">
        <f>IFERROR(VLOOKUP(C151,Calculations!$F$6:$AL$175,9,FALSE),"")</f>
        <v/>
      </c>
      <c r="H151" s="84" t="str">
        <f>IFERROR(VLOOKUP(C151,Calculations!$F$6:$AL$175,10,FALSE),"")</f>
        <v/>
      </c>
      <c r="I151" s="101" t="str">
        <f>IFERROR(VLOOKUP(C151,Calculations!$F$6:$AL$175,11,FALSE),"")</f>
        <v/>
      </c>
      <c r="J151" s="84" t="str">
        <f>IFERROR(VLOOKUP(C151,Calculations!$F$6:$AL$175,12,FALSE),"")</f>
        <v/>
      </c>
      <c r="K151" s="101" t="str">
        <f>IFERROR(VLOOKUP(C151,Calculations!$F$6:$AL$175,13,FALSE),"")</f>
        <v/>
      </c>
      <c r="L151" s="84" t="str">
        <f>IFERROR(VLOOKUP(C151,Calculations!$F$6:$AL$175,14,FALSE),"")</f>
        <v/>
      </c>
      <c r="M151" s="85" t="str">
        <f>IFERROR(VLOOKUP(C151,Calculations!$F$6:$AL$175,16,FALSE),"")</f>
        <v/>
      </c>
      <c r="N151" s="102" t="str">
        <f>IFERROR(VLOOKUP(C151,Calculations!$F$6:$AL$175,17,FALSE),"")</f>
        <v/>
      </c>
      <c r="O151" s="85" t="str">
        <f>IFERROR(VLOOKUP(C151,Calculations!$F$6:$AL$175,18,FALSE),"")</f>
        <v/>
      </c>
      <c r="P151" s="102" t="str">
        <f>IFERROR(VLOOKUP(C151,Calculations!$F$6:$AL$175,19,FALSE),"")</f>
        <v/>
      </c>
      <c r="Q151" s="85" t="str">
        <f>IFERROR(VLOOKUP(C151,Calculations!$F$6:$AL$175,20,FALSE),"")</f>
        <v/>
      </c>
      <c r="R151" s="102" t="str">
        <f>IFERROR(VLOOKUP(C151,Calculations!$F$6:$AL$175,21,FALSE),"")</f>
        <v/>
      </c>
      <c r="S151" s="85" t="str">
        <f>IFERROR(VLOOKUP(C151,Calculations!$F$6:$AL$175,22,FALSE),"")</f>
        <v/>
      </c>
      <c r="T151" s="36" t="str">
        <f>IFERROR(VLOOKUP(C151,Calculations!$F$2:$AL$175,24,FALSE),"")</f>
        <v/>
      </c>
      <c r="U151" s="38" t="str">
        <f t="shared" si="30"/>
        <v/>
      </c>
      <c r="V151" s="38" t="str">
        <f t="shared" si="31"/>
        <v/>
      </c>
      <c r="W151" s="37" t="str">
        <f>IFERROR(VLOOKUP(C151,Calculations!$F$2:$AL$175,25,FALSE),"")</f>
        <v/>
      </c>
      <c r="X151" s="38" t="str">
        <f>IFERROR(VLOOKUP(C151,Calculations!$F$2:$AL$175,26,FALSE),"")</f>
        <v/>
      </c>
      <c r="Y151" s="39" t="str">
        <f>IFERROR(VLOOKUP(C151,Calculations!$F$2:$AL$175,27,FALSE),"")</f>
        <v/>
      </c>
      <c r="Z151" s="39" t="str">
        <f>IFERROR(VLOOKUP(C151,Calculations!$F$2:$AL$175,27,FALSE),"")</f>
        <v/>
      </c>
      <c r="AA151" s="40" t="str">
        <f>IFERROR(VLOOKUP(C151,Calculations!$F$2:$AL$175,31,FALSE),"")</f>
        <v/>
      </c>
    </row>
    <row r="152" spans="2:27" ht="13.5" hidden="1" customHeight="1" x14ac:dyDescent="0.3">
      <c r="B152" s="41">
        <v>9</v>
      </c>
      <c r="C152" s="230" t="str">
        <f>IFERROR(VLOOKUP(B152,Calculations!$B$153:$BC$167,5,FALSE),"")</f>
        <v/>
      </c>
      <c r="D152" s="52" t="str">
        <f>IF(C152="","",VLOOKUP(C152,Lookups!$A$2:$F$99,2,FALSE))</f>
        <v/>
      </c>
      <c r="E152" s="13" t="str">
        <f>IF(C152="","",VLOOKUP(C152,Lookups!$A$2:$F$99,6,FALSE))</f>
        <v/>
      </c>
      <c r="F152" s="84" t="str">
        <f>IFERROR(VLOOKUP(C152,Calculations!$F$6:$AL$175,8,FALSE),"")</f>
        <v/>
      </c>
      <c r="G152" s="101" t="str">
        <f>IFERROR(VLOOKUP(C152,Calculations!$F$6:$AL$175,9,FALSE),"")</f>
        <v/>
      </c>
      <c r="H152" s="84" t="str">
        <f>IFERROR(VLOOKUP(C152,Calculations!$F$6:$AL$175,10,FALSE),"")</f>
        <v/>
      </c>
      <c r="I152" s="101" t="str">
        <f>IFERROR(VLOOKUP(C152,Calculations!$F$6:$AL$175,11,FALSE),"")</f>
        <v/>
      </c>
      <c r="J152" s="84" t="str">
        <f>IFERROR(VLOOKUP(C152,Calculations!$F$6:$AL$175,12,FALSE),"")</f>
        <v/>
      </c>
      <c r="K152" s="101" t="str">
        <f>IFERROR(VLOOKUP(C152,Calculations!$F$6:$AL$175,13,FALSE),"")</f>
        <v/>
      </c>
      <c r="L152" s="84" t="str">
        <f>IFERROR(VLOOKUP(C152,Calculations!$F$6:$AL$175,14,FALSE),"")</f>
        <v/>
      </c>
      <c r="M152" s="85" t="str">
        <f>IFERROR(VLOOKUP(C152,Calculations!$F$6:$AL$175,16,FALSE),"")</f>
        <v/>
      </c>
      <c r="N152" s="102" t="str">
        <f>IFERROR(VLOOKUP(C152,Calculations!$F$6:$AL$175,17,FALSE),"")</f>
        <v/>
      </c>
      <c r="O152" s="85" t="str">
        <f>IFERROR(VLOOKUP(C152,Calculations!$F$6:$AL$175,18,FALSE),"")</f>
        <v/>
      </c>
      <c r="P152" s="102" t="str">
        <f>IFERROR(VLOOKUP(C152,Calculations!$F$6:$AL$175,19,FALSE),"")</f>
        <v/>
      </c>
      <c r="Q152" s="85" t="str">
        <f>IFERROR(VLOOKUP(C152,Calculations!$F$6:$AL$175,20,FALSE),"")</f>
        <v/>
      </c>
      <c r="R152" s="102" t="str">
        <f>IFERROR(VLOOKUP(C152,Calculations!$F$6:$AL$175,21,FALSE),"")</f>
        <v/>
      </c>
      <c r="S152" s="85" t="str">
        <f>IFERROR(VLOOKUP(C152,Calculations!$F$6:$AL$175,22,FALSE),"")</f>
        <v/>
      </c>
      <c r="T152" s="36" t="str">
        <f>IFERROR(VLOOKUP(C152,Calculations!$F$2:$AL$175,24,FALSE),"")</f>
        <v/>
      </c>
      <c r="U152" s="38" t="str">
        <f t="shared" si="30"/>
        <v/>
      </c>
      <c r="V152" s="38" t="str">
        <f t="shared" si="31"/>
        <v/>
      </c>
      <c r="W152" s="37" t="str">
        <f>IFERROR(VLOOKUP(C152,Calculations!$F$2:$AL$175,25,FALSE),"")</f>
        <v/>
      </c>
      <c r="X152" s="38" t="str">
        <f>IFERROR(VLOOKUP(C152,Calculations!$F$2:$AL$175,26,FALSE),"")</f>
        <v/>
      </c>
      <c r="Y152" s="39" t="str">
        <f>IFERROR(VLOOKUP(C152,Calculations!$F$2:$AL$175,27,FALSE),"")</f>
        <v/>
      </c>
      <c r="Z152" s="39" t="str">
        <f>IFERROR(VLOOKUP(C152,Calculations!$F$2:$AL$175,27,FALSE),"")</f>
        <v/>
      </c>
      <c r="AA152" s="40" t="str">
        <f>IFERROR(VLOOKUP(C152,Calculations!$F$2:$AL$175,31,FALSE),"")</f>
        <v/>
      </c>
    </row>
    <row r="155" spans="2:27" ht="13.5" hidden="1" customHeight="1" x14ac:dyDescent="0.3">
      <c r="C155" s="230" t="str">
        <f>IFERROR(VLOOKUP(B155,Calculations!$B$153:$BC$167,5,FALSE),"")</f>
        <v/>
      </c>
      <c r="D155" s="52"/>
      <c r="E155" s="13"/>
      <c r="F155" s="84" t="str">
        <f>IFERROR(VLOOKUP(C155,Calculations!$F$6:$AL$175,8,FALSE),"")</f>
        <v/>
      </c>
      <c r="G155" s="101" t="str">
        <f>IFERROR(VLOOKUP(C155,Calculations!$F$6:$AL$175,9,FALSE),"")</f>
        <v/>
      </c>
      <c r="H155" s="84" t="str">
        <f>IFERROR(VLOOKUP(C155,Calculations!$F$6:$AL$175,10,FALSE),"")</f>
        <v/>
      </c>
      <c r="I155" s="101" t="str">
        <f>IFERROR(VLOOKUP(C155,Calculations!$F$6:$AL$175,11,FALSE),"")</f>
        <v/>
      </c>
      <c r="J155" s="84" t="str">
        <f>IFERROR(VLOOKUP(C155,Calculations!$F$6:$AL$175,12,FALSE),"")</f>
        <v/>
      </c>
      <c r="K155" s="101" t="str">
        <f>IFERROR(VLOOKUP(C155,Calculations!$F$6:$AL$175,13,FALSE),"")</f>
        <v/>
      </c>
      <c r="L155" s="84" t="str">
        <f>IFERROR(VLOOKUP(C155,Calculations!$F$6:$AL$175,14,FALSE),"")</f>
        <v/>
      </c>
      <c r="M155" s="85" t="str">
        <f>IFERROR(VLOOKUP(C155,Calculations!$F$6:$AL$175,16,FALSE),"")</f>
        <v/>
      </c>
      <c r="N155" s="102" t="str">
        <f>IFERROR(VLOOKUP(C155,Calculations!$F$6:$AL$175,17,FALSE),"")</f>
        <v/>
      </c>
      <c r="O155" s="85" t="str">
        <f>IFERROR(VLOOKUP(C155,Calculations!$F$6:$AL$175,18,FALSE),"")</f>
        <v/>
      </c>
      <c r="P155" s="102" t="str">
        <f>IFERROR(VLOOKUP(C155,Calculations!$F$6:$AL$175,19,FALSE),"")</f>
        <v/>
      </c>
      <c r="Q155" s="85" t="str">
        <f>IFERROR(VLOOKUP(C155,Calculations!$F$6:$AL$175,20,FALSE),"")</f>
        <v/>
      </c>
      <c r="R155" s="102" t="str">
        <f>IFERROR(VLOOKUP(C155,Calculations!$F$6:$AL$175,21,FALSE),"")</f>
        <v/>
      </c>
      <c r="S155" s="85" t="str">
        <f>IFERROR(VLOOKUP(C155,Calculations!$F$6:$AL$175,22,FALSE),"")</f>
        <v/>
      </c>
      <c r="T155" s="36" t="str">
        <f>IFERROR(VLOOKUP(C155,Calculations!$F$2:$AL$175,24,FALSE),"")</f>
        <v/>
      </c>
      <c r="U155" s="38" t="str">
        <f t="shared" si="30"/>
        <v/>
      </c>
      <c r="V155" s="38" t="str">
        <f t="shared" si="31"/>
        <v/>
      </c>
      <c r="W155" s="37" t="str">
        <f>IFERROR(VLOOKUP(C155,Calculations!$F$2:$AL$175,25,FALSE),"")</f>
        <v/>
      </c>
      <c r="X155" s="38" t="str">
        <f>IFERROR(VLOOKUP(C155,Calculations!$F$2:$AL$175,26,FALSE),"")</f>
        <v/>
      </c>
      <c r="Y155" s="39" t="str">
        <f>IFERROR(VLOOKUP(C155,Calculations!$F$2:$AL$175,27,FALSE),"")</f>
        <v/>
      </c>
      <c r="Z155" s="39" t="str">
        <f>IFERROR(VLOOKUP(C155,Calculations!$F$2:$AL$175,27,FALSE),"")</f>
        <v/>
      </c>
      <c r="AA155" s="40" t="str">
        <f>IFERROR(VLOOKUP(C155,Calculations!$F$2:$AL$175,31,FALSE),"")</f>
        <v/>
      </c>
    </row>
    <row r="156" spans="2:27" ht="13.5" hidden="1" customHeight="1" x14ac:dyDescent="0.3">
      <c r="C156" s="230" t="str">
        <f>IFERROR(VLOOKUP(B156,Calculations!$B$153:$BC$167,4,FALSE),"")</f>
        <v/>
      </c>
      <c r="D156" s="52" t="str">
        <f>IF(C156="","",VLOOKUP(C156,Lookups!$A$2:$F$99,2,FALSE))</f>
        <v/>
      </c>
      <c r="E156" s="13" t="str">
        <f>IF(C156="","",VLOOKUP(C156,Lookups!$A$2:$F$99,6,FALSE))</f>
        <v/>
      </c>
      <c r="F156" s="84" t="str">
        <f>IFERROR(VLOOKUP(C156,Calculations!$F$6:$AL$175,8,FALSE),"")</f>
        <v/>
      </c>
      <c r="G156" s="101" t="str">
        <f>IFERROR(VLOOKUP(C156,Calculations!$F$6:$AL$175,9,FALSE),"")</f>
        <v/>
      </c>
      <c r="H156" s="84" t="str">
        <f>IFERROR(VLOOKUP(C156,Calculations!$F$6:$AL$175,10,FALSE),"")</f>
        <v/>
      </c>
      <c r="I156" s="101" t="str">
        <f>IFERROR(VLOOKUP(C156,Calculations!$F$6:$AL$175,11,FALSE),"")</f>
        <v/>
      </c>
      <c r="J156" s="84" t="str">
        <f>IFERROR(VLOOKUP(C156,Calculations!$F$6:$AL$175,12,FALSE),"")</f>
        <v/>
      </c>
      <c r="K156" s="101" t="str">
        <f>IFERROR(VLOOKUP(C156,Calculations!$F$6:$AL$175,13,FALSE),"")</f>
        <v/>
      </c>
      <c r="L156" s="84" t="str">
        <f>IFERROR(VLOOKUP(C156,Calculations!$F$6:$AL$175,14,FALSE),"")</f>
        <v/>
      </c>
      <c r="M156" s="85" t="str">
        <f>IFERROR(VLOOKUP(C156,Calculations!$F$6:$AL$175,16,FALSE),"")</f>
        <v/>
      </c>
      <c r="N156" s="102" t="str">
        <f>IFERROR(VLOOKUP(C156,Calculations!$F$6:$AL$175,17,FALSE),"")</f>
        <v/>
      </c>
      <c r="O156" s="85" t="str">
        <f>IFERROR(VLOOKUP(C156,Calculations!$F$6:$AL$175,18,FALSE),"")</f>
        <v/>
      </c>
      <c r="P156" s="102" t="str">
        <f>IFERROR(VLOOKUP(C156,Calculations!$F$6:$AL$175,19,FALSE),"")</f>
        <v/>
      </c>
      <c r="Q156" s="85" t="str">
        <f>IFERROR(VLOOKUP(C156,Calculations!$F$6:$AL$175,20,FALSE),"")</f>
        <v/>
      </c>
      <c r="R156" s="102" t="str">
        <f>IFERROR(VLOOKUP(C156,Calculations!$F$6:$AL$175,21,FALSE),"")</f>
        <v/>
      </c>
      <c r="S156" s="85" t="str">
        <f>IFERROR(VLOOKUP(C156,Calculations!$F$6:$AL$175,22,FALSE),"")</f>
        <v/>
      </c>
      <c r="T156" s="36" t="str">
        <f>IFERROR(VLOOKUP(C156,Calculations!$F$2:$AL$175,24,FALSE),"")</f>
        <v/>
      </c>
      <c r="U156" s="38" t="str">
        <f t="shared" si="30"/>
        <v/>
      </c>
      <c r="V156" s="38" t="str">
        <f t="shared" si="31"/>
        <v/>
      </c>
      <c r="W156" s="37" t="str">
        <f>IFERROR(VLOOKUP(C156,Calculations!$F$2:$AL$175,25,FALSE),"")</f>
        <v/>
      </c>
      <c r="X156" s="38" t="str">
        <f>IFERROR(VLOOKUP(C156,Calculations!$F$2:$AL$175,26,FALSE),"")</f>
        <v/>
      </c>
      <c r="Y156" s="39" t="str">
        <f>IFERROR(VLOOKUP(C156,Calculations!$F$2:$AL$175,27,FALSE),"")</f>
        <v/>
      </c>
      <c r="Z156" s="39" t="str">
        <f>IFERROR(VLOOKUP(C156,Calculations!$F$2:$AL$175,27,FALSE),"")</f>
        <v/>
      </c>
      <c r="AA156" s="40" t="str">
        <f>IFERROR(VLOOKUP(C156,Calculations!$F$2:$AL$175,31,FALSE),"")</f>
        <v/>
      </c>
    </row>
  </sheetData>
  <sheetProtection selectLockedCells="1"/>
  <pageMargins left="0.25" right="0.25" top="0.75" bottom="0.75" header="0.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CF2E-9842-4F2B-9223-C073C5F8553A}">
  <sheetPr>
    <tabColor theme="9" tint="-0.249977111117893"/>
    <pageSetUpPr fitToPage="1"/>
  </sheetPr>
  <dimension ref="A1:AA32"/>
  <sheetViews>
    <sheetView topLeftCell="C2" workbookViewId="0">
      <selection activeCell="W26" sqref="A1:W26"/>
    </sheetView>
  </sheetViews>
  <sheetFormatPr defaultColWidth="9.1796875" defaultRowHeight="13" x14ac:dyDescent="0.3"/>
  <cols>
    <col min="1" max="1" width="7.26953125" style="12" hidden="1" customWidth="1"/>
    <col min="2" max="2" width="4.453125" style="41" hidden="1" customWidth="1"/>
    <col min="3" max="3" width="17.26953125" style="12" customWidth="1"/>
    <col min="4" max="4" width="9" style="53" customWidth="1"/>
    <col min="5" max="5" width="15.453125" style="14" customWidth="1"/>
    <col min="6" max="6" width="9" style="14" customWidth="1"/>
    <col min="7" max="7" width="9.1796875" style="14" hidden="1" customWidth="1"/>
    <col min="8" max="8" width="8.81640625" style="14" hidden="1" customWidth="1"/>
    <col min="9" max="9" width="8.7265625" style="14" hidden="1" customWidth="1"/>
    <col min="10" max="12" width="10" style="14" hidden="1" customWidth="1"/>
    <col min="13" max="13" width="10" style="14" customWidth="1"/>
    <col min="14" max="19" width="10" style="14" hidden="1" customWidth="1"/>
    <col min="20" max="20" width="8.26953125" style="42" hidden="1" customWidth="1"/>
    <col min="21" max="22" width="10" style="42" hidden="1" customWidth="1"/>
    <col min="23" max="23" width="9.1796875" style="43" customWidth="1"/>
    <col min="24" max="24" width="8.7265625" style="20" hidden="1" customWidth="1"/>
    <col min="25" max="25" width="11" style="20" hidden="1" customWidth="1"/>
    <col min="26" max="26" width="8.81640625" style="20" hidden="1" customWidth="1"/>
    <col min="27" max="27" width="10.1796875" style="41" hidden="1" customWidth="1"/>
    <col min="28" max="16384" width="9.1796875" style="12"/>
  </cols>
  <sheetData>
    <row r="1" spans="1:27" s="9" customFormat="1" ht="29.25" hidden="1" customHeight="1" x14ac:dyDescent="0.3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3">
      <c r="B2" s="93" t="s">
        <v>139</v>
      </c>
      <c r="C2" s="260"/>
      <c r="D2" s="261"/>
      <c r="E2" s="261"/>
      <c r="F2" s="262" t="s">
        <v>14</v>
      </c>
      <c r="G2" s="262" t="s">
        <v>193</v>
      </c>
      <c r="H2" s="262" t="s">
        <v>13</v>
      </c>
      <c r="I2" s="262" t="s">
        <v>194</v>
      </c>
      <c r="J2" s="262" t="s">
        <v>15</v>
      </c>
      <c r="K2" s="262" t="s">
        <v>152</v>
      </c>
      <c r="L2" s="262" t="s">
        <v>26</v>
      </c>
      <c r="M2" s="262" t="s">
        <v>14</v>
      </c>
      <c r="N2" s="262" t="s">
        <v>193</v>
      </c>
      <c r="O2" s="262" t="s">
        <v>13</v>
      </c>
      <c r="P2" s="262" t="s">
        <v>194</v>
      </c>
      <c r="Q2" s="262" t="s">
        <v>15</v>
      </c>
      <c r="R2" s="262" t="s">
        <v>152</v>
      </c>
      <c r="S2" s="262" t="s">
        <v>26</v>
      </c>
      <c r="T2" s="263" t="s">
        <v>81</v>
      </c>
      <c r="U2" s="263" t="s">
        <v>154</v>
      </c>
      <c r="V2" s="263" t="s">
        <v>155</v>
      </c>
      <c r="W2" s="264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3">
      <c r="A3" s="12"/>
      <c r="B3" s="93"/>
      <c r="C3" s="260"/>
      <c r="D3" s="261"/>
      <c r="E3" s="261"/>
      <c r="F3" s="262" t="s">
        <v>162</v>
      </c>
      <c r="G3" s="262" t="s">
        <v>162</v>
      </c>
      <c r="H3" s="262" t="s">
        <v>162</v>
      </c>
      <c r="I3" s="262" t="s">
        <v>162</v>
      </c>
      <c r="J3" s="262" t="s">
        <v>162</v>
      </c>
      <c r="K3" s="262" t="s">
        <v>162</v>
      </c>
      <c r="L3" s="262" t="s">
        <v>162</v>
      </c>
      <c r="M3" s="262" t="s">
        <v>163</v>
      </c>
      <c r="N3" s="262" t="s">
        <v>163</v>
      </c>
      <c r="O3" s="262" t="s">
        <v>163</v>
      </c>
      <c r="P3" s="262" t="s">
        <v>163</v>
      </c>
      <c r="Q3" s="262" t="s">
        <v>163</v>
      </c>
      <c r="R3" s="262" t="s">
        <v>163</v>
      </c>
      <c r="S3" s="262" t="s">
        <v>163</v>
      </c>
      <c r="T3" s="263"/>
      <c r="U3" s="263"/>
      <c r="V3" s="263"/>
      <c r="W3" s="264"/>
      <c r="X3" s="83"/>
      <c r="Y3" s="83"/>
      <c r="Z3" s="83"/>
      <c r="AA3" s="82"/>
    </row>
    <row r="4" spans="1:27" s="9" customFormat="1" ht="14.25" customHeight="1" x14ac:dyDescent="0.3">
      <c r="A4" s="12"/>
      <c r="B4" s="93"/>
      <c r="C4" s="260" t="s">
        <v>0</v>
      </c>
      <c r="D4" s="261" t="s">
        <v>31</v>
      </c>
      <c r="E4" s="261" t="s">
        <v>27</v>
      </c>
      <c r="F4" s="262">
        <v>1</v>
      </c>
      <c r="G4" s="262">
        <v>2</v>
      </c>
      <c r="H4" s="262">
        <v>3</v>
      </c>
      <c r="I4" s="262">
        <v>4</v>
      </c>
      <c r="J4" s="262">
        <v>5</v>
      </c>
      <c r="K4" s="262">
        <v>6</v>
      </c>
      <c r="L4" s="262">
        <v>7</v>
      </c>
      <c r="M4" s="262">
        <v>1</v>
      </c>
      <c r="N4" s="262">
        <v>2</v>
      </c>
      <c r="O4" s="262">
        <v>3</v>
      </c>
      <c r="P4" s="262">
        <v>4</v>
      </c>
      <c r="Q4" s="262">
        <v>5</v>
      </c>
      <c r="R4" s="262">
        <v>6</v>
      </c>
      <c r="S4" s="262">
        <v>7</v>
      </c>
      <c r="T4" s="263"/>
      <c r="U4" s="263"/>
      <c r="V4" s="263"/>
      <c r="W4" s="264"/>
      <c r="X4" s="83"/>
      <c r="Y4" s="83"/>
      <c r="Z4" s="83"/>
      <c r="AA4" s="82"/>
    </row>
    <row r="5" spans="1:27" ht="13.5" customHeight="1" x14ac:dyDescent="0.3">
      <c r="B5" s="41">
        <v>1</v>
      </c>
      <c r="C5" s="230" t="str">
        <f>IFERROR(VLOOKUP(B5,Calculations!$B$6:$BC$25,5,FALSE),"")</f>
        <v>Terry Holt</v>
      </c>
      <c r="D5" s="52">
        <f>IF(C5="","",VLOOKUP(C5,Lookups!$A$2:$F$99,2,FALSE))</f>
        <v>1688</v>
      </c>
      <c r="E5" s="13" t="str">
        <f>IF(C5="","",VLOOKUP(C5,Lookups!$A$2:$F$99,6,FALSE))</f>
        <v>Frobury</v>
      </c>
      <c r="F5" s="84">
        <f>IFERROR(VLOOKUP(C5,Calculations!$F$6:$AL$175,8,FALSE),"")</f>
        <v>35</v>
      </c>
      <c r="G5" s="101" t="str">
        <f>IFERROR(VLOOKUP(C5,Calculations!$F$6:$AL$175,9,FALSE),"")</f>
        <v/>
      </c>
      <c r="H5" s="84" t="str">
        <f>IFERROR(VLOOKUP(C5,Calculations!$F$6:$AL$175,10,FALSE),"")</f>
        <v/>
      </c>
      <c r="I5" s="101" t="str">
        <f>IFERROR(VLOOKUP(C5,Calculations!$F$6:$AL$175,11,FALSE),"")</f>
        <v/>
      </c>
      <c r="J5" s="84" t="str">
        <f>IFERROR(VLOOKUP(C5,Calculations!$F$6:$AL$175,12,FALSE),"")</f>
        <v/>
      </c>
      <c r="K5" s="101" t="str">
        <f>IFERROR(VLOOKUP(C5,Calculations!$F$6:$AL$175,13,FALSE),"")</f>
        <v/>
      </c>
      <c r="L5" s="84" t="str">
        <f>IFERROR(VLOOKUP(C5,Calculations!$F$6:$AL$175,14,FALSE),"")</f>
        <v/>
      </c>
      <c r="M5" s="85">
        <f>IFERROR(VLOOKUP(C5,Calculations!$F$6:$AL$175,16,FALSE),"")</f>
        <v>1</v>
      </c>
      <c r="N5" s="102" t="str">
        <f>IFERROR(VLOOKUP(C5,Calculations!$F$6:$AL$175,17,FALSE),"")</f>
        <v/>
      </c>
      <c r="O5" s="85" t="str">
        <f>IFERROR(VLOOKUP(C5,Calculations!$F$6:$AL$175,18,FALSE),"")</f>
        <v/>
      </c>
      <c r="P5" s="102" t="str">
        <f>IFERROR(VLOOKUP(C5,Calculations!$F$6:$AL$175,19,FALSE),"")</f>
        <v/>
      </c>
      <c r="Q5" s="85" t="str">
        <f>IFERROR(VLOOKUP(C5,Calculations!$F$6:$AL$175,20,FALSE),"")</f>
        <v/>
      </c>
      <c r="R5" s="102" t="str">
        <f>IFERROR(VLOOKUP(C5,Calculations!$F$6:$AL$175,21,FALSE),"")</f>
        <v/>
      </c>
      <c r="S5" s="85" t="str">
        <f>IFERROR(VLOOKUP(C5,Calculations!$F$6:$AL$175,22,FALSE),"")</f>
        <v/>
      </c>
      <c r="T5" s="36">
        <f>IFERROR(VLOOKUP(C5,Calculations!$F$2:$AL$175,24,FALSE),"")</f>
        <v>1</v>
      </c>
      <c r="U5" s="38" t="str">
        <f t="shared" ref="U5" si="0">IF(T5&lt;5,"",IFERROR(SMALL(M5:S5,1),""))</f>
        <v/>
      </c>
      <c r="V5" s="38" t="str">
        <f t="shared" ref="V5" si="1">IF(T5&lt;5,"",IFERROR(SMALL(M5:S5,2),""))</f>
        <v/>
      </c>
      <c r="W5" s="37">
        <f>IFERROR(VLOOKUP(C5,Calculations!$F$2:$AL$175,25,FALSE),"")</f>
        <v>1</v>
      </c>
      <c r="X5" s="38">
        <f>IFERROR(VLOOKUP(C5,Calculations!$F$2:$AL$175,26,FALSE),"")</f>
        <v>1</v>
      </c>
      <c r="Y5" s="39">
        <f>IFERROR(VLOOKUP(C5,Calculations!$F$2:$AL$175,27,FALSE),"")</f>
        <v>35</v>
      </c>
      <c r="Z5" s="39">
        <f>IFERROR(VLOOKUP(C5,Calculations!$F$2:$AL$175,27,FALSE),"")</f>
        <v>35</v>
      </c>
      <c r="AA5" s="40">
        <f>IFERROR(VLOOKUP(C5,Calculations!$F$2:$AL$175,31,FALSE),"")</f>
        <v>35</v>
      </c>
    </row>
    <row r="6" spans="1:27" ht="13.5" customHeight="1" x14ac:dyDescent="0.3">
      <c r="B6" s="41">
        <v>1</v>
      </c>
      <c r="C6" s="230" t="str">
        <f>IFERROR(VLOOKUP(B6,Calculations!$B$27:$BC$49,5,FALSE),"")</f>
        <v>Barry Warren</v>
      </c>
      <c r="D6" s="52">
        <f>IF(C6="","",VLOOKUP(C6,Lookups!$A$2:$F$99,2,FALSE))</f>
        <v>1616</v>
      </c>
      <c r="E6" s="13" t="str">
        <f>IF(C6="","",VLOOKUP(C6,Lookups!$A$2:$F$99,6,FALSE))</f>
        <v>Carisbrooke</v>
      </c>
      <c r="F6" s="84">
        <f>IFERROR(VLOOKUP(C6,Calculations!$F$6:$AL$175,8,FALSE),"")</f>
        <v>33</v>
      </c>
      <c r="G6" s="101" t="str">
        <f>IFERROR(VLOOKUP(C6,Calculations!$F$6:$AL$175,9,FALSE),"")</f>
        <v/>
      </c>
      <c r="H6" s="84" t="str">
        <f>IFERROR(VLOOKUP(C6,Calculations!$F$6:$AL$175,10,FALSE),"")</f>
        <v/>
      </c>
      <c r="I6" s="101" t="str">
        <f>IFERROR(VLOOKUP(C6,Calculations!$F$6:$AL$175,11,FALSE),"")</f>
        <v/>
      </c>
      <c r="J6" s="84" t="str">
        <f>IFERROR(VLOOKUP(C6,Calculations!$F$6:$AL$175,12,FALSE),"")</f>
        <v/>
      </c>
      <c r="K6" s="101" t="str">
        <f>IFERROR(VLOOKUP(C6,Calculations!$F$6:$AL$175,13,FALSE),"")</f>
        <v/>
      </c>
      <c r="L6" s="84" t="str">
        <f>IFERROR(VLOOKUP(C6,Calculations!$F$6:$AL$175,14,FALSE),"")</f>
        <v/>
      </c>
      <c r="M6" s="85">
        <f>IFERROR(VLOOKUP(C6,Calculations!$F$6:$AL$175,16,FALSE),"")</f>
        <v>0.94285714285714284</v>
      </c>
      <c r="N6" s="102" t="str">
        <f>IFERROR(VLOOKUP(C6,Calculations!$F$6:$AL$175,17,FALSE),"")</f>
        <v/>
      </c>
      <c r="O6" s="85" t="str">
        <f>IFERROR(VLOOKUP(C6,Calculations!$F$6:$AL$175,18,FALSE),"")</f>
        <v/>
      </c>
      <c r="P6" s="102" t="str">
        <f>IFERROR(VLOOKUP(C6,Calculations!$F$6:$AL$175,19,FALSE),"")</f>
        <v/>
      </c>
      <c r="Q6" s="85" t="str">
        <f>IFERROR(VLOOKUP(C6,Calculations!$F$6:$AL$175,20,FALSE),"")</f>
        <v/>
      </c>
      <c r="R6" s="102" t="str">
        <f>IFERROR(VLOOKUP(C6,Calculations!$F$6:$AL$175,21,FALSE),"")</f>
        <v/>
      </c>
      <c r="S6" s="85" t="str">
        <f>IFERROR(VLOOKUP(C6,Calculations!$F$6:$AL$175,22,FALSE),"")</f>
        <v/>
      </c>
      <c r="T6" s="36">
        <f>IFERROR(VLOOKUP(C6,Calculations!$F$2:$AL$175,24,FALSE),"")</f>
        <v>1</v>
      </c>
      <c r="U6" s="38" t="str">
        <f t="shared" ref="U6:U26" si="2">IF(T6&lt;5,"",IFERROR(SMALL(M6:S6,1),""))</f>
        <v/>
      </c>
      <c r="V6" s="38" t="str">
        <f t="shared" ref="V6:V26" si="3">IF(T6&lt;5,"",IFERROR(SMALL(M6:S6,2),""))</f>
        <v/>
      </c>
      <c r="W6" s="37">
        <f>IFERROR(VLOOKUP(C6,Calculations!$F$2:$AL$175,25,FALSE),"")</f>
        <v>0.94285714285714284</v>
      </c>
      <c r="X6" s="38">
        <f>IFERROR(VLOOKUP(C6,Calculations!$F$2:$AL$175,26,FALSE),"")</f>
        <v>0.94285714285714284</v>
      </c>
      <c r="Y6" s="39">
        <f>IFERROR(VLOOKUP(C6,Calculations!$F$2:$AL$175,27,FALSE),"")</f>
        <v>33</v>
      </c>
      <c r="Z6" s="39">
        <f>IFERROR(VLOOKUP(C6,Calculations!$F$2:$AL$175,27,FALSE),"")</f>
        <v>33</v>
      </c>
      <c r="AA6" s="40">
        <f>IFERROR(VLOOKUP(C6,Calculations!$F$2:$AL$175,31,FALSE),"")</f>
        <v>33</v>
      </c>
    </row>
    <row r="7" spans="1:27" ht="13.5" customHeight="1" x14ac:dyDescent="0.3">
      <c r="B7" s="41">
        <v>2</v>
      </c>
      <c r="C7" s="230" t="str">
        <f>IFERROR(VLOOKUP(B7,Calculations!$B$112:$BC$121,5,FALSE),"")</f>
        <v xml:space="preserve">Steve Privett </v>
      </c>
      <c r="D7" s="52">
        <f>IF(C7="","",VLOOKUP(C7,Lookups!$A$2:$F$99,2,FALSE))</f>
        <v>880</v>
      </c>
      <c r="E7" s="13" t="str">
        <f>IF(C7="","",VLOOKUP(C7,Lookups!$A$2:$F$99,6,FALSE))</f>
        <v>Buccaneers</v>
      </c>
      <c r="F7" s="84">
        <f>IFERROR(VLOOKUP(C7,Calculations!$F$6:$AL$175,8,FALSE),"")</f>
        <v>33</v>
      </c>
      <c r="G7" s="101" t="str">
        <f>IFERROR(VLOOKUP(C7,Calculations!$F$6:$AL$175,9,FALSE),"")</f>
        <v/>
      </c>
      <c r="H7" s="84" t="str">
        <f>IFERROR(VLOOKUP(C7,Calculations!$F$6:$AL$175,10,FALSE),"")</f>
        <v/>
      </c>
      <c r="I7" s="101" t="str">
        <f>IFERROR(VLOOKUP(C7,Calculations!$F$6:$AL$175,11,FALSE),"")</f>
        <v/>
      </c>
      <c r="J7" s="84" t="str">
        <f>IFERROR(VLOOKUP(C7,Calculations!$F$6:$AL$175,12,FALSE),"")</f>
        <v/>
      </c>
      <c r="K7" s="101" t="str">
        <f>IFERROR(VLOOKUP(C7,Calculations!$F$6:$AL$175,13,FALSE),"")</f>
        <v/>
      </c>
      <c r="L7" s="84" t="str">
        <f>IFERROR(VLOOKUP(C7,Calculations!$F$6:$AL$175,14,FALSE),"")</f>
        <v/>
      </c>
      <c r="M7" s="85">
        <f>IFERROR(VLOOKUP(C7,Calculations!$F$6:$AL$175,16,FALSE),"")</f>
        <v>0.94285714285714284</v>
      </c>
      <c r="N7" s="102" t="str">
        <f>IFERROR(VLOOKUP(C7,Calculations!$F$6:$AL$175,17,FALSE),"")</f>
        <v/>
      </c>
      <c r="O7" s="85" t="str">
        <f>IFERROR(VLOOKUP(C7,Calculations!$F$6:$AL$175,18,FALSE),"")</f>
        <v/>
      </c>
      <c r="P7" s="102" t="str">
        <f>IFERROR(VLOOKUP(C7,Calculations!$F$6:$AL$175,19,FALSE),"")</f>
        <v/>
      </c>
      <c r="Q7" s="85" t="str">
        <f>IFERROR(VLOOKUP(C7,Calculations!$F$6:$AL$175,20,FALSE),"")</f>
        <v/>
      </c>
      <c r="R7" s="102" t="str">
        <f>IFERROR(VLOOKUP(C7,Calculations!$F$6:$AL$175,21,FALSE),"")</f>
        <v/>
      </c>
      <c r="S7" s="85" t="str">
        <f>IFERROR(VLOOKUP(C7,Calculations!$F$6:$AL$175,22,FALSE),"")</f>
        <v/>
      </c>
      <c r="T7" s="36">
        <f>IFERROR(VLOOKUP(C7,Calculations!$F$2:$AL$175,24,FALSE),"")</f>
        <v>1</v>
      </c>
      <c r="U7" s="38" t="str">
        <f t="shared" si="2"/>
        <v/>
      </c>
      <c r="V7" s="38" t="str">
        <f t="shared" si="3"/>
        <v/>
      </c>
      <c r="W7" s="37">
        <f>IFERROR(VLOOKUP(C7,Calculations!$F$2:$AL$175,25,FALSE),"")</f>
        <v>0.94285714285714284</v>
      </c>
      <c r="X7" s="38">
        <f>IFERROR(VLOOKUP(C7,Calculations!$F$2:$AL$175,26,FALSE),"")</f>
        <v>0.94285714285714284</v>
      </c>
      <c r="Y7" s="39">
        <f>IFERROR(VLOOKUP(C7,Calculations!$F$2:$AL$175,27,FALSE),"")</f>
        <v>33</v>
      </c>
      <c r="Z7" s="39">
        <f>IFERROR(VLOOKUP(C7,Calculations!$F$2:$AL$175,27,FALSE),"")</f>
        <v>33</v>
      </c>
      <c r="AA7" s="40">
        <f>IFERROR(VLOOKUP(C7,Calculations!$F$2:$AL$175,31,FALSE),"")</f>
        <v>33</v>
      </c>
    </row>
    <row r="8" spans="1:27" ht="13.5" customHeight="1" x14ac:dyDescent="0.3">
      <c r="B8" s="41">
        <v>3</v>
      </c>
      <c r="C8" s="230" t="str">
        <f>IFERROR(VLOOKUP(B8,Calculations!$B$6:$BC$25,5,FALSE),"")</f>
        <v>Richard Green</v>
      </c>
      <c r="D8" s="52">
        <f>IF(C8="","",VLOOKUP(C8,Lookups!$A$2:$F$99,2,FALSE))</f>
        <v>94</v>
      </c>
      <c r="E8" s="13" t="str">
        <f>IF(C8="","",VLOOKUP(C8,Lookups!$A$2:$F$99,6,FALSE))</f>
        <v>Carisbrooke</v>
      </c>
      <c r="F8" s="84">
        <f>IFERROR(VLOOKUP(C8,Calculations!$F$6:$AL$175,8,FALSE),"")</f>
        <v>32</v>
      </c>
      <c r="G8" s="101" t="str">
        <f>IFERROR(VLOOKUP(C8,Calculations!$F$6:$AL$175,9,FALSE),"")</f>
        <v/>
      </c>
      <c r="H8" s="84" t="str">
        <f>IFERROR(VLOOKUP(C8,Calculations!$F$6:$AL$175,10,FALSE),"")</f>
        <v/>
      </c>
      <c r="I8" s="101" t="str">
        <f>IFERROR(VLOOKUP(C8,Calculations!$F$6:$AL$175,11,FALSE),"")</f>
        <v/>
      </c>
      <c r="J8" s="84" t="str">
        <f>IFERROR(VLOOKUP(C8,Calculations!$F$6:$AL$175,12,FALSE),"")</f>
        <v/>
      </c>
      <c r="K8" s="101" t="str">
        <f>IFERROR(VLOOKUP(C8,Calculations!$F$6:$AL$175,13,FALSE),"")</f>
        <v/>
      </c>
      <c r="L8" s="84" t="str">
        <f>IFERROR(VLOOKUP(C8,Calculations!$F$6:$AL$175,14,FALSE),"")</f>
        <v/>
      </c>
      <c r="M8" s="85">
        <f>IFERROR(VLOOKUP(C8,Calculations!$F$6:$AL$175,16,FALSE),"")</f>
        <v>0.91428571428571426</v>
      </c>
      <c r="N8" s="102" t="str">
        <f>IFERROR(VLOOKUP(C8,Calculations!$F$6:$AL$175,17,FALSE),"")</f>
        <v/>
      </c>
      <c r="O8" s="85" t="str">
        <f>IFERROR(VLOOKUP(C8,Calculations!$F$6:$AL$175,18,FALSE),"")</f>
        <v/>
      </c>
      <c r="P8" s="102" t="str">
        <f>IFERROR(VLOOKUP(C8,Calculations!$F$6:$AL$175,19,FALSE),"")</f>
        <v/>
      </c>
      <c r="Q8" s="85" t="str">
        <f>IFERROR(VLOOKUP(C8,Calculations!$F$6:$AL$175,20,FALSE),"")</f>
        <v/>
      </c>
      <c r="R8" s="102" t="str">
        <f>IFERROR(VLOOKUP(C8,Calculations!$F$6:$AL$175,21,FALSE),"")</f>
        <v/>
      </c>
      <c r="S8" s="85" t="str">
        <f>IFERROR(VLOOKUP(C8,Calculations!$F$6:$AL$175,22,FALSE),"")</f>
        <v/>
      </c>
      <c r="T8" s="36">
        <f>IFERROR(VLOOKUP(C8,Calculations!$F$2:$AL$175,24,FALSE),"")</f>
        <v>1</v>
      </c>
      <c r="U8" s="38" t="str">
        <f t="shared" si="2"/>
        <v/>
      </c>
      <c r="V8" s="38" t="str">
        <f t="shared" si="3"/>
        <v/>
      </c>
      <c r="W8" s="37">
        <f>IFERROR(VLOOKUP(C8,Calculations!$F$2:$AL$175,25,FALSE),"")</f>
        <v>0.91428571428571426</v>
      </c>
      <c r="X8" s="38">
        <f>IFERROR(VLOOKUP(C8,Calculations!$F$2:$AL$175,26,FALSE),"")</f>
        <v>0.91428571428571426</v>
      </c>
      <c r="Y8" s="39">
        <f>IFERROR(VLOOKUP(C8,Calculations!$F$2:$AL$175,27,FALSE),"")</f>
        <v>32</v>
      </c>
      <c r="Z8" s="39">
        <f>IFERROR(VLOOKUP(C8,Calculations!$F$2:$AL$175,27,FALSE),"")</f>
        <v>32</v>
      </c>
      <c r="AA8" s="40">
        <f>IFERROR(VLOOKUP(C8,Calculations!$F$2:$AL$175,31,FALSE),"")</f>
        <v>32</v>
      </c>
    </row>
    <row r="9" spans="1:27" ht="13.5" customHeight="1" x14ac:dyDescent="0.3">
      <c r="B9" s="41">
        <v>2</v>
      </c>
      <c r="C9" s="230" t="str">
        <f>IFERROR(VLOOKUP(B9,Calculations!$B$27:$BC$49,5,FALSE),"")</f>
        <v>Austin Glass</v>
      </c>
      <c r="D9" s="52">
        <f>IF(C9="","",VLOOKUP(C9,Lookups!$A$2:$F$99,2,FALSE))</f>
        <v>968</v>
      </c>
      <c r="E9" s="13" t="str">
        <f>IF(C9="","",VLOOKUP(C9,Lookups!$A$2:$F$99,6,FALSE))</f>
        <v>Weston Warriors</v>
      </c>
      <c r="F9" s="84">
        <f>IFERROR(VLOOKUP(C9,Calculations!$F$6:$AL$175,8,FALSE),"")</f>
        <v>31</v>
      </c>
      <c r="G9" s="101" t="str">
        <f>IFERROR(VLOOKUP(C9,Calculations!$F$6:$AL$175,9,FALSE),"")</f>
        <v/>
      </c>
      <c r="H9" s="84" t="str">
        <f>IFERROR(VLOOKUP(C9,Calculations!$F$6:$AL$175,10,FALSE),"")</f>
        <v/>
      </c>
      <c r="I9" s="101" t="str">
        <f>IFERROR(VLOOKUP(C9,Calculations!$F$6:$AL$175,11,FALSE),"")</f>
        <v/>
      </c>
      <c r="J9" s="84" t="str">
        <f>IFERROR(VLOOKUP(C9,Calculations!$F$6:$AL$175,12,FALSE),"")</f>
        <v/>
      </c>
      <c r="K9" s="101" t="str">
        <f>IFERROR(VLOOKUP(C9,Calculations!$F$6:$AL$175,13,FALSE),"")</f>
        <v/>
      </c>
      <c r="L9" s="84" t="str">
        <f>IFERROR(VLOOKUP(C9,Calculations!$F$6:$AL$175,14,FALSE),"")</f>
        <v/>
      </c>
      <c r="M9" s="85">
        <f>IFERROR(VLOOKUP(C9,Calculations!$F$6:$AL$175,16,FALSE),"")</f>
        <v>0.88571428571428568</v>
      </c>
      <c r="N9" s="102" t="str">
        <f>IFERROR(VLOOKUP(C9,Calculations!$F$6:$AL$175,17,FALSE),"")</f>
        <v/>
      </c>
      <c r="O9" s="85" t="str">
        <f>IFERROR(VLOOKUP(C9,Calculations!$F$6:$AL$175,18,FALSE),"")</f>
        <v/>
      </c>
      <c r="P9" s="102" t="str">
        <f>IFERROR(VLOOKUP(C9,Calculations!$F$6:$AL$175,19,FALSE),"")</f>
        <v/>
      </c>
      <c r="Q9" s="85" t="str">
        <f>IFERROR(VLOOKUP(C9,Calculations!$F$6:$AL$175,20,FALSE),"")</f>
        <v/>
      </c>
      <c r="R9" s="102" t="str">
        <f>IFERROR(VLOOKUP(C9,Calculations!$F$6:$AL$175,21,FALSE),"")</f>
        <v/>
      </c>
      <c r="S9" s="85" t="str">
        <f>IFERROR(VLOOKUP(C9,Calculations!$F$6:$AL$175,22,FALSE),"")</f>
        <v/>
      </c>
      <c r="T9" s="36">
        <f>IFERROR(VLOOKUP(C9,Calculations!$F$2:$AL$175,24,FALSE),"")</f>
        <v>1</v>
      </c>
      <c r="U9" s="38" t="str">
        <f t="shared" si="2"/>
        <v/>
      </c>
      <c r="V9" s="38" t="str">
        <f t="shared" si="3"/>
        <v/>
      </c>
      <c r="W9" s="37">
        <f>IFERROR(VLOOKUP(C9,Calculations!$F$2:$AL$175,25,FALSE),"")</f>
        <v>0.88571428571428568</v>
      </c>
      <c r="X9" s="38">
        <f>IFERROR(VLOOKUP(C9,Calculations!$F$2:$AL$175,26,FALSE),"")</f>
        <v>0.88571428571428568</v>
      </c>
      <c r="Y9" s="39">
        <f>IFERROR(VLOOKUP(C9,Calculations!$F$2:$AL$175,27,FALSE),"")</f>
        <v>31</v>
      </c>
      <c r="Z9" s="39">
        <f>IFERROR(VLOOKUP(C9,Calculations!$F$2:$AL$175,27,FALSE),"")</f>
        <v>31</v>
      </c>
      <c r="AA9" s="40">
        <f>IFERROR(VLOOKUP(C9,Calculations!$F$2:$AL$175,31,FALSE),"")</f>
        <v>31</v>
      </c>
    </row>
    <row r="10" spans="1:27" ht="13.5" customHeight="1" x14ac:dyDescent="0.3">
      <c r="B10" s="41">
        <v>3</v>
      </c>
      <c r="C10" s="230" t="str">
        <f>IFERROR(VLOOKUP(B10,Calculations!$B$27:$BC$49,5,FALSE),"")</f>
        <v>Simon Young</v>
      </c>
      <c r="D10" s="52">
        <f>IF(C10="","",VLOOKUP(C10,Lookups!$A$2:$F$99,2,FALSE))</f>
        <v>88</v>
      </c>
      <c r="E10" s="13" t="str">
        <f>IF(C10="","",VLOOKUP(C10,Lookups!$A$2:$F$99,6,FALSE))</f>
        <v>Buccaneers</v>
      </c>
      <c r="F10" s="84">
        <f>IFERROR(VLOOKUP(C10,Calculations!$F$6:$AL$175,8,FALSE),"")</f>
        <v>30</v>
      </c>
      <c r="G10" s="101" t="str">
        <f>IFERROR(VLOOKUP(C10,Calculations!$F$6:$AL$175,9,FALSE),"")</f>
        <v/>
      </c>
      <c r="H10" s="84" t="str">
        <f>IFERROR(VLOOKUP(C10,Calculations!$F$6:$AL$175,10,FALSE),"")</f>
        <v/>
      </c>
      <c r="I10" s="101" t="str">
        <f>IFERROR(VLOOKUP(C10,Calculations!$F$6:$AL$175,11,FALSE),"")</f>
        <v/>
      </c>
      <c r="J10" s="84" t="str">
        <f>IFERROR(VLOOKUP(C10,Calculations!$F$6:$AL$175,12,FALSE),"")</f>
        <v/>
      </c>
      <c r="K10" s="101" t="str">
        <f>IFERROR(VLOOKUP(C10,Calculations!$F$6:$AL$175,13,FALSE),"")</f>
        <v/>
      </c>
      <c r="L10" s="84" t="str">
        <f>IFERROR(VLOOKUP(C10,Calculations!$F$6:$AL$175,14,FALSE),"")</f>
        <v/>
      </c>
      <c r="M10" s="85">
        <f>IFERROR(VLOOKUP(C10,Calculations!$F$6:$AL$175,16,FALSE),"")</f>
        <v>0.8571428571428571</v>
      </c>
      <c r="N10" s="102" t="str">
        <f>IFERROR(VLOOKUP(C10,Calculations!$F$6:$AL$175,17,FALSE),"")</f>
        <v/>
      </c>
      <c r="O10" s="85" t="str">
        <f>IFERROR(VLOOKUP(C10,Calculations!$F$6:$AL$175,18,FALSE),"")</f>
        <v/>
      </c>
      <c r="P10" s="102" t="str">
        <f>IFERROR(VLOOKUP(C10,Calculations!$F$6:$AL$175,19,FALSE),"")</f>
        <v/>
      </c>
      <c r="Q10" s="85" t="str">
        <f>IFERROR(VLOOKUP(C10,Calculations!$F$6:$AL$175,20,FALSE),"")</f>
        <v/>
      </c>
      <c r="R10" s="102" t="str">
        <f>IFERROR(VLOOKUP(C10,Calculations!$F$6:$AL$175,21,FALSE),"")</f>
        <v/>
      </c>
      <c r="S10" s="85" t="str">
        <f>IFERROR(VLOOKUP(C10,Calculations!$F$6:$AL$175,22,FALSE),"")</f>
        <v/>
      </c>
      <c r="T10" s="36">
        <f>IFERROR(VLOOKUP(C10,Calculations!$F$2:$AL$175,24,FALSE),"")</f>
        <v>1</v>
      </c>
      <c r="U10" s="38" t="str">
        <f t="shared" si="2"/>
        <v/>
      </c>
      <c r="V10" s="38" t="str">
        <f t="shared" si="3"/>
        <v/>
      </c>
      <c r="W10" s="37">
        <f>IFERROR(VLOOKUP(C10,Calculations!$F$2:$AL$175,25,FALSE),"")</f>
        <v>0.8571428571428571</v>
      </c>
      <c r="X10" s="38">
        <f>IFERROR(VLOOKUP(C10,Calculations!$F$2:$AL$175,26,FALSE),"")</f>
        <v>0.8571428571428571</v>
      </c>
      <c r="Y10" s="39">
        <f>IFERROR(VLOOKUP(C10,Calculations!$F$2:$AL$175,27,FALSE),"")</f>
        <v>30</v>
      </c>
      <c r="Z10" s="39">
        <f>IFERROR(VLOOKUP(C10,Calculations!$F$2:$AL$175,27,FALSE),"")</f>
        <v>30</v>
      </c>
      <c r="AA10" s="40">
        <f>IFERROR(VLOOKUP(C10,Calculations!$F$2:$AL$175,31,FALSE),"")</f>
        <v>30</v>
      </c>
    </row>
    <row r="11" spans="1:27" ht="13.5" customHeight="1" x14ac:dyDescent="0.3">
      <c r="B11" s="41">
        <v>1</v>
      </c>
      <c r="C11" s="230" t="str">
        <f>IFERROR(VLOOKUP(B11,Calculations!$B$51:$BC$84,5,FALSE),"")</f>
        <v>Andy Winch</v>
      </c>
      <c r="D11" s="52">
        <f>IF(C11="","",VLOOKUP(C11,Lookups!$A$2:$F$99,2,FALSE))</f>
        <v>93</v>
      </c>
      <c r="E11" s="13" t="str">
        <f>IF(C11="","",VLOOKUP(C11,Lookups!$A$2:$F$99,6,FALSE))</f>
        <v>Carisbrooke</v>
      </c>
      <c r="F11" s="84">
        <f>IFERROR(VLOOKUP(C11,Calculations!$F$6:$AL$175,8,FALSE),"")</f>
        <v>30</v>
      </c>
      <c r="G11" s="101" t="str">
        <f>IFERROR(VLOOKUP(C11,Calculations!$F$6:$AL$175,9,FALSE),"")</f>
        <v/>
      </c>
      <c r="H11" s="84" t="str">
        <f>IFERROR(VLOOKUP(C11,Calculations!$F$6:$AL$175,10,FALSE),"")</f>
        <v/>
      </c>
      <c r="I11" s="101" t="str">
        <f>IFERROR(VLOOKUP(C11,Calculations!$F$6:$AL$175,11,FALSE),"")</f>
        <v/>
      </c>
      <c r="J11" s="84" t="str">
        <f>IFERROR(VLOOKUP(C11,Calculations!$F$6:$AL$175,12,FALSE),"")</f>
        <v/>
      </c>
      <c r="K11" s="101" t="str">
        <f>IFERROR(VLOOKUP(C11,Calculations!$F$6:$AL$175,13,FALSE),"")</f>
        <v/>
      </c>
      <c r="L11" s="84" t="str">
        <f>IFERROR(VLOOKUP(C11,Calculations!$F$6:$AL$175,14,FALSE),"")</f>
        <v/>
      </c>
      <c r="M11" s="85">
        <f>IFERROR(VLOOKUP(C11,Calculations!$F$6:$AL$175,16,FALSE),"")</f>
        <v>0.8571428571428571</v>
      </c>
      <c r="N11" s="102" t="str">
        <f>IFERROR(VLOOKUP(C11,Calculations!$F$6:$AL$175,17,FALSE),"")</f>
        <v/>
      </c>
      <c r="O11" s="85" t="str">
        <f>IFERROR(VLOOKUP(C11,Calculations!$F$6:$AL$175,18,FALSE),"")</f>
        <v/>
      </c>
      <c r="P11" s="102" t="str">
        <f>IFERROR(VLOOKUP(C11,Calculations!$F$6:$AL$175,19,FALSE),"")</f>
        <v/>
      </c>
      <c r="Q11" s="85" t="str">
        <f>IFERROR(VLOOKUP(C11,Calculations!$F$6:$AL$175,20,FALSE),"")</f>
        <v/>
      </c>
      <c r="R11" s="102" t="str">
        <f>IFERROR(VLOOKUP(C11,Calculations!$F$6:$AL$175,21,FALSE),"")</f>
        <v/>
      </c>
      <c r="S11" s="85" t="str">
        <f>IFERROR(VLOOKUP(C11,Calculations!$F$6:$AL$175,22,FALSE),"")</f>
        <v/>
      </c>
      <c r="T11" s="36">
        <f>IFERROR(VLOOKUP(C11,Calculations!$F$2:$AL$175,24,FALSE),"")</f>
        <v>1</v>
      </c>
      <c r="U11" s="38" t="str">
        <f t="shared" si="2"/>
        <v/>
      </c>
      <c r="V11" s="38" t="str">
        <f t="shared" si="3"/>
        <v/>
      </c>
      <c r="W11" s="37">
        <f>IFERROR(VLOOKUP(C11,Calculations!$F$2:$AL$175,25,FALSE),"")</f>
        <v>0.8571428571428571</v>
      </c>
      <c r="X11" s="38">
        <f>IFERROR(VLOOKUP(C11,Calculations!$F$2:$AL$175,26,FALSE),"")</f>
        <v>0.8571428571428571</v>
      </c>
      <c r="Y11" s="39">
        <f>IFERROR(VLOOKUP(C11,Calculations!$F$2:$AL$175,27,FALSE),"")</f>
        <v>30</v>
      </c>
      <c r="Z11" s="39">
        <f>IFERROR(VLOOKUP(C11,Calculations!$F$2:$AL$175,27,FALSE),"")</f>
        <v>30</v>
      </c>
      <c r="AA11" s="40">
        <f>IFERROR(VLOOKUP(C11,Calculations!$F$2:$AL$175,31,FALSE),"")</f>
        <v>30</v>
      </c>
    </row>
    <row r="12" spans="1:27" ht="13.5" customHeight="1" x14ac:dyDescent="0.3">
      <c r="B12" s="41">
        <v>2</v>
      </c>
      <c r="C12" s="230" t="str">
        <f>IFERROR(VLOOKUP(B12,Calculations!$B$51:$BC$84,5,FALSE),"")</f>
        <v>Clinton Bedding</v>
      </c>
      <c r="D12" s="52">
        <f>IF(C12="","",VLOOKUP(C12,Lookups!$A$2:$F$99,2,FALSE))</f>
        <v>447</v>
      </c>
      <c r="E12" s="13" t="str">
        <f>IF(C12="","",VLOOKUP(C12,Lookups!$A$2:$F$99,6,FALSE))</f>
        <v>Weston Warriors</v>
      </c>
      <c r="F12" s="84">
        <f>IFERROR(VLOOKUP(C12,Calculations!$F$6:$AL$175,8,FALSE),"")</f>
        <v>30</v>
      </c>
      <c r="G12" s="101" t="str">
        <f>IFERROR(VLOOKUP(C12,Calculations!$F$6:$AL$175,9,FALSE),"")</f>
        <v/>
      </c>
      <c r="H12" s="84" t="str">
        <f>IFERROR(VLOOKUP(C12,Calculations!$F$6:$AL$175,10,FALSE),"")</f>
        <v/>
      </c>
      <c r="I12" s="101" t="str">
        <f>IFERROR(VLOOKUP(C12,Calculations!$F$6:$AL$175,11,FALSE),"")</f>
        <v/>
      </c>
      <c r="J12" s="84" t="str">
        <f>IFERROR(VLOOKUP(C12,Calculations!$F$6:$AL$175,12,FALSE),"")</f>
        <v/>
      </c>
      <c r="K12" s="101" t="str">
        <f>IFERROR(VLOOKUP(C12,Calculations!$F$6:$AL$175,13,FALSE),"")</f>
        <v/>
      </c>
      <c r="L12" s="84" t="str">
        <f>IFERROR(VLOOKUP(C12,Calculations!$F$6:$AL$175,14,FALSE),"")</f>
        <v/>
      </c>
      <c r="M12" s="85">
        <f>IFERROR(VLOOKUP(C12,Calculations!$F$6:$AL$175,16,FALSE),"")</f>
        <v>0.8571428571428571</v>
      </c>
      <c r="N12" s="102" t="str">
        <f>IFERROR(VLOOKUP(C12,Calculations!$F$6:$AL$175,17,FALSE),"")</f>
        <v/>
      </c>
      <c r="O12" s="85" t="str">
        <f>IFERROR(VLOOKUP(C12,Calculations!$F$6:$AL$175,18,FALSE),"")</f>
        <v/>
      </c>
      <c r="P12" s="102" t="str">
        <f>IFERROR(VLOOKUP(C12,Calculations!$F$6:$AL$175,19,FALSE),"")</f>
        <v/>
      </c>
      <c r="Q12" s="85" t="str">
        <f>IFERROR(VLOOKUP(C12,Calculations!$F$6:$AL$175,20,FALSE),"")</f>
        <v/>
      </c>
      <c r="R12" s="102" t="str">
        <f>IFERROR(VLOOKUP(C12,Calculations!$F$6:$AL$175,21,FALSE),"")</f>
        <v/>
      </c>
      <c r="S12" s="85" t="str">
        <f>IFERROR(VLOOKUP(C12,Calculations!$F$6:$AL$175,22,FALSE),"")</f>
        <v/>
      </c>
      <c r="T12" s="36">
        <f>IFERROR(VLOOKUP(C12,Calculations!$F$2:$AL$175,24,FALSE),"")</f>
        <v>1</v>
      </c>
      <c r="U12" s="38" t="str">
        <f t="shared" si="2"/>
        <v/>
      </c>
      <c r="V12" s="38" t="str">
        <f t="shared" si="3"/>
        <v/>
      </c>
      <c r="W12" s="37">
        <f>IFERROR(VLOOKUP(C12,Calculations!$F$2:$AL$175,25,FALSE),"")</f>
        <v>0.8571428571428571</v>
      </c>
      <c r="X12" s="38">
        <f>IFERROR(VLOOKUP(C12,Calculations!$F$2:$AL$175,26,FALSE),"")</f>
        <v>0.8571428571428571</v>
      </c>
      <c r="Y12" s="39">
        <f>IFERROR(VLOOKUP(C12,Calculations!$F$2:$AL$175,27,FALSE),"")</f>
        <v>30</v>
      </c>
      <c r="Z12" s="39">
        <f>IFERROR(VLOOKUP(C12,Calculations!$F$2:$AL$175,27,FALSE),"")</f>
        <v>30</v>
      </c>
      <c r="AA12" s="40">
        <f>IFERROR(VLOOKUP(C12,Calculations!$F$2:$AL$175,31,FALSE),"")</f>
        <v>30</v>
      </c>
    </row>
    <row r="13" spans="1:27" ht="13.5" customHeight="1" x14ac:dyDescent="0.3">
      <c r="B13" s="41">
        <v>1</v>
      </c>
      <c r="C13" s="230" t="str">
        <f>IFERROR(VLOOKUP(B13,Calculations!$B$123:$BC$136,5,FALSE),"")</f>
        <v>John Watson</v>
      </c>
      <c r="D13" s="52">
        <f>IF(C13="","",VLOOKUP(C13,Lookups!$A$2:$F$99,2,FALSE))</f>
        <v>1559</v>
      </c>
      <c r="E13" s="13" t="str">
        <f>IF(C13="","",VLOOKUP(C13,Lookups!$A$2:$F$99,6,FALSE))</f>
        <v>Newbury</v>
      </c>
      <c r="F13" s="84">
        <f>IFERROR(VLOOKUP(C13,Calculations!$F$6:$AL$175,8,FALSE),"")</f>
        <v>30</v>
      </c>
      <c r="G13" s="101" t="str">
        <f>IFERROR(VLOOKUP(C13,Calculations!$F$6:$AL$175,9,FALSE),"")</f>
        <v/>
      </c>
      <c r="H13" s="84" t="str">
        <f>IFERROR(VLOOKUP(C13,Calculations!$F$6:$AL$175,10,FALSE),"")</f>
        <v/>
      </c>
      <c r="I13" s="101" t="str">
        <f>IFERROR(VLOOKUP(C13,Calculations!$F$6:$AL$175,11,FALSE),"")</f>
        <v/>
      </c>
      <c r="J13" s="84" t="str">
        <f>IFERROR(VLOOKUP(C13,Calculations!$F$6:$AL$175,12,FALSE),"")</f>
        <v/>
      </c>
      <c r="K13" s="101" t="str">
        <f>IFERROR(VLOOKUP(C13,Calculations!$F$6:$AL$175,13,FALSE),"")</f>
        <v/>
      </c>
      <c r="L13" s="84" t="str">
        <f>IFERROR(VLOOKUP(C13,Calculations!$F$6:$AL$175,14,FALSE),"")</f>
        <v/>
      </c>
      <c r="M13" s="85">
        <f>IFERROR(VLOOKUP(C13,Calculations!$F$6:$AL$175,16,FALSE),"")</f>
        <v>0.8571428571428571</v>
      </c>
      <c r="N13" s="102" t="str">
        <f>IFERROR(VLOOKUP(C13,Calculations!$F$6:$AL$175,17,FALSE),"")</f>
        <v/>
      </c>
      <c r="O13" s="85" t="str">
        <f>IFERROR(VLOOKUP(C13,Calculations!$F$6:$AL$175,18,FALSE),"")</f>
        <v/>
      </c>
      <c r="P13" s="102" t="str">
        <f>IFERROR(VLOOKUP(C13,Calculations!$F$6:$AL$175,19,FALSE),"")</f>
        <v/>
      </c>
      <c r="Q13" s="85" t="str">
        <f>IFERROR(VLOOKUP(C13,Calculations!$F$6:$AL$175,20,FALSE),"")</f>
        <v/>
      </c>
      <c r="R13" s="102" t="str">
        <f>IFERROR(VLOOKUP(C13,Calculations!$F$6:$AL$175,21,FALSE),"")</f>
        <v/>
      </c>
      <c r="S13" s="85" t="str">
        <f>IFERROR(VLOOKUP(C13,Calculations!$F$6:$AL$175,22,FALSE),"")</f>
        <v/>
      </c>
      <c r="T13" s="36">
        <f>IFERROR(VLOOKUP(C13,Calculations!$F$2:$AL$175,24,FALSE),"")</f>
        <v>1</v>
      </c>
      <c r="U13" s="38" t="str">
        <f t="shared" si="2"/>
        <v/>
      </c>
      <c r="V13" s="38" t="str">
        <f t="shared" si="3"/>
        <v/>
      </c>
      <c r="W13" s="37">
        <f>IFERROR(VLOOKUP(C13,Calculations!$F$2:$AL$175,25,FALSE),"")</f>
        <v>0.8571428571428571</v>
      </c>
      <c r="X13" s="38">
        <f>IFERROR(VLOOKUP(C13,Calculations!$F$2:$AL$175,26,FALSE),"")</f>
        <v>0.8571428571428571</v>
      </c>
      <c r="Y13" s="39">
        <f>IFERROR(VLOOKUP(C13,Calculations!$F$2:$AL$175,27,FALSE),"")</f>
        <v>30</v>
      </c>
      <c r="Z13" s="39">
        <f>IFERROR(VLOOKUP(C13,Calculations!$F$2:$AL$175,27,FALSE),"")</f>
        <v>30</v>
      </c>
      <c r="AA13" s="40">
        <f>IFERROR(VLOOKUP(C13,Calculations!$F$2:$AL$175,31,FALSE),"")</f>
        <v>30</v>
      </c>
    </row>
    <row r="14" spans="1:27" ht="13.5" customHeight="1" x14ac:dyDescent="0.3">
      <c r="B14" s="41">
        <v>4</v>
      </c>
      <c r="C14" s="230" t="str">
        <f>IFERROR(VLOOKUP(B14,Calculations!$B$27:$BC$49,5,FALSE),"")</f>
        <v>Allan Dyke</v>
      </c>
      <c r="D14" s="52">
        <f>IF(C14="","",VLOOKUP(C14,Lookups!$A$2:$F$99,2,FALSE))</f>
        <v>1748</v>
      </c>
      <c r="E14" s="13" t="str">
        <f>IF(C14="","",VLOOKUP(C14,Lookups!$A$2:$F$99,6,FALSE))</f>
        <v>Carisbrooke</v>
      </c>
      <c r="F14" s="84">
        <f>IFERROR(VLOOKUP(C14,Calculations!$F$6:$AL$175,8,FALSE),"")</f>
        <v>29</v>
      </c>
      <c r="G14" s="101" t="str">
        <f>IFERROR(VLOOKUP(C14,Calculations!$F$6:$AL$175,9,FALSE),"")</f>
        <v/>
      </c>
      <c r="H14" s="84" t="str">
        <f>IFERROR(VLOOKUP(C14,Calculations!$F$6:$AL$175,10,FALSE),"")</f>
        <v/>
      </c>
      <c r="I14" s="101" t="str">
        <f>IFERROR(VLOOKUP(C14,Calculations!$F$6:$AL$175,11,FALSE),"")</f>
        <v/>
      </c>
      <c r="J14" s="84" t="str">
        <f>IFERROR(VLOOKUP(C14,Calculations!$F$6:$AL$175,12,FALSE),"")</f>
        <v/>
      </c>
      <c r="K14" s="101" t="str">
        <f>IFERROR(VLOOKUP(C14,Calculations!$F$6:$AL$175,13,FALSE),"")</f>
        <v/>
      </c>
      <c r="L14" s="84" t="str">
        <f>IFERROR(VLOOKUP(C14,Calculations!$F$6:$AL$175,14,FALSE),"")</f>
        <v/>
      </c>
      <c r="M14" s="85">
        <f>IFERROR(VLOOKUP(C14,Calculations!$F$6:$AL$175,16,FALSE),"")</f>
        <v>0.82857142857142863</v>
      </c>
      <c r="N14" s="102" t="str">
        <f>IFERROR(VLOOKUP(C14,Calculations!$F$6:$AL$175,17,FALSE),"")</f>
        <v/>
      </c>
      <c r="O14" s="85" t="str">
        <f>IFERROR(VLOOKUP(C14,Calculations!$F$6:$AL$175,18,FALSE),"")</f>
        <v/>
      </c>
      <c r="P14" s="102" t="str">
        <f>IFERROR(VLOOKUP(C14,Calculations!$F$6:$AL$175,19,FALSE),"")</f>
        <v/>
      </c>
      <c r="Q14" s="85" t="str">
        <f>IFERROR(VLOOKUP(C14,Calculations!$F$6:$AL$175,20,FALSE),"")</f>
        <v/>
      </c>
      <c r="R14" s="102" t="str">
        <f>IFERROR(VLOOKUP(C14,Calculations!$F$6:$AL$175,21,FALSE),"")</f>
        <v/>
      </c>
      <c r="S14" s="85" t="str">
        <f>IFERROR(VLOOKUP(C14,Calculations!$F$6:$AL$175,22,FALSE),"")</f>
        <v/>
      </c>
      <c r="T14" s="36">
        <f>IFERROR(VLOOKUP(C14,Calculations!$F$2:$AL$175,24,FALSE),"")</f>
        <v>1</v>
      </c>
      <c r="U14" s="38" t="str">
        <f t="shared" si="2"/>
        <v/>
      </c>
      <c r="V14" s="38" t="str">
        <f t="shared" si="3"/>
        <v/>
      </c>
      <c r="W14" s="37">
        <f>IFERROR(VLOOKUP(C14,Calculations!$F$2:$AL$175,25,FALSE),"")</f>
        <v>0.82857142857142863</v>
      </c>
      <c r="X14" s="38">
        <f>IFERROR(VLOOKUP(C14,Calculations!$F$2:$AL$175,26,FALSE),"")</f>
        <v>0.82857142857142863</v>
      </c>
      <c r="Y14" s="39">
        <f>IFERROR(VLOOKUP(C14,Calculations!$F$2:$AL$175,27,FALSE),"")</f>
        <v>29</v>
      </c>
      <c r="Z14" s="39">
        <f>IFERROR(VLOOKUP(C14,Calculations!$F$2:$AL$175,27,FALSE),"")</f>
        <v>29</v>
      </c>
      <c r="AA14" s="40">
        <f>IFERROR(VLOOKUP(C14,Calculations!$F$2:$AL$175,31,FALSE),"")</f>
        <v>29</v>
      </c>
    </row>
    <row r="15" spans="1:27" s="242" customFormat="1" ht="13.5" customHeight="1" x14ac:dyDescent="0.25">
      <c r="B15" s="241">
        <v>3</v>
      </c>
      <c r="C15" s="243" t="str">
        <f>IFERROR(VLOOKUP(B15,Calculations!$B$51:$BC$84,5,FALSE),"")</f>
        <v>Stuart Noakes</v>
      </c>
      <c r="D15" s="244">
        <f>IF(C15="","",VLOOKUP(C15,Lookups!$A$2:$F$99,2,FALSE))</f>
        <v>1888</v>
      </c>
      <c r="E15" s="245" t="str">
        <f>IF(C15="","",VLOOKUP(C15,Lookups!$A$2:$F$99,6,FALSE))</f>
        <v>Frobury</v>
      </c>
      <c r="F15" s="246">
        <f>IFERROR(VLOOKUP(C15,Calculations!$F$6:$AL$175,8,FALSE),"")</f>
        <v>28</v>
      </c>
      <c r="G15" s="247" t="str">
        <f>IFERROR(VLOOKUP(C15,Calculations!$F$6:$AL$175,9,FALSE),"")</f>
        <v/>
      </c>
      <c r="H15" s="246" t="str">
        <f>IFERROR(VLOOKUP(C15,Calculations!$F$6:$AL$175,10,FALSE),"")</f>
        <v/>
      </c>
      <c r="I15" s="247" t="str">
        <f>IFERROR(VLOOKUP(C15,Calculations!$F$6:$AL$175,11,FALSE),"")</f>
        <v/>
      </c>
      <c r="J15" s="246" t="str">
        <f>IFERROR(VLOOKUP(C15,Calculations!$F$6:$AL$175,12,FALSE),"")</f>
        <v/>
      </c>
      <c r="K15" s="247" t="str">
        <f>IFERROR(VLOOKUP(C15,Calculations!$F$6:$AL$175,13,FALSE),"")</f>
        <v/>
      </c>
      <c r="L15" s="246" t="str">
        <f>IFERROR(VLOOKUP(C15,Calculations!$F$6:$AL$175,14,FALSE),"")</f>
        <v/>
      </c>
      <c r="M15" s="248">
        <f>IFERROR(VLOOKUP(C15,Calculations!$F$6:$AL$175,16,FALSE),"")</f>
        <v>0.8</v>
      </c>
      <c r="N15" s="249" t="str">
        <f>IFERROR(VLOOKUP(C15,Calculations!$F$6:$AL$175,17,FALSE),"")</f>
        <v/>
      </c>
      <c r="O15" s="248" t="str">
        <f>IFERROR(VLOOKUP(C15,Calculations!$F$6:$AL$175,18,FALSE),"")</f>
        <v/>
      </c>
      <c r="P15" s="249" t="str">
        <f>IFERROR(VLOOKUP(C15,Calculations!$F$6:$AL$175,19,FALSE),"")</f>
        <v/>
      </c>
      <c r="Q15" s="248" t="str">
        <f>IFERROR(VLOOKUP(C15,Calculations!$F$6:$AL$175,20,FALSE),"")</f>
        <v/>
      </c>
      <c r="R15" s="249" t="str">
        <f>IFERROR(VLOOKUP(C15,Calculations!$F$6:$AL$175,21,FALSE),"")</f>
        <v/>
      </c>
      <c r="S15" s="248" t="str">
        <f>IFERROR(VLOOKUP(C15,Calculations!$F$6:$AL$175,22,FALSE),"")</f>
        <v/>
      </c>
      <c r="T15" s="250">
        <f>IFERROR(VLOOKUP(C15,Calculations!$F$2:$AL$175,24,FALSE),"")</f>
        <v>1</v>
      </c>
      <c r="U15" s="251" t="str">
        <f t="shared" si="2"/>
        <v/>
      </c>
      <c r="V15" s="251" t="str">
        <f t="shared" si="3"/>
        <v/>
      </c>
      <c r="W15" s="252">
        <f>IFERROR(VLOOKUP(C15,Calculations!$F$2:$AL$175,25,FALSE),"")</f>
        <v>0.8</v>
      </c>
      <c r="X15" s="251">
        <f>IFERROR(VLOOKUP(C15,Calculations!$F$2:$AL$175,26,FALSE),"")</f>
        <v>0.8</v>
      </c>
      <c r="Y15" s="253">
        <f>IFERROR(VLOOKUP(C15,Calculations!$F$2:$AL$175,27,FALSE),"")</f>
        <v>28</v>
      </c>
      <c r="Z15" s="253">
        <f>IFERROR(VLOOKUP(C15,Calculations!$F$2:$AL$175,27,FALSE),"")</f>
        <v>28</v>
      </c>
      <c r="AA15" s="254">
        <f>IFERROR(VLOOKUP(C15,Calculations!$F$2:$AL$175,31,FALSE),"")</f>
        <v>28</v>
      </c>
    </row>
    <row r="16" spans="1:27" ht="13.5" customHeight="1" x14ac:dyDescent="0.3">
      <c r="B16" s="41">
        <v>1</v>
      </c>
      <c r="C16" s="230" t="str">
        <f>IFERROR(VLOOKUP(B16,Calculations!$B$86:$BC$110,5,FALSE),"")</f>
        <v>Dean Mason</v>
      </c>
      <c r="D16" s="52">
        <f>IF(C16="","",VLOOKUP(C16,Lookups!$A$2:$F$99,2,FALSE))</f>
        <v>1884</v>
      </c>
      <c r="E16" s="13" t="str">
        <f>IF(C16="","",VLOOKUP(C16,Lookups!$A$2:$F$99,6,FALSE))</f>
        <v>Buccaneers</v>
      </c>
      <c r="F16" s="84">
        <f>IFERROR(VLOOKUP(C16,Calculations!$F$6:$AL$175,8,FALSE),"")</f>
        <v>27</v>
      </c>
      <c r="G16" s="101" t="str">
        <f>IFERROR(VLOOKUP(C16,Calculations!$F$6:$AL$175,9,FALSE),"")</f>
        <v/>
      </c>
      <c r="H16" s="84" t="str">
        <f>IFERROR(VLOOKUP(C16,Calculations!$F$6:$AL$175,10,FALSE),"")</f>
        <v/>
      </c>
      <c r="I16" s="101" t="str">
        <f>IFERROR(VLOOKUP(C16,Calculations!$F$6:$AL$175,11,FALSE),"")</f>
        <v/>
      </c>
      <c r="J16" s="84" t="str">
        <f>IFERROR(VLOOKUP(C16,Calculations!$F$6:$AL$175,12,FALSE),"")</f>
        <v/>
      </c>
      <c r="K16" s="101" t="str">
        <f>IFERROR(VLOOKUP(C16,Calculations!$F$6:$AL$175,13,FALSE),"")</f>
        <v/>
      </c>
      <c r="L16" s="84" t="str">
        <f>IFERROR(VLOOKUP(C16,Calculations!$F$6:$AL$175,14,FALSE),"")</f>
        <v/>
      </c>
      <c r="M16" s="85">
        <f>IFERROR(VLOOKUP(C16,Calculations!$F$6:$AL$175,16,FALSE),"")</f>
        <v>0.77142857142857146</v>
      </c>
      <c r="N16" s="102" t="str">
        <f>IFERROR(VLOOKUP(C16,Calculations!$F$6:$AL$175,17,FALSE),"")</f>
        <v/>
      </c>
      <c r="O16" s="85" t="str">
        <f>IFERROR(VLOOKUP(C16,Calculations!$F$6:$AL$175,18,FALSE),"")</f>
        <v/>
      </c>
      <c r="P16" s="102" t="str">
        <f>IFERROR(VLOOKUP(C16,Calculations!$F$6:$AL$175,19,FALSE),"")</f>
        <v/>
      </c>
      <c r="Q16" s="85" t="str">
        <f>IFERROR(VLOOKUP(C16,Calculations!$F$6:$AL$175,20,FALSE),"")</f>
        <v/>
      </c>
      <c r="R16" s="102" t="str">
        <f>IFERROR(VLOOKUP(C16,Calculations!$F$6:$AL$175,21,FALSE),"")</f>
        <v/>
      </c>
      <c r="S16" s="85" t="str">
        <f>IFERROR(VLOOKUP(C16,Calculations!$F$6:$AL$175,22,FALSE),"")</f>
        <v/>
      </c>
      <c r="T16" s="36">
        <f>IFERROR(VLOOKUP(C16,Calculations!$F$2:$AL$175,24,FALSE),"")</f>
        <v>1</v>
      </c>
      <c r="U16" s="38" t="str">
        <f t="shared" si="2"/>
        <v/>
      </c>
      <c r="V16" s="38" t="str">
        <f t="shared" si="3"/>
        <v/>
      </c>
      <c r="W16" s="37">
        <f>IFERROR(VLOOKUP(C16,Calculations!$F$2:$AL$175,25,FALSE),"")</f>
        <v>0.77142857142857146</v>
      </c>
      <c r="X16" s="38">
        <f>IFERROR(VLOOKUP(C16,Calculations!$F$2:$AL$175,26,FALSE),"")</f>
        <v>0.77142857142857146</v>
      </c>
      <c r="Y16" s="39">
        <f>IFERROR(VLOOKUP(C16,Calculations!$F$2:$AL$175,27,FALSE),"")</f>
        <v>27</v>
      </c>
      <c r="Z16" s="39">
        <f>IFERROR(VLOOKUP(C16,Calculations!$F$2:$AL$175,27,FALSE),"")</f>
        <v>27</v>
      </c>
      <c r="AA16" s="40">
        <f>IFERROR(VLOOKUP(C16,Calculations!$F$2:$AL$175,31,FALSE),"")</f>
        <v>27</v>
      </c>
    </row>
    <row r="17" spans="2:27" ht="13.5" customHeight="1" x14ac:dyDescent="0.3">
      <c r="B17" s="41">
        <v>2</v>
      </c>
      <c r="C17" s="230" t="str">
        <f>IFERROR(VLOOKUP(B17,Calculations!$B$86:$BC$110,5,FALSE),"")</f>
        <v>Andrew Slade</v>
      </c>
      <c r="D17" s="52">
        <f>IF(C17="","",VLOOKUP(C17,Lookups!$A$2:$F$99,2,FALSE))</f>
        <v>402</v>
      </c>
      <c r="E17" s="13" t="str">
        <f>IF(C17="","",VLOOKUP(C17,Lookups!$A$2:$F$99,6,FALSE))</f>
        <v>Newbury</v>
      </c>
      <c r="F17" s="84">
        <f>IFERROR(VLOOKUP(C17,Calculations!$F$6:$AL$175,8,FALSE),"")</f>
        <v>26</v>
      </c>
      <c r="G17" s="101" t="str">
        <f>IFERROR(VLOOKUP(C17,Calculations!$F$6:$AL$175,9,FALSE),"")</f>
        <v/>
      </c>
      <c r="H17" s="84" t="str">
        <f>IFERROR(VLOOKUP(C17,Calculations!$F$6:$AL$175,10,FALSE),"")</f>
        <v/>
      </c>
      <c r="I17" s="101" t="str">
        <f>IFERROR(VLOOKUP(C17,Calculations!$F$6:$AL$175,11,FALSE),"")</f>
        <v/>
      </c>
      <c r="J17" s="84" t="str">
        <f>IFERROR(VLOOKUP(C17,Calculations!$F$6:$AL$175,12,FALSE),"")</f>
        <v/>
      </c>
      <c r="K17" s="101" t="str">
        <f>IFERROR(VLOOKUP(C17,Calculations!$F$6:$AL$175,13,FALSE),"")</f>
        <v/>
      </c>
      <c r="L17" s="84" t="str">
        <f>IFERROR(VLOOKUP(C17,Calculations!$F$6:$AL$175,14,FALSE),"")</f>
        <v/>
      </c>
      <c r="M17" s="85">
        <f>IFERROR(VLOOKUP(C17,Calculations!$F$6:$AL$175,16,FALSE),"")</f>
        <v>0.74285714285714288</v>
      </c>
      <c r="N17" s="102" t="str">
        <f>IFERROR(VLOOKUP(C17,Calculations!$F$6:$AL$175,17,FALSE),"")</f>
        <v/>
      </c>
      <c r="O17" s="85" t="str">
        <f>IFERROR(VLOOKUP(C17,Calculations!$F$6:$AL$175,18,FALSE),"")</f>
        <v/>
      </c>
      <c r="P17" s="102" t="str">
        <f>IFERROR(VLOOKUP(C17,Calculations!$F$6:$AL$175,19,FALSE),"")</f>
        <v/>
      </c>
      <c r="Q17" s="85" t="str">
        <f>IFERROR(VLOOKUP(C17,Calculations!$F$6:$AL$175,20,FALSE),"")</f>
        <v/>
      </c>
      <c r="R17" s="102" t="str">
        <f>IFERROR(VLOOKUP(C17,Calculations!$F$6:$AL$175,21,FALSE),"")</f>
        <v/>
      </c>
      <c r="S17" s="85" t="str">
        <f>IFERROR(VLOOKUP(C17,Calculations!$F$6:$AL$175,22,FALSE),"")</f>
        <v/>
      </c>
      <c r="T17" s="36">
        <f>IFERROR(VLOOKUP(C17,Calculations!$F$2:$AL$175,24,FALSE),"")</f>
        <v>1</v>
      </c>
      <c r="U17" s="38" t="str">
        <f t="shared" si="2"/>
        <v/>
      </c>
      <c r="V17" s="38" t="str">
        <f t="shared" si="3"/>
        <v/>
      </c>
      <c r="W17" s="37">
        <f>IFERROR(VLOOKUP(C17,Calculations!$F$2:$AL$175,25,FALSE),"")</f>
        <v>0.74285714285714288</v>
      </c>
      <c r="X17" s="38">
        <f>IFERROR(VLOOKUP(C17,Calculations!$F$2:$AL$175,26,FALSE),"")</f>
        <v>0.74285714285714288</v>
      </c>
      <c r="Y17" s="39">
        <f>IFERROR(VLOOKUP(C17,Calculations!$F$2:$AL$175,27,FALSE),"")</f>
        <v>26</v>
      </c>
      <c r="Z17" s="39">
        <f>IFERROR(VLOOKUP(C17,Calculations!$F$2:$AL$175,27,FALSE),"")</f>
        <v>26</v>
      </c>
      <c r="AA17" s="40">
        <f>IFERROR(VLOOKUP(C17,Calculations!$F$2:$AL$175,31,FALSE),"")</f>
        <v>26</v>
      </c>
    </row>
    <row r="18" spans="2:27" ht="13.5" customHeight="1" x14ac:dyDescent="0.3">
      <c r="B18" s="41">
        <v>5</v>
      </c>
      <c r="C18" s="230" t="str">
        <f>IFERROR(VLOOKUP(B18,Calculations!$B$27:$BC$49,5,FALSE),"")</f>
        <v>Glenn Newman</v>
      </c>
      <c r="D18" s="52">
        <f>IF(C18="","",VLOOKUP(C18,Lookups!$A$2:$F$99,2,FALSE))</f>
        <v>834</v>
      </c>
      <c r="E18" s="13" t="str">
        <f>IF(C18="","",VLOOKUP(C18,Lookups!$A$2:$F$99,6,FALSE))</f>
        <v>Weston Warriors</v>
      </c>
      <c r="F18" s="84">
        <f>IFERROR(VLOOKUP(C18,Calculations!$F$6:$AL$175,8,FALSE),"")</f>
        <v>22</v>
      </c>
      <c r="G18" s="101" t="str">
        <f>IFERROR(VLOOKUP(C18,Calculations!$F$6:$AL$175,9,FALSE),"")</f>
        <v/>
      </c>
      <c r="H18" s="84" t="str">
        <f>IFERROR(VLOOKUP(C18,Calculations!$F$6:$AL$175,10,FALSE),"")</f>
        <v/>
      </c>
      <c r="I18" s="101" t="str">
        <f>IFERROR(VLOOKUP(C18,Calculations!$F$6:$AL$175,11,FALSE),"")</f>
        <v/>
      </c>
      <c r="J18" s="84" t="str">
        <f>IFERROR(VLOOKUP(C18,Calculations!$F$6:$AL$175,12,FALSE),"")</f>
        <v/>
      </c>
      <c r="K18" s="101" t="str">
        <f>IFERROR(VLOOKUP(C18,Calculations!$F$6:$AL$175,13,FALSE),"")</f>
        <v/>
      </c>
      <c r="L18" s="84" t="str">
        <f>IFERROR(VLOOKUP(C18,Calculations!$F$6:$AL$175,14,FALSE),"")</f>
        <v/>
      </c>
      <c r="M18" s="85">
        <f>IFERROR(VLOOKUP(C18,Calculations!$F$6:$AL$175,16,FALSE),"")</f>
        <v>0.62857142857142856</v>
      </c>
      <c r="N18" s="102" t="str">
        <f>IFERROR(VLOOKUP(C18,Calculations!$F$6:$AL$175,17,FALSE),"")</f>
        <v/>
      </c>
      <c r="O18" s="85" t="str">
        <f>IFERROR(VLOOKUP(C18,Calculations!$F$6:$AL$175,18,FALSE),"")</f>
        <v/>
      </c>
      <c r="P18" s="102" t="str">
        <f>IFERROR(VLOOKUP(C18,Calculations!$F$6:$AL$175,19,FALSE),"")</f>
        <v/>
      </c>
      <c r="Q18" s="85" t="str">
        <f>IFERROR(VLOOKUP(C18,Calculations!$F$6:$AL$175,20,FALSE),"")</f>
        <v/>
      </c>
      <c r="R18" s="102" t="str">
        <f>IFERROR(VLOOKUP(C18,Calculations!$F$6:$AL$175,21,FALSE),"")</f>
        <v/>
      </c>
      <c r="S18" s="85" t="str">
        <f>IFERROR(VLOOKUP(C18,Calculations!$F$6:$AL$175,22,FALSE),"")</f>
        <v/>
      </c>
      <c r="T18" s="36">
        <f>IFERROR(VLOOKUP(C18,Calculations!$F$2:$AL$175,24,FALSE),"")</f>
        <v>1</v>
      </c>
      <c r="U18" s="38" t="str">
        <f t="shared" si="2"/>
        <v/>
      </c>
      <c r="V18" s="38" t="str">
        <f t="shared" si="3"/>
        <v/>
      </c>
      <c r="W18" s="37">
        <f>IFERROR(VLOOKUP(C18,Calculations!$F$2:$AL$175,25,FALSE),"")</f>
        <v>0.62857142857142856</v>
      </c>
      <c r="X18" s="38">
        <f>IFERROR(VLOOKUP(C18,Calculations!$F$2:$AL$175,26,FALSE),"")</f>
        <v>0.62857142857142856</v>
      </c>
      <c r="Y18" s="39">
        <f>IFERROR(VLOOKUP(C18,Calculations!$F$2:$AL$175,27,FALSE),"")</f>
        <v>22</v>
      </c>
      <c r="Z18" s="39">
        <f>IFERROR(VLOOKUP(C18,Calculations!$F$2:$AL$175,27,FALSE),"")</f>
        <v>22</v>
      </c>
      <c r="AA18" s="40">
        <f>IFERROR(VLOOKUP(C18,Calculations!$F$2:$AL$175,31,FALSE),"")</f>
        <v>22</v>
      </c>
    </row>
    <row r="19" spans="2:27" ht="13.5" customHeight="1" x14ac:dyDescent="0.3">
      <c r="B19" s="41">
        <v>4</v>
      </c>
      <c r="C19" s="230" t="str">
        <f>IFERROR(VLOOKUP(B19,Calculations!$B$51:$BC$84,5,FALSE),"")</f>
        <v>Kevin Bird</v>
      </c>
      <c r="D19" s="52">
        <f>IF(C19="","",VLOOKUP(C19,Lookups!$A$2:$F$99,2,FALSE))</f>
        <v>1877</v>
      </c>
      <c r="E19" s="13" t="str">
        <f>IF(C19="","",VLOOKUP(C19,Lookups!$A$2:$F$99,6,FALSE))</f>
        <v>Frobury</v>
      </c>
      <c r="F19" s="84">
        <f>IFERROR(VLOOKUP(C19,Calculations!$F$6:$AL$175,8,FALSE),"")</f>
        <v>22</v>
      </c>
      <c r="G19" s="101" t="str">
        <f>IFERROR(VLOOKUP(C19,Calculations!$F$6:$AL$175,9,FALSE),"")</f>
        <v/>
      </c>
      <c r="H19" s="84" t="str">
        <f>IFERROR(VLOOKUP(C19,Calculations!$F$6:$AL$175,10,FALSE),"")</f>
        <v/>
      </c>
      <c r="I19" s="101" t="str">
        <f>IFERROR(VLOOKUP(C19,Calculations!$F$6:$AL$175,11,FALSE),"")</f>
        <v/>
      </c>
      <c r="J19" s="84" t="str">
        <f>IFERROR(VLOOKUP(C19,Calculations!$F$6:$AL$175,12,FALSE),"")</f>
        <v/>
      </c>
      <c r="K19" s="101" t="str">
        <f>IFERROR(VLOOKUP(C19,Calculations!$F$6:$AL$175,13,FALSE),"")</f>
        <v/>
      </c>
      <c r="L19" s="84" t="str">
        <f>IFERROR(VLOOKUP(C19,Calculations!$F$6:$AL$175,14,FALSE),"")</f>
        <v/>
      </c>
      <c r="M19" s="85">
        <f>IFERROR(VLOOKUP(C19,Calculations!$F$6:$AL$175,16,FALSE),"")</f>
        <v>0.62857142857142856</v>
      </c>
      <c r="N19" s="102" t="str">
        <f>IFERROR(VLOOKUP(C19,Calculations!$F$6:$AL$175,17,FALSE),"")</f>
        <v/>
      </c>
      <c r="O19" s="85" t="str">
        <f>IFERROR(VLOOKUP(C19,Calculations!$F$6:$AL$175,18,FALSE),"")</f>
        <v/>
      </c>
      <c r="P19" s="102" t="str">
        <f>IFERROR(VLOOKUP(C19,Calculations!$F$6:$AL$175,19,FALSE),"")</f>
        <v/>
      </c>
      <c r="Q19" s="85" t="str">
        <f>IFERROR(VLOOKUP(C19,Calculations!$F$6:$AL$175,20,FALSE),"")</f>
        <v/>
      </c>
      <c r="R19" s="102" t="str">
        <f>IFERROR(VLOOKUP(C19,Calculations!$F$6:$AL$175,21,FALSE),"")</f>
        <v/>
      </c>
      <c r="S19" s="85" t="str">
        <f>IFERROR(VLOOKUP(C19,Calculations!$F$6:$AL$175,22,FALSE),"")</f>
        <v/>
      </c>
      <c r="T19" s="36">
        <f>IFERROR(VLOOKUP(C19,Calculations!$F$2:$AL$175,24,FALSE),"")</f>
        <v>1</v>
      </c>
      <c r="U19" s="38" t="str">
        <f>IF(T19&lt;5,"",IFERROR(SMALL(M19:S19,1),""))</f>
        <v/>
      </c>
      <c r="V19" s="38" t="str">
        <f>IF(T19&lt;5,"",IFERROR(SMALL(M19:S19,2),""))</f>
        <v/>
      </c>
      <c r="W19" s="37">
        <f>IFERROR(VLOOKUP(C19,Calculations!$F$2:$AL$175,25,FALSE),"")</f>
        <v>0.62857142857142856</v>
      </c>
      <c r="X19" s="38">
        <f>IFERROR(VLOOKUP(C19,Calculations!$F$2:$AL$175,26,FALSE),"")</f>
        <v>0.62857142857142856</v>
      </c>
      <c r="Y19" s="39">
        <f>IFERROR(VLOOKUP(C19,Calculations!$F$2:$AL$175,27,FALSE),"")</f>
        <v>22</v>
      </c>
      <c r="Z19" s="39">
        <f>IFERROR(VLOOKUP(C19,Calculations!$F$2:$AL$175,27,FALSE),"")</f>
        <v>22</v>
      </c>
      <c r="AA19" s="40">
        <f>IFERROR(VLOOKUP(C19,Calculations!$F$2:$AL$175,31,FALSE),"")</f>
        <v>22</v>
      </c>
    </row>
    <row r="20" spans="2:27" ht="13.5" customHeight="1" x14ac:dyDescent="0.3">
      <c r="B20" s="41">
        <v>3</v>
      </c>
      <c r="C20" s="230" t="str">
        <f>IFERROR(VLOOKUP(B20,Calculations!$B$86:$BC$110,5,FALSE),"")</f>
        <v>Neil Mason</v>
      </c>
      <c r="D20" s="52">
        <f>IF(C20="","",VLOOKUP(C20,Lookups!$A$2:$F$99,2,FALSE))</f>
        <v>1885</v>
      </c>
      <c r="E20" s="13" t="str">
        <f>IF(C20="","",VLOOKUP(C20,Lookups!$A$2:$F$99,6,FALSE))</f>
        <v>Buccaneers</v>
      </c>
      <c r="F20" s="84">
        <f>IFERROR(VLOOKUP(C20,Calculations!$F$6:$AL$175,8,FALSE),"")</f>
        <v>19</v>
      </c>
      <c r="G20" s="101" t="str">
        <f>IFERROR(VLOOKUP(C20,Calculations!$F$6:$AL$175,9,FALSE),"")</f>
        <v/>
      </c>
      <c r="H20" s="84" t="str">
        <f>IFERROR(VLOOKUP(C20,Calculations!$F$6:$AL$175,10,FALSE),"")</f>
        <v/>
      </c>
      <c r="I20" s="101" t="str">
        <f>IFERROR(VLOOKUP(C20,Calculations!$F$6:$AL$175,11,FALSE),"")</f>
        <v/>
      </c>
      <c r="J20" s="84" t="str">
        <f>IFERROR(VLOOKUP(C20,Calculations!$F$6:$AL$175,12,FALSE),"")</f>
        <v/>
      </c>
      <c r="K20" s="101" t="str">
        <f>IFERROR(VLOOKUP(C20,Calculations!$F$6:$AL$175,13,FALSE),"")</f>
        <v/>
      </c>
      <c r="L20" s="84" t="str">
        <f>IFERROR(VLOOKUP(C20,Calculations!$F$6:$AL$175,14,FALSE),"")</f>
        <v/>
      </c>
      <c r="M20" s="85">
        <f>IFERROR(VLOOKUP(C20,Calculations!$F$6:$AL$175,16,FALSE),"")</f>
        <v>0.54285714285714282</v>
      </c>
      <c r="N20" s="102" t="str">
        <f>IFERROR(VLOOKUP(C20,Calculations!$F$6:$AL$175,17,FALSE),"")</f>
        <v/>
      </c>
      <c r="O20" s="85" t="str">
        <f>IFERROR(VLOOKUP(C20,Calculations!$F$6:$AL$175,18,FALSE),"")</f>
        <v/>
      </c>
      <c r="P20" s="102" t="str">
        <f>IFERROR(VLOOKUP(C20,Calculations!$F$6:$AL$175,19,FALSE),"")</f>
        <v/>
      </c>
      <c r="Q20" s="85" t="str">
        <f>IFERROR(VLOOKUP(C20,Calculations!$F$6:$AL$175,20,FALSE),"")</f>
        <v/>
      </c>
      <c r="R20" s="102" t="str">
        <f>IFERROR(VLOOKUP(C20,Calculations!$F$6:$AL$175,21,FALSE),"")</f>
        <v/>
      </c>
      <c r="S20" s="85" t="str">
        <f>IFERROR(VLOOKUP(C20,Calculations!$F$6:$AL$175,22,FALSE),"")</f>
        <v/>
      </c>
      <c r="T20" s="36">
        <f>IFERROR(VLOOKUP(C20,Calculations!$F$2:$AL$175,24,FALSE),"")</f>
        <v>1</v>
      </c>
      <c r="U20" s="38" t="str">
        <f t="shared" si="2"/>
        <v/>
      </c>
      <c r="V20" s="38" t="str">
        <f t="shared" si="3"/>
        <v/>
      </c>
      <c r="W20" s="37">
        <f>IFERROR(VLOOKUP(C20,Calculations!$F$2:$AL$175,25,FALSE),"")</f>
        <v>0.54285714285714282</v>
      </c>
      <c r="X20" s="38">
        <f>IFERROR(VLOOKUP(C20,Calculations!$F$2:$AL$175,26,FALSE),"")</f>
        <v>0.54285714285714282</v>
      </c>
      <c r="Y20" s="39">
        <f>IFERROR(VLOOKUP(C20,Calculations!$F$2:$AL$175,27,FALSE),"")</f>
        <v>19</v>
      </c>
      <c r="Z20" s="39">
        <f>IFERROR(VLOOKUP(C20,Calculations!$F$2:$AL$175,27,FALSE),"")</f>
        <v>19</v>
      </c>
      <c r="AA20" s="40">
        <f>IFERROR(VLOOKUP(C20,Calculations!$F$2:$AL$175,31,FALSE),"")</f>
        <v>19</v>
      </c>
    </row>
    <row r="21" spans="2:27" ht="13.5" customHeight="1" x14ac:dyDescent="0.3">
      <c r="B21" s="41">
        <v>2</v>
      </c>
      <c r="C21" s="230" t="str">
        <f>IFERROR(VLOOKUP(B21,Calculations!$B$123:$BC$136,5,FALSE),"")</f>
        <v>Geoff Hawes</v>
      </c>
      <c r="D21" s="52">
        <f>IF(C21="","",VLOOKUP(C21,Lookups!$A$2:$F$99,2,FALSE))</f>
        <v>448</v>
      </c>
      <c r="E21" s="13" t="str">
        <f>IF(C21="","",VLOOKUP(C21,Lookups!$A$2:$F$99,6,FALSE))</f>
        <v>Frobury</v>
      </c>
      <c r="F21" s="84">
        <f>IFERROR(VLOOKUP(C21,Calculations!$F$6:$AL$175,8,FALSE),"")</f>
        <v>19</v>
      </c>
      <c r="G21" s="101" t="str">
        <f>IFERROR(VLOOKUP(C21,Calculations!$F$6:$AL$175,9,FALSE),"")</f>
        <v/>
      </c>
      <c r="H21" s="84" t="str">
        <f>IFERROR(VLOOKUP(C21,Calculations!$F$6:$AL$175,10,FALSE),"")</f>
        <v/>
      </c>
      <c r="I21" s="101" t="str">
        <f>IFERROR(VLOOKUP(C21,Calculations!$F$6:$AL$175,11,FALSE),"")</f>
        <v/>
      </c>
      <c r="J21" s="84" t="str">
        <f>IFERROR(VLOOKUP(C21,Calculations!$F$6:$AL$175,12,FALSE),"")</f>
        <v/>
      </c>
      <c r="K21" s="101" t="str">
        <f>IFERROR(VLOOKUP(C21,Calculations!$F$6:$AL$175,13,FALSE),"")</f>
        <v/>
      </c>
      <c r="L21" s="84" t="str">
        <f>IFERROR(VLOOKUP(C21,Calculations!$F$6:$AL$175,14,FALSE),"")</f>
        <v/>
      </c>
      <c r="M21" s="85">
        <f>IFERROR(VLOOKUP(C21,Calculations!$F$6:$AL$175,16,FALSE),"")</f>
        <v>0.54285714285714282</v>
      </c>
      <c r="N21" s="102" t="str">
        <f>IFERROR(VLOOKUP(C21,Calculations!$F$6:$AL$175,17,FALSE),"")</f>
        <v/>
      </c>
      <c r="O21" s="85" t="str">
        <f>IFERROR(VLOOKUP(C21,Calculations!$F$6:$AL$175,18,FALSE),"")</f>
        <v/>
      </c>
      <c r="P21" s="102" t="str">
        <f>IFERROR(VLOOKUP(C21,Calculations!$F$6:$AL$175,19,FALSE),"")</f>
        <v/>
      </c>
      <c r="Q21" s="85" t="str">
        <f>IFERROR(VLOOKUP(C21,Calculations!$F$6:$AL$175,20,FALSE),"")</f>
        <v/>
      </c>
      <c r="R21" s="102" t="str">
        <f>IFERROR(VLOOKUP(C21,Calculations!$F$6:$AL$175,21,FALSE),"")</f>
        <v/>
      </c>
      <c r="S21" s="85" t="str">
        <f>IFERROR(VLOOKUP(C21,Calculations!$F$6:$AL$175,22,FALSE),"")</f>
        <v/>
      </c>
      <c r="T21" s="36">
        <f>IFERROR(VLOOKUP(C21,Calculations!$F$2:$AL$175,24,FALSE),"")</f>
        <v>1</v>
      </c>
      <c r="U21" s="38" t="str">
        <f t="shared" si="2"/>
        <v/>
      </c>
      <c r="V21" s="38" t="str">
        <f t="shared" si="3"/>
        <v/>
      </c>
      <c r="W21" s="37">
        <f>IFERROR(VLOOKUP(C21,Calculations!$F$2:$AL$175,25,FALSE),"")</f>
        <v>0.54285714285714282</v>
      </c>
      <c r="X21" s="38">
        <f>IFERROR(VLOOKUP(C21,Calculations!$F$2:$AL$175,26,FALSE),"")</f>
        <v>0.54285714285714282</v>
      </c>
      <c r="Y21" s="39">
        <f>IFERROR(VLOOKUP(C21,Calculations!$F$2:$AL$175,27,FALSE),"")</f>
        <v>19</v>
      </c>
      <c r="Z21" s="39">
        <f>IFERROR(VLOOKUP(C21,Calculations!$F$2:$AL$175,27,FALSE),"")</f>
        <v>19</v>
      </c>
      <c r="AA21" s="40">
        <f>IFERROR(VLOOKUP(C21,Calculations!$F$2:$AL$175,31,FALSE),"")</f>
        <v>19</v>
      </c>
    </row>
    <row r="22" spans="2:27" ht="13.5" customHeight="1" x14ac:dyDescent="0.3">
      <c r="B22" s="41">
        <v>5</v>
      </c>
      <c r="C22" s="230" t="str">
        <f>IFERROR(VLOOKUP(B22,Calculations!$B$51:$BC$84,5,FALSE),"")</f>
        <v>Brian Holland</v>
      </c>
      <c r="D22" s="52">
        <f>IF(C22="","",VLOOKUP(C22,Lookups!$A$2:$F$99,2,FALSE))</f>
        <v>60627</v>
      </c>
      <c r="E22" s="13" t="str">
        <f>IF(C22="","",VLOOKUP(C22,Lookups!$A$2:$F$99,6,FALSE))</f>
        <v>Frobury</v>
      </c>
      <c r="F22" s="84">
        <f>IFERROR(VLOOKUP(C22,Calculations!$F$6:$AL$175,8,FALSE),"")</f>
        <v>18</v>
      </c>
      <c r="G22" s="101" t="str">
        <f>IFERROR(VLOOKUP(C22,Calculations!$F$6:$AL$175,9,FALSE),"")</f>
        <v/>
      </c>
      <c r="H22" s="84" t="str">
        <f>IFERROR(VLOOKUP(C22,Calculations!$F$6:$AL$175,10,FALSE),"")</f>
        <v/>
      </c>
      <c r="I22" s="101" t="str">
        <f>IFERROR(VLOOKUP(C22,Calculations!$F$6:$AL$175,11,FALSE),"")</f>
        <v/>
      </c>
      <c r="J22" s="84" t="str">
        <f>IFERROR(VLOOKUP(C22,Calculations!$F$6:$AL$175,12,FALSE),"")</f>
        <v/>
      </c>
      <c r="K22" s="101" t="str">
        <f>IFERROR(VLOOKUP(C22,Calculations!$F$6:$AL$175,13,FALSE),"")</f>
        <v/>
      </c>
      <c r="L22" s="84" t="str">
        <f>IFERROR(VLOOKUP(C22,Calculations!$F$6:$AL$175,14,FALSE),"")</f>
        <v/>
      </c>
      <c r="M22" s="85">
        <f>IFERROR(VLOOKUP(C22,Calculations!$F$6:$AL$175,16,FALSE),"")</f>
        <v>0.51428571428571423</v>
      </c>
      <c r="N22" s="102" t="str">
        <f>IFERROR(VLOOKUP(C22,Calculations!$F$6:$AL$175,17,FALSE),"")</f>
        <v/>
      </c>
      <c r="O22" s="85" t="str">
        <f>IFERROR(VLOOKUP(C22,Calculations!$F$6:$AL$175,18,FALSE),"")</f>
        <v/>
      </c>
      <c r="P22" s="102" t="str">
        <f>IFERROR(VLOOKUP(C22,Calculations!$F$6:$AL$175,19,FALSE),"")</f>
        <v/>
      </c>
      <c r="Q22" s="85" t="str">
        <f>IFERROR(VLOOKUP(C22,Calculations!$F$6:$AL$175,20,FALSE),"")</f>
        <v/>
      </c>
      <c r="R22" s="102" t="str">
        <f>IFERROR(VLOOKUP(C22,Calculations!$F$6:$AL$175,21,FALSE),"")</f>
        <v/>
      </c>
      <c r="S22" s="85" t="str">
        <f>IFERROR(VLOOKUP(C22,Calculations!$F$6:$AL$175,22,FALSE),"")</f>
        <v/>
      </c>
      <c r="T22" s="36">
        <f>IFERROR(VLOOKUP(C22,Calculations!$F$2:$AL$175,24,FALSE),"")</f>
        <v>1</v>
      </c>
      <c r="U22" s="38" t="str">
        <f t="shared" si="2"/>
        <v/>
      </c>
      <c r="V22" s="38" t="str">
        <f t="shared" si="3"/>
        <v/>
      </c>
      <c r="W22" s="37">
        <f>IFERROR(VLOOKUP(C22,Calculations!$F$2:$AL$175,25,FALSE),"")</f>
        <v>0.51428571428571423</v>
      </c>
      <c r="X22" s="38">
        <f>IFERROR(VLOOKUP(C22,Calculations!$F$2:$AL$175,26,FALSE),"")</f>
        <v>0.51428571428571423</v>
      </c>
      <c r="Y22" s="39">
        <f>IFERROR(VLOOKUP(C22,Calculations!$F$2:$AL$175,27,FALSE),"")</f>
        <v>18</v>
      </c>
      <c r="Z22" s="39">
        <f>IFERROR(VLOOKUP(C22,Calculations!$F$2:$AL$175,27,FALSE),"")</f>
        <v>18</v>
      </c>
      <c r="AA22" s="40">
        <f>IFERROR(VLOOKUP(C22,Calculations!$F$2:$AL$175,31,FALSE),"")</f>
        <v>18</v>
      </c>
    </row>
    <row r="23" spans="2:27" ht="13.5" customHeight="1" x14ac:dyDescent="0.3">
      <c r="B23" s="41">
        <v>4</v>
      </c>
      <c r="C23" s="230" t="str">
        <f>IFERROR(VLOOKUP(B23,Calculations!$B$86:$BC$110,5,FALSE),"")</f>
        <v>Glenda Privett</v>
      </c>
      <c r="D23" s="52">
        <f>IF(C23="","",VLOOKUP(C23,Lookups!$A$2:$F$99,2,FALSE))</f>
        <v>1431</v>
      </c>
      <c r="E23" s="13" t="str">
        <f>IF(C23="","",VLOOKUP(C23,Lookups!$A$2:$F$99,6,FALSE))</f>
        <v>Buccaneers</v>
      </c>
      <c r="F23" s="84">
        <f>IFERROR(VLOOKUP(C23,Calculations!$F$6:$AL$175,8,FALSE),"")</f>
        <v>16</v>
      </c>
      <c r="G23" s="101" t="str">
        <f>IFERROR(VLOOKUP(C23,Calculations!$F$6:$AL$175,9,FALSE),"")</f>
        <v/>
      </c>
      <c r="H23" s="84" t="str">
        <f>IFERROR(VLOOKUP(C23,Calculations!$F$6:$AL$175,10,FALSE),"")</f>
        <v/>
      </c>
      <c r="I23" s="101" t="str">
        <f>IFERROR(VLOOKUP(C23,Calculations!$F$6:$AL$175,11,FALSE),"")</f>
        <v/>
      </c>
      <c r="J23" s="84" t="str">
        <f>IFERROR(VLOOKUP(C23,Calculations!$F$6:$AL$175,12,FALSE),"")</f>
        <v/>
      </c>
      <c r="K23" s="101" t="str">
        <f>IFERROR(VLOOKUP(C23,Calculations!$F$6:$AL$175,13,FALSE),"")</f>
        <v/>
      </c>
      <c r="L23" s="84" t="str">
        <f>IFERROR(VLOOKUP(C23,Calculations!$F$6:$AL$175,14,FALSE),"")</f>
        <v/>
      </c>
      <c r="M23" s="85">
        <f>IFERROR(VLOOKUP(C23,Calculations!$F$6:$AL$175,16,FALSE),"")</f>
        <v>0.45714285714285713</v>
      </c>
      <c r="N23" s="102" t="str">
        <f>IFERROR(VLOOKUP(C23,Calculations!$F$6:$AL$175,17,FALSE),"")</f>
        <v/>
      </c>
      <c r="O23" s="85" t="str">
        <f>IFERROR(VLOOKUP(C23,Calculations!$F$6:$AL$175,18,FALSE),"")</f>
        <v/>
      </c>
      <c r="P23" s="102" t="str">
        <f>IFERROR(VLOOKUP(C23,Calculations!$F$6:$AL$175,19,FALSE),"")</f>
        <v/>
      </c>
      <c r="Q23" s="85" t="str">
        <f>IFERROR(VLOOKUP(C23,Calculations!$F$6:$AL$175,20,FALSE),"")</f>
        <v/>
      </c>
      <c r="R23" s="102" t="str">
        <f>IFERROR(VLOOKUP(C23,Calculations!$F$6:$AL$175,21,FALSE),"")</f>
        <v/>
      </c>
      <c r="S23" s="85" t="str">
        <f>IFERROR(VLOOKUP(C23,Calculations!$F$6:$AL$175,22,FALSE),"")</f>
        <v/>
      </c>
      <c r="T23" s="36">
        <f>IFERROR(VLOOKUP(C23,Calculations!$F$2:$AL$175,24,FALSE),"")</f>
        <v>1</v>
      </c>
      <c r="U23" s="38" t="str">
        <f>IF(T23&lt;5,"",IFERROR(SMALL(M23:S23,1),""))</f>
        <v/>
      </c>
      <c r="V23" s="38" t="str">
        <f>IF(T23&lt;5,"",IFERROR(SMALL(M23:S23,2),""))</f>
        <v/>
      </c>
      <c r="W23" s="37">
        <f>IFERROR(VLOOKUP(C23,Calculations!$F$2:$AL$175,25,FALSE),"")</f>
        <v>0.45714285714285713</v>
      </c>
      <c r="X23" s="38">
        <f>IFERROR(VLOOKUP(C23,Calculations!$F$2:$AL$175,26,FALSE),"")</f>
        <v>0.45714285714285713</v>
      </c>
      <c r="Y23" s="39">
        <f>IFERROR(VLOOKUP(C23,Calculations!$F$2:$AL$175,27,FALSE),"")</f>
        <v>16</v>
      </c>
      <c r="Z23" s="39">
        <f>IFERROR(VLOOKUP(C23,Calculations!$F$2:$AL$175,27,FALSE),"")</f>
        <v>16</v>
      </c>
      <c r="AA23" s="40">
        <f>IFERROR(VLOOKUP(C23,Calculations!$F$2:$AL$175,31,FALSE),"")</f>
        <v>16</v>
      </c>
    </row>
    <row r="24" spans="2:27" ht="13.5" customHeight="1" x14ac:dyDescent="0.3">
      <c r="B24" s="41">
        <v>6</v>
      </c>
      <c r="C24" s="230" t="str">
        <f>IFERROR(VLOOKUP(B24,Calculations!$B$51:$BC$84,5,FALSE),"")</f>
        <v>Jonathan Hawes</v>
      </c>
      <c r="D24" s="52">
        <f>IF(C24="","",VLOOKUP(C24,Lookups!$A$2:$F$99,2,FALSE))</f>
        <v>449</v>
      </c>
      <c r="E24" s="13" t="str">
        <f>IF(C24="","",VLOOKUP(C24,Lookups!$A$2:$F$99,6,FALSE))</f>
        <v>Frobury</v>
      </c>
      <c r="F24" s="84">
        <f>IFERROR(VLOOKUP(C24,Calculations!$F$6:$AL$175,8,FALSE),"")</f>
        <v>16</v>
      </c>
      <c r="G24" s="101" t="str">
        <f>IFERROR(VLOOKUP(C24,Calculations!$F$6:$AL$175,9,FALSE),"")</f>
        <v/>
      </c>
      <c r="H24" s="84" t="str">
        <f>IFERROR(VLOOKUP(C24,Calculations!$F$6:$AL$175,10,FALSE),"")</f>
        <v/>
      </c>
      <c r="I24" s="101" t="str">
        <f>IFERROR(VLOOKUP(C24,Calculations!$F$6:$AL$175,11,FALSE),"")</f>
        <v/>
      </c>
      <c r="J24" s="84" t="str">
        <f>IFERROR(VLOOKUP(C24,Calculations!$F$6:$AL$175,12,FALSE),"")</f>
        <v/>
      </c>
      <c r="K24" s="101" t="str">
        <f>IFERROR(VLOOKUP(C24,Calculations!$F$6:$AL$175,13,FALSE),"")</f>
        <v/>
      </c>
      <c r="L24" s="84" t="str">
        <f>IFERROR(VLOOKUP(C24,Calculations!$F$6:$AL$175,14,FALSE),"")</f>
        <v/>
      </c>
      <c r="M24" s="85">
        <f>IFERROR(VLOOKUP(C24,Calculations!$F$6:$AL$175,16,FALSE),"")</f>
        <v>0.45714285714285713</v>
      </c>
      <c r="N24" s="102" t="str">
        <f>IFERROR(VLOOKUP(C24,Calculations!$F$6:$AL$175,17,FALSE),"")</f>
        <v/>
      </c>
      <c r="O24" s="85" t="str">
        <f>IFERROR(VLOOKUP(C24,Calculations!$F$6:$AL$175,18,FALSE),"")</f>
        <v/>
      </c>
      <c r="P24" s="102" t="str">
        <f>IFERROR(VLOOKUP(C24,Calculations!$F$6:$AL$175,19,FALSE),"")</f>
        <v/>
      </c>
      <c r="Q24" s="85" t="str">
        <f>IFERROR(VLOOKUP(C24,Calculations!$F$6:$AL$175,20,FALSE),"")</f>
        <v/>
      </c>
      <c r="R24" s="102" t="str">
        <f>IFERROR(VLOOKUP(C24,Calculations!$F$6:$AL$175,21,FALSE),"")</f>
        <v/>
      </c>
      <c r="S24" s="85" t="str">
        <f>IFERROR(VLOOKUP(C24,Calculations!$F$6:$AL$175,22,FALSE),"")</f>
        <v/>
      </c>
      <c r="T24" s="36">
        <f>IFERROR(VLOOKUP(C24,Calculations!$F$2:$AL$175,24,FALSE),"")</f>
        <v>1</v>
      </c>
      <c r="U24" s="38" t="str">
        <f t="shared" si="2"/>
        <v/>
      </c>
      <c r="V24" s="38" t="str">
        <f t="shared" si="3"/>
        <v/>
      </c>
      <c r="W24" s="37">
        <f>IFERROR(VLOOKUP(C24,Calculations!$F$2:$AL$175,25,FALSE),"")</f>
        <v>0.45714285714285713</v>
      </c>
      <c r="X24" s="38">
        <f>IFERROR(VLOOKUP(C24,Calculations!$F$2:$AL$175,26,FALSE),"")</f>
        <v>0.45714285714285713</v>
      </c>
      <c r="Y24" s="39">
        <f>IFERROR(VLOOKUP(C24,Calculations!$F$2:$AL$175,27,FALSE),"")</f>
        <v>16</v>
      </c>
      <c r="Z24" s="39">
        <f>IFERROR(VLOOKUP(C24,Calculations!$F$2:$AL$175,27,FALSE),"")</f>
        <v>16</v>
      </c>
      <c r="AA24" s="40">
        <f>IFERROR(VLOOKUP(C24,Calculations!$F$2:$AL$175,31,FALSE),"")</f>
        <v>16</v>
      </c>
    </row>
    <row r="25" spans="2:27" ht="13.5" customHeight="1" x14ac:dyDescent="0.3">
      <c r="B25" s="41">
        <v>7</v>
      </c>
      <c r="C25" s="230" t="str">
        <f>IFERROR(VLOOKUP(B25,Calculations!$B$51:$BC$84,5,FALSE),"")</f>
        <v>Amanda Holland</v>
      </c>
      <c r="D25" s="52">
        <f>IF(C25="","",VLOOKUP(C25,Lookups!$A$2:$F$99,2,FALSE))</f>
        <v>60633</v>
      </c>
      <c r="E25" s="13" t="str">
        <f>IF(C25="","",VLOOKUP(C25,Lookups!$A$2:$F$99,6,FALSE))</f>
        <v>Frobury</v>
      </c>
      <c r="F25" s="84">
        <f>IFERROR(VLOOKUP(C25,Calculations!$F$6:$AL$175,8,FALSE),"")</f>
        <v>16</v>
      </c>
      <c r="G25" s="101" t="str">
        <f>IFERROR(VLOOKUP(C25,Calculations!$F$6:$AL$175,9,FALSE),"")</f>
        <v/>
      </c>
      <c r="H25" s="84" t="str">
        <f>IFERROR(VLOOKUP(C25,Calculations!$F$6:$AL$175,10,FALSE),"")</f>
        <v/>
      </c>
      <c r="I25" s="101" t="str">
        <f>IFERROR(VLOOKUP(C25,Calculations!$F$6:$AL$175,11,FALSE),"")</f>
        <v/>
      </c>
      <c r="J25" s="84" t="str">
        <f>IFERROR(VLOOKUP(C25,Calculations!$F$6:$AL$175,12,FALSE),"")</f>
        <v/>
      </c>
      <c r="K25" s="101" t="str">
        <f>IFERROR(VLOOKUP(C25,Calculations!$F$6:$AL$175,13,FALSE),"")</f>
        <v/>
      </c>
      <c r="L25" s="84" t="str">
        <f>IFERROR(VLOOKUP(C25,Calculations!$F$6:$AL$175,14,FALSE),"")</f>
        <v/>
      </c>
      <c r="M25" s="85">
        <f>IFERROR(VLOOKUP(C25,Calculations!$F$6:$AL$175,16,FALSE),"")</f>
        <v>0.45714285714285713</v>
      </c>
      <c r="N25" s="102" t="str">
        <f>IFERROR(VLOOKUP(C25,Calculations!$F$6:$AL$175,17,FALSE),"")</f>
        <v/>
      </c>
      <c r="O25" s="85" t="str">
        <f>IFERROR(VLOOKUP(C25,Calculations!$F$6:$AL$175,18,FALSE),"")</f>
        <v/>
      </c>
      <c r="P25" s="102" t="str">
        <f>IFERROR(VLOOKUP(C25,Calculations!$F$6:$AL$175,19,FALSE),"")</f>
        <v/>
      </c>
      <c r="Q25" s="85" t="str">
        <f>IFERROR(VLOOKUP(C25,Calculations!$F$6:$AL$175,20,FALSE),"")</f>
        <v/>
      </c>
      <c r="R25" s="102" t="str">
        <f>IFERROR(VLOOKUP(C25,Calculations!$F$6:$AL$175,21,FALSE),"")</f>
        <v/>
      </c>
      <c r="S25" s="85" t="str">
        <f>IFERROR(VLOOKUP(C25,Calculations!$F$6:$AL$175,22,FALSE),"")</f>
        <v/>
      </c>
      <c r="T25" s="36">
        <f>IFERROR(VLOOKUP(C25,Calculations!$F$2:$AL$175,24,FALSE),"")</f>
        <v>1</v>
      </c>
      <c r="U25" s="38" t="str">
        <f t="shared" si="2"/>
        <v/>
      </c>
      <c r="V25" s="38" t="str">
        <f t="shared" si="3"/>
        <v/>
      </c>
      <c r="W25" s="37">
        <f>IFERROR(VLOOKUP(C25,Calculations!$F$2:$AL$175,25,FALSE),"")</f>
        <v>0.45714285714285713</v>
      </c>
      <c r="X25" s="38">
        <f>IFERROR(VLOOKUP(C25,Calculations!$F$2:$AL$175,26,FALSE),"")</f>
        <v>0.45714285714285713</v>
      </c>
      <c r="Y25" s="39">
        <f>IFERROR(VLOOKUP(C25,Calculations!$F$2:$AL$175,27,FALSE),"")</f>
        <v>16</v>
      </c>
      <c r="Z25" s="39">
        <f>IFERROR(VLOOKUP(C25,Calculations!$F$2:$AL$175,27,FALSE),"")</f>
        <v>16</v>
      </c>
      <c r="AA25" s="40">
        <f>IFERROR(VLOOKUP(C25,Calculations!$F$2:$AL$175,31,FALSE),"")</f>
        <v>16</v>
      </c>
    </row>
    <row r="26" spans="2:27" ht="13.5" customHeight="1" x14ac:dyDescent="0.3">
      <c r="B26" s="41">
        <v>5</v>
      </c>
      <c r="C26" s="230" t="str">
        <f>IFERROR(VLOOKUP(B26,Calculations!$B$86:$BC$110,5,FALSE),"")</f>
        <v>Richard Bright</v>
      </c>
      <c r="D26" s="52">
        <f>IF(C26="","",VLOOKUP(C26,Lookups!$A$2:$F$99,2,FALSE))</f>
        <v>1654</v>
      </c>
      <c r="E26" s="13" t="str">
        <f>IF(C26="","",VLOOKUP(C26,Lookups!$A$2:$F$99,6,FALSE))</f>
        <v>Newbury</v>
      </c>
      <c r="F26" s="84">
        <f>IFERROR(VLOOKUP(C26,Calculations!$F$6:$AL$175,8,FALSE),"")</f>
        <v>14</v>
      </c>
      <c r="G26" s="101" t="str">
        <f>IFERROR(VLOOKUP(C26,Calculations!$F$6:$AL$175,9,FALSE),"")</f>
        <v/>
      </c>
      <c r="H26" s="84" t="str">
        <f>IFERROR(VLOOKUP(C26,Calculations!$F$6:$AL$175,10,FALSE),"")</f>
        <v/>
      </c>
      <c r="I26" s="101" t="str">
        <f>IFERROR(VLOOKUP(C26,Calculations!$F$6:$AL$175,11,FALSE),"")</f>
        <v/>
      </c>
      <c r="J26" s="84" t="str">
        <f>IFERROR(VLOOKUP(C26,Calculations!$F$6:$AL$175,12,FALSE),"")</f>
        <v/>
      </c>
      <c r="K26" s="101" t="str">
        <f>IFERROR(VLOOKUP(C26,Calculations!$F$6:$AL$175,13,FALSE),"")</f>
        <v/>
      </c>
      <c r="L26" s="84" t="str">
        <f>IFERROR(VLOOKUP(C26,Calculations!$F$6:$AL$175,14,FALSE),"")</f>
        <v/>
      </c>
      <c r="M26" s="85">
        <f>IFERROR(VLOOKUP(C26,Calculations!$F$6:$AL$175,16,FALSE),"")</f>
        <v>0.4</v>
      </c>
      <c r="N26" s="102" t="str">
        <f>IFERROR(VLOOKUP(C26,Calculations!$F$6:$AL$175,17,FALSE),"")</f>
        <v/>
      </c>
      <c r="O26" s="85" t="str">
        <f>IFERROR(VLOOKUP(C26,Calculations!$F$6:$AL$175,18,FALSE),"")</f>
        <v/>
      </c>
      <c r="P26" s="102" t="str">
        <f>IFERROR(VLOOKUP(C26,Calculations!$F$6:$AL$175,19,FALSE),"")</f>
        <v/>
      </c>
      <c r="Q26" s="85" t="str">
        <f>IFERROR(VLOOKUP(C26,Calculations!$F$6:$AL$175,20,FALSE),"")</f>
        <v/>
      </c>
      <c r="R26" s="102" t="str">
        <f>IFERROR(VLOOKUP(C26,Calculations!$F$6:$AL$175,21,FALSE),"")</f>
        <v/>
      </c>
      <c r="S26" s="85" t="str">
        <f>IFERROR(VLOOKUP(C26,Calculations!$F$6:$AL$175,22,FALSE),"")</f>
        <v/>
      </c>
      <c r="T26" s="36">
        <f>IFERROR(VLOOKUP(C26,Calculations!$F$2:$AL$175,24,FALSE),"")</f>
        <v>1</v>
      </c>
      <c r="U26" s="38" t="str">
        <f t="shared" si="2"/>
        <v/>
      </c>
      <c r="V26" s="38" t="str">
        <f t="shared" si="3"/>
        <v/>
      </c>
      <c r="W26" s="37">
        <f>IFERROR(VLOOKUP(C26,Calculations!$F$2:$AL$175,25,FALSE),"")</f>
        <v>0.4</v>
      </c>
      <c r="X26" s="38">
        <f>IFERROR(VLOOKUP(C26,Calculations!$F$2:$AL$175,26,FALSE),"")</f>
        <v>0.4</v>
      </c>
      <c r="Y26" s="39">
        <f>IFERROR(VLOOKUP(C26,Calculations!$F$2:$AL$175,27,FALSE),"")</f>
        <v>14</v>
      </c>
      <c r="Z26" s="39">
        <f>IFERROR(VLOOKUP(C26,Calculations!$F$2:$AL$175,27,FALSE),"")</f>
        <v>14</v>
      </c>
      <c r="AA26" s="40">
        <f>IFERROR(VLOOKUP(C26,Calculations!$F$2:$AL$175,31,FALSE),"")</f>
        <v>14</v>
      </c>
    </row>
    <row r="31" spans="2:27" ht="13.5" hidden="1" customHeight="1" x14ac:dyDescent="0.3">
      <c r="C31" s="230" t="str">
        <f>IFERROR(VLOOKUP(B31,Calculations!$B$153:$BC$167,5,FALSE),"")</f>
        <v/>
      </c>
      <c r="D31" s="52"/>
      <c r="E31" s="13"/>
      <c r="F31" s="84" t="str">
        <f>IFERROR(VLOOKUP(C31,Calculations!$F$6:$AL$175,8,FALSE),"")</f>
        <v/>
      </c>
      <c r="G31" s="101" t="str">
        <f>IFERROR(VLOOKUP(C31,Calculations!$F$6:$AL$175,9,FALSE),"")</f>
        <v/>
      </c>
      <c r="H31" s="84" t="str">
        <f>IFERROR(VLOOKUP(C31,Calculations!$F$6:$AL$175,10,FALSE),"")</f>
        <v/>
      </c>
      <c r="I31" s="101" t="str">
        <f>IFERROR(VLOOKUP(C31,Calculations!$F$6:$AL$175,11,FALSE),"")</f>
        <v/>
      </c>
      <c r="J31" s="84" t="str">
        <f>IFERROR(VLOOKUP(C31,Calculations!$F$6:$AL$175,12,FALSE),"")</f>
        <v/>
      </c>
      <c r="K31" s="101" t="str">
        <f>IFERROR(VLOOKUP(C31,Calculations!$F$6:$AL$175,13,FALSE),"")</f>
        <v/>
      </c>
      <c r="L31" s="84" t="str">
        <f>IFERROR(VLOOKUP(C31,Calculations!$F$6:$AL$175,14,FALSE),"")</f>
        <v/>
      </c>
      <c r="M31" s="85" t="str">
        <f>IFERROR(VLOOKUP(C31,Calculations!$F$6:$AL$175,16,FALSE),"")</f>
        <v/>
      </c>
      <c r="N31" s="102" t="str">
        <f>IFERROR(VLOOKUP(C31,Calculations!$F$6:$AL$175,17,FALSE),"")</f>
        <v/>
      </c>
      <c r="O31" s="85" t="str">
        <f>IFERROR(VLOOKUP(C31,Calculations!$F$6:$AL$175,18,FALSE),"")</f>
        <v/>
      </c>
      <c r="P31" s="102" t="str">
        <f>IFERROR(VLOOKUP(C31,Calculations!$F$6:$AL$175,19,FALSE),"")</f>
        <v/>
      </c>
      <c r="Q31" s="85" t="str">
        <f>IFERROR(VLOOKUP(C31,Calculations!$F$6:$AL$175,20,FALSE),"")</f>
        <v/>
      </c>
      <c r="R31" s="102" t="str">
        <f>IFERROR(VLOOKUP(C31,Calculations!$F$6:$AL$175,21,FALSE),"")</f>
        <v/>
      </c>
      <c r="S31" s="85" t="str">
        <f>IFERROR(VLOOKUP(C31,Calculations!$F$6:$AL$175,22,FALSE),"")</f>
        <v/>
      </c>
      <c r="T31" s="36" t="str">
        <f>IFERROR(VLOOKUP(C31,Calculations!$F$2:$AL$175,24,FALSE),"")</f>
        <v/>
      </c>
      <c r="U31" s="38" t="str">
        <f t="shared" ref="U31:U32" si="4">IF(T31&lt;5,"",IFERROR(SMALL(M31:S31,1),""))</f>
        <v/>
      </c>
      <c r="V31" s="38" t="str">
        <f t="shared" ref="V31:V32" si="5">IF(T31&lt;5,"",IFERROR(SMALL(M31:S31,2),""))</f>
        <v/>
      </c>
      <c r="W31" s="37" t="str">
        <f>IFERROR(VLOOKUP(C31,Calculations!$F$2:$AL$175,25,FALSE),"")</f>
        <v/>
      </c>
      <c r="X31" s="38" t="str">
        <f>IFERROR(VLOOKUP(C31,Calculations!$F$2:$AL$175,26,FALSE),"")</f>
        <v/>
      </c>
      <c r="Y31" s="39" t="str">
        <f>IFERROR(VLOOKUP(C31,Calculations!$F$2:$AL$175,27,FALSE),"")</f>
        <v/>
      </c>
      <c r="Z31" s="39" t="str">
        <f>IFERROR(VLOOKUP(C31,Calculations!$F$2:$AL$175,27,FALSE),"")</f>
        <v/>
      </c>
      <c r="AA31" s="40" t="str">
        <f>IFERROR(VLOOKUP(C31,Calculations!$F$2:$AL$175,31,FALSE),"")</f>
        <v/>
      </c>
    </row>
    <row r="32" spans="2:27" ht="13.5" hidden="1" customHeight="1" x14ac:dyDescent="0.3">
      <c r="C32" s="230" t="str">
        <f>IFERROR(VLOOKUP(B32,Calculations!$B$153:$BC$167,4,FALSE),"")</f>
        <v/>
      </c>
      <c r="D32" s="52" t="str">
        <f>IF(C32="","",VLOOKUP(C32,Lookups!$A$2:$F$99,2,FALSE))</f>
        <v/>
      </c>
      <c r="E32" s="13" t="str">
        <f>IF(C32="","",VLOOKUP(C32,Lookups!$A$2:$F$99,6,FALSE))</f>
        <v/>
      </c>
      <c r="F32" s="84" t="str">
        <f>IFERROR(VLOOKUP(C32,Calculations!$F$6:$AL$175,8,FALSE),"")</f>
        <v/>
      </c>
      <c r="G32" s="101" t="str">
        <f>IFERROR(VLOOKUP(C32,Calculations!$F$6:$AL$175,9,FALSE),"")</f>
        <v/>
      </c>
      <c r="H32" s="84" t="str">
        <f>IFERROR(VLOOKUP(C32,Calculations!$F$6:$AL$175,10,FALSE),"")</f>
        <v/>
      </c>
      <c r="I32" s="101" t="str">
        <f>IFERROR(VLOOKUP(C32,Calculations!$F$6:$AL$175,11,FALSE),"")</f>
        <v/>
      </c>
      <c r="J32" s="84" t="str">
        <f>IFERROR(VLOOKUP(C32,Calculations!$F$6:$AL$175,12,FALSE),"")</f>
        <v/>
      </c>
      <c r="K32" s="101" t="str">
        <f>IFERROR(VLOOKUP(C32,Calculations!$F$6:$AL$175,13,FALSE),"")</f>
        <v/>
      </c>
      <c r="L32" s="84" t="str">
        <f>IFERROR(VLOOKUP(C32,Calculations!$F$6:$AL$175,14,FALSE),"")</f>
        <v/>
      </c>
      <c r="M32" s="85" t="str">
        <f>IFERROR(VLOOKUP(C32,Calculations!$F$6:$AL$175,16,FALSE),"")</f>
        <v/>
      </c>
      <c r="N32" s="102" t="str">
        <f>IFERROR(VLOOKUP(C32,Calculations!$F$6:$AL$175,17,FALSE),"")</f>
        <v/>
      </c>
      <c r="O32" s="85" t="str">
        <f>IFERROR(VLOOKUP(C32,Calculations!$F$6:$AL$175,18,FALSE),"")</f>
        <v/>
      </c>
      <c r="P32" s="102" t="str">
        <f>IFERROR(VLOOKUP(C32,Calculations!$F$6:$AL$175,19,FALSE),"")</f>
        <v/>
      </c>
      <c r="Q32" s="85" t="str">
        <f>IFERROR(VLOOKUP(C32,Calculations!$F$6:$AL$175,20,FALSE),"")</f>
        <v/>
      </c>
      <c r="R32" s="102" t="str">
        <f>IFERROR(VLOOKUP(C32,Calculations!$F$6:$AL$175,21,FALSE),"")</f>
        <v/>
      </c>
      <c r="S32" s="85" t="str">
        <f>IFERROR(VLOOKUP(C32,Calculations!$F$6:$AL$175,22,FALSE),"")</f>
        <v/>
      </c>
      <c r="T32" s="36" t="str">
        <f>IFERROR(VLOOKUP(C32,Calculations!$F$2:$AL$175,24,FALSE),"")</f>
        <v/>
      </c>
      <c r="U32" s="38" t="str">
        <f t="shared" si="4"/>
        <v/>
      </c>
      <c r="V32" s="38" t="str">
        <f t="shared" si="5"/>
        <v/>
      </c>
      <c r="W32" s="37" t="str">
        <f>IFERROR(VLOOKUP(C32,Calculations!$F$2:$AL$175,25,FALSE),"")</f>
        <v/>
      </c>
      <c r="X32" s="38" t="str">
        <f>IFERROR(VLOOKUP(C32,Calculations!$F$2:$AL$175,26,FALSE),"")</f>
        <v/>
      </c>
      <c r="Y32" s="39" t="str">
        <f>IFERROR(VLOOKUP(C32,Calculations!$F$2:$AL$175,27,FALSE),"")</f>
        <v/>
      </c>
      <c r="Z32" s="39" t="str">
        <f>IFERROR(VLOOKUP(C32,Calculations!$F$2:$AL$175,27,FALSE),"")</f>
        <v/>
      </c>
      <c r="AA32" s="40" t="str">
        <f>IFERROR(VLOOKUP(C32,Calculations!$F$2:$AL$175,31,FALSE),"")</f>
        <v/>
      </c>
    </row>
  </sheetData>
  <sortState xmlns:xlrd2="http://schemas.microsoft.com/office/spreadsheetml/2017/richdata2" ref="C5:W8">
    <sortCondition descending="1" ref="F5:F8"/>
  </sortState>
  <pageMargins left="0.25" right="0.25" top="0.75" bottom="0.75" header="0.3" footer="0.3"/>
  <pageSetup paperSize="149" scale="4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9EC4-5FEC-4481-8883-AA59FA034584}">
  <sheetPr>
    <tabColor theme="9" tint="-0.249977111117893"/>
  </sheetPr>
  <dimension ref="A1:GB169"/>
  <sheetViews>
    <sheetView showGridLines="0" topLeftCell="B1" zoomScaleNormal="100" workbookViewId="0">
      <pane ySplit="2" topLeftCell="A170" activePane="bottomLeft" state="frozen"/>
      <selection activeCell="C50" sqref="C50"/>
      <selection pane="bottomLeft" activeCell="C50" sqref="C50"/>
    </sheetView>
  </sheetViews>
  <sheetFormatPr defaultColWidth="9.1796875" defaultRowHeight="13" x14ac:dyDescent="0.3"/>
  <cols>
    <col min="1" max="1" width="7.26953125" style="12" hidden="1" customWidth="1"/>
    <col min="2" max="2" width="6" style="41" customWidth="1"/>
    <col min="3" max="3" width="19.54296875" style="12" customWidth="1"/>
    <col min="4" max="4" width="7.81640625" style="53" customWidth="1"/>
    <col min="5" max="5" width="10.81640625" style="14" customWidth="1"/>
    <col min="6" max="6" width="12.81640625" style="14" customWidth="1"/>
    <col min="7" max="7" width="16.1796875" style="14" customWidth="1"/>
    <col min="8" max="8" width="16.26953125" style="14" customWidth="1"/>
    <col min="9" max="9" width="8.26953125" style="42" customWidth="1"/>
    <col min="10" max="10" width="9.1796875" style="43" customWidth="1"/>
    <col min="11" max="11" width="12.1796875" style="20" customWidth="1"/>
    <col min="12" max="13" width="8.81640625" style="20" customWidth="1"/>
    <col min="14" max="14" width="10.1796875" style="41" customWidth="1"/>
    <col min="15" max="16384" width="9.1796875" style="12"/>
  </cols>
  <sheetData>
    <row r="1" spans="2:16" s="9" customFormat="1" ht="29.25" customHeight="1" x14ac:dyDescent="0.3">
      <c r="B1" s="93"/>
      <c r="C1" s="7"/>
      <c r="D1" s="8"/>
      <c r="E1" s="8"/>
      <c r="F1" s="8"/>
      <c r="G1" s="8"/>
      <c r="H1" s="8"/>
      <c r="I1" s="31"/>
      <c r="J1" s="32"/>
      <c r="K1" s="18"/>
      <c r="L1" s="18"/>
      <c r="M1" s="18"/>
      <c r="N1" s="32"/>
    </row>
    <row r="2" spans="2:16" s="9" customFormat="1" ht="51" customHeight="1" x14ac:dyDescent="0.3">
      <c r="B2" s="93" t="s">
        <v>139</v>
      </c>
      <c r="C2" s="7" t="s">
        <v>0</v>
      </c>
      <c r="D2" s="8" t="s">
        <v>31</v>
      </c>
      <c r="E2" s="8" t="s">
        <v>2</v>
      </c>
      <c r="F2" s="8" t="s">
        <v>3</v>
      </c>
      <c r="G2" s="8" t="s">
        <v>4</v>
      </c>
      <c r="H2" s="8" t="s">
        <v>27</v>
      </c>
      <c r="I2" s="31" t="s">
        <v>81</v>
      </c>
      <c r="J2" s="32" t="s">
        <v>88</v>
      </c>
      <c r="K2" s="18" t="s">
        <v>89</v>
      </c>
      <c r="L2" s="18" t="s">
        <v>90</v>
      </c>
      <c r="M2" s="18" t="s">
        <v>109</v>
      </c>
      <c r="N2" s="32" t="s">
        <v>91</v>
      </c>
    </row>
    <row r="3" spans="2:16" ht="13.5" customHeight="1" x14ac:dyDescent="0.3">
      <c r="C3" s="11" t="s">
        <v>48</v>
      </c>
      <c r="D3" s="51"/>
      <c r="E3" s="11"/>
      <c r="F3" s="11"/>
      <c r="G3" s="11"/>
      <c r="H3" s="11"/>
      <c r="I3" s="33"/>
      <c r="J3" s="34"/>
      <c r="K3" s="21"/>
      <c r="L3" s="21"/>
      <c r="M3" s="21"/>
      <c r="N3" s="35"/>
    </row>
    <row r="4" spans="2:16" ht="13.5" customHeight="1" x14ac:dyDescent="0.3">
      <c r="B4" s="41">
        <v>1</v>
      </c>
      <c r="C4" s="63" t="str">
        <f>IFERROR(VLOOKUP(B4,Calculations!$B$6:$BC$24,5,FALSE),"")</f>
        <v>Terry Holt</v>
      </c>
      <c r="D4" s="52">
        <f>IF(C4="","",VLOOKUP(C4,Lookups!$A$2:$F$99,2,FALSE))</f>
        <v>1688</v>
      </c>
      <c r="E4" s="13" t="str">
        <f>IF(C4="","",VLOOKUP(C4,Lookups!$A$2:$F$99,3,FALSE))</f>
        <v>Grade AA</v>
      </c>
      <c r="F4" s="13" t="str">
        <f>IF(C4="","",VLOOKUP(C4,Lookups!$A$2:$F$99,4,FALSE))</f>
        <v>PCP Class</v>
      </c>
      <c r="G4" s="13" t="str">
        <f>IF(C4="","",VLOOKUP(C4,Lookups!$A$2:$F$99,5,FALSE))</f>
        <v>Frobury Kites</v>
      </c>
      <c r="H4" s="13" t="str">
        <f>IF(C4="","",VLOOKUP(C4,Lookups!$A$2:$F$99,6,FALSE))</f>
        <v>Frobury</v>
      </c>
      <c r="I4" s="36">
        <f>IFERROR(VLOOKUP(C4,Calculations!$F$2:$AL$175,24,FALSE),"")</f>
        <v>1</v>
      </c>
      <c r="J4" s="37">
        <f>IFERROR(VLOOKUP(C4,Calculations!$F$2:$AL$175,25,FALSE),"")</f>
        <v>1</v>
      </c>
      <c r="K4" s="38">
        <f>IFERROR(VLOOKUP(C4,Calculations!$F$2:$AL$175,26,FALSE),"")</f>
        <v>1</v>
      </c>
      <c r="L4" s="39">
        <f>IFERROR(VLOOKUP(C4,Calculations!$F$2:$AL$175,27,FALSE),"")</f>
        <v>35</v>
      </c>
      <c r="M4" s="39">
        <f>IFERROR(VLOOKUP(C4,Calculations!$F$2:$AL$175,28,FALSE),"")</f>
        <v>35</v>
      </c>
      <c r="N4" s="40">
        <f>IFERROR(VLOOKUP(C4,Calculations!$F$2:$AL$175,31,FALSE),"")</f>
        <v>35</v>
      </c>
      <c r="P4" s="12">
        <f>VLOOKUP("AA",Calculations!A6:AW167,2,FALSE)</f>
        <v>3</v>
      </c>
    </row>
    <row r="5" spans="2:16" ht="13.5" customHeight="1" x14ac:dyDescent="0.3">
      <c r="B5" s="41">
        <v>2</v>
      </c>
      <c r="C5" s="63" t="str">
        <f>IFERROR(VLOOKUP(B5,Calculations!$B$6:$BC$24,5,FALSE),"")</f>
        <v/>
      </c>
      <c r="D5" s="52" t="str">
        <f>IF(C5="","",VLOOKUP(C5,Lookups!$A$2:$F$99,2,FALSE))</f>
        <v/>
      </c>
      <c r="E5" s="13" t="str">
        <f>IF(C5="","",VLOOKUP(C5,Lookups!$A$2:$F$99,3,FALSE))</f>
        <v/>
      </c>
      <c r="F5" s="13" t="str">
        <f>IF(C5="","",VLOOKUP(C5,Lookups!$A$2:$F$99,4,FALSE))</f>
        <v/>
      </c>
      <c r="G5" s="13" t="str">
        <f>IF(C5="","",VLOOKUP(C5,Lookups!$A$2:$F$99,5,FALSE))</f>
        <v/>
      </c>
      <c r="H5" s="13" t="str">
        <f>IF(C5="","",VLOOKUP(C5,Lookups!$A$2:$F$99,6,FALSE))</f>
        <v/>
      </c>
      <c r="I5" s="36" t="str">
        <f>IFERROR(VLOOKUP(C5,Calculations!$F$2:$AL$175,24,FALSE),"")</f>
        <v/>
      </c>
      <c r="J5" s="37" t="str">
        <f>IFERROR(VLOOKUP(C5,Calculations!$F$2:$AL$175,25,FALSE),"")</f>
        <v/>
      </c>
      <c r="K5" s="38" t="str">
        <f>IFERROR(VLOOKUP(C5,Calculations!$F$2:$AL$175,26,FALSE),"")</f>
        <v/>
      </c>
      <c r="L5" s="39" t="str">
        <f>IFERROR(VLOOKUP(C5,Calculations!$F$2:$AL$175,27,FALSE),"")</f>
        <v/>
      </c>
      <c r="M5" s="39" t="str">
        <f>IFERROR(VLOOKUP(C5,Calculations!$F$2:$AL$175,28,FALSE),"")</f>
        <v/>
      </c>
      <c r="N5" s="40" t="str">
        <f>IFERROR(VLOOKUP(C5,Calculations!$F$2:$AL$175,31,FALSE),"")</f>
        <v/>
      </c>
    </row>
    <row r="6" spans="2:16" ht="13.5" customHeight="1" x14ac:dyDescent="0.3">
      <c r="B6" s="41">
        <v>3</v>
      </c>
      <c r="C6" s="63" t="str">
        <f>IFERROR(VLOOKUP(B6,Calculations!$B$6:$BC$24,5,FALSE),"")</f>
        <v>Richard Green</v>
      </c>
      <c r="D6" s="52">
        <f>IF(C6="","",VLOOKUP(C6,Lookups!$A$2:$F$99,2,FALSE))</f>
        <v>94</v>
      </c>
      <c r="E6" s="13" t="str">
        <f>IF(C6="","",VLOOKUP(C6,Lookups!$A$2:$F$99,3,FALSE))</f>
        <v>Grade AA</v>
      </c>
      <c r="F6" s="13" t="str">
        <f>IF(C6="","",VLOOKUP(C6,Lookups!$A$2:$F$99,4,FALSE))</f>
        <v>PCP Class</v>
      </c>
      <c r="G6" s="13" t="str">
        <f>IF(C6="","",VLOOKUP(C6,Lookups!$A$2:$F$99,5,FALSE))</f>
        <v>Carisbrooke</v>
      </c>
      <c r="H6" s="13" t="str">
        <f>IF(C6="","",VLOOKUP(C6,Lookups!$A$2:$F$99,6,FALSE))</f>
        <v>Carisbrooke</v>
      </c>
      <c r="I6" s="36">
        <f>IFERROR(VLOOKUP(C6,Calculations!$F$2:$AL$175,24,FALSE),"")</f>
        <v>1</v>
      </c>
      <c r="J6" s="37">
        <f>IFERROR(VLOOKUP(C6,Calculations!$F$2:$AL$175,25,FALSE),"")</f>
        <v>0.91428571428571426</v>
      </c>
      <c r="K6" s="38">
        <f>IFERROR(VLOOKUP(C6,Calculations!$F$2:$AL$175,26,FALSE),"")</f>
        <v>0.91428571428571426</v>
      </c>
      <c r="L6" s="39">
        <f>IFERROR(VLOOKUP(C6,Calculations!$F$2:$AL$175,27,FALSE),"")</f>
        <v>32</v>
      </c>
      <c r="M6" s="39">
        <f>IFERROR(VLOOKUP(C6,Calculations!$F$2:$AL$175,28,FALSE),"")</f>
        <v>32</v>
      </c>
      <c r="N6" s="40">
        <f>IFERROR(VLOOKUP(C6,Calculations!$F$2:$AL$175,31,FALSE),"")</f>
        <v>32</v>
      </c>
    </row>
    <row r="7" spans="2:16" ht="13.5" customHeight="1" x14ac:dyDescent="0.3">
      <c r="B7" s="41">
        <v>4</v>
      </c>
      <c r="C7" s="63" t="str">
        <f>IFERROR(VLOOKUP(B7,Calculations!$B$6:$BC$24,5,FALSE),"")</f>
        <v/>
      </c>
      <c r="D7" s="52" t="str">
        <f>IF(C7="","",VLOOKUP(C7,Lookups!$A$2:$F$99,2,FALSE))</f>
        <v/>
      </c>
      <c r="E7" s="13" t="str">
        <f>IF(C7="","",VLOOKUP(C7,Lookups!$A$2:$F$99,3,FALSE))</f>
        <v/>
      </c>
      <c r="F7" s="13" t="str">
        <f>IF(C7="","",VLOOKUP(C7,Lookups!$A$2:$F$99,4,FALSE))</f>
        <v/>
      </c>
      <c r="G7" s="13" t="str">
        <f>IF(C7="","",VLOOKUP(C7,Lookups!$A$2:$F$99,5,FALSE))</f>
        <v/>
      </c>
      <c r="H7" s="13" t="str">
        <f>IF(C7="","",VLOOKUP(C7,Lookups!$A$2:$F$99,6,FALSE))</f>
        <v/>
      </c>
      <c r="I7" s="36" t="str">
        <f>IFERROR(VLOOKUP(C7,Calculations!$F$2:$AL$175,24,FALSE),"")</f>
        <v/>
      </c>
      <c r="J7" s="37" t="str">
        <f>IFERROR(VLOOKUP(C7,Calculations!$F$2:$AL$175,25,FALSE),"")</f>
        <v/>
      </c>
      <c r="K7" s="38" t="str">
        <f>IFERROR(VLOOKUP(C7,Calculations!$F$2:$AL$175,26,FALSE),"")</f>
        <v/>
      </c>
      <c r="L7" s="39" t="str">
        <f>IFERROR(VLOOKUP(C7,Calculations!$F$2:$AL$175,27,FALSE),"")</f>
        <v/>
      </c>
      <c r="M7" s="39" t="str">
        <f>IFERROR(VLOOKUP(C7,Calculations!$F$2:$AL$175,28,FALSE),"")</f>
        <v/>
      </c>
      <c r="N7" s="40" t="str">
        <f>IFERROR(VLOOKUP(C7,Calculations!$F$2:$AL$175,31,FALSE),"")</f>
        <v/>
      </c>
    </row>
    <row r="8" spans="2:16" ht="13.5" customHeight="1" x14ac:dyDescent="0.3">
      <c r="B8" s="41">
        <v>5</v>
      </c>
      <c r="C8" s="63" t="str">
        <f>IFERROR(VLOOKUP(B8,Calculations!$B$6:$BC$24,5,FALSE),"")</f>
        <v/>
      </c>
      <c r="D8" s="52" t="str">
        <f>IF(C8="","",VLOOKUP(C8,Lookups!$A$2:$F$99,2,FALSE))</f>
        <v/>
      </c>
      <c r="E8" s="13" t="str">
        <f>IF(C8="","",VLOOKUP(C8,Lookups!$A$2:$F$99,3,FALSE))</f>
        <v/>
      </c>
      <c r="F8" s="13" t="str">
        <f>IF(C8="","",VLOOKUP(C8,Lookups!$A$2:$F$99,4,FALSE))</f>
        <v/>
      </c>
      <c r="G8" s="13" t="str">
        <f>IF(C8="","",VLOOKUP(C8,Lookups!$A$2:$F$99,5,FALSE))</f>
        <v/>
      </c>
      <c r="H8" s="13" t="str">
        <f>IF(C8="","",VLOOKUP(C8,Lookups!$A$2:$F$99,6,FALSE))</f>
        <v/>
      </c>
      <c r="I8" s="36" t="str">
        <f>IFERROR(VLOOKUP(C8,Calculations!$F$2:$AL$175,24,FALSE),"")</f>
        <v/>
      </c>
      <c r="J8" s="37" t="str">
        <f>IFERROR(VLOOKUP(C8,Calculations!$F$2:$AL$175,25,FALSE),"")</f>
        <v/>
      </c>
      <c r="K8" s="38" t="str">
        <f>IFERROR(VLOOKUP(C8,Calculations!$F$2:$AL$175,26,FALSE),"")</f>
        <v/>
      </c>
      <c r="L8" s="39" t="str">
        <f>IFERROR(VLOOKUP(C8,Calculations!$F$2:$AL$175,27,FALSE),"")</f>
        <v/>
      </c>
      <c r="M8" s="39" t="str">
        <f>IFERROR(VLOOKUP(C8,Calculations!$F$2:$AL$175,28,FALSE),"")</f>
        <v/>
      </c>
      <c r="N8" s="40" t="str">
        <f>IFERROR(VLOOKUP(C8,Calculations!$F$2:$AL$175,31,FALSE),"")</f>
        <v/>
      </c>
    </row>
    <row r="9" spans="2:16" ht="13.5" customHeight="1" x14ac:dyDescent="0.3">
      <c r="B9" s="41">
        <v>6</v>
      </c>
      <c r="C9" s="63" t="str">
        <f>IFERROR(VLOOKUP(B9,Calculations!$B$6:$BC$24,5,FALSE),"")</f>
        <v/>
      </c>
      <c r="D9" s="52" t="str">
        <f>IF(C9="","",VLOOKUP(C9,Lookups!$A$2:$F$99,2,FALSE))</f>
        <v/>
      </c>
      <c r="E9" s="13" t="str">
        <f>IF(C9="","",VLOOKUP(C9,Lookups!$A$2:$F$99,3,FALSE))</f>
        <v/>
      </c>
      <c r="F9" s="13" t="str">
        <f>IF(C9="","",VLOOKUP(C9,Lookups!$A$2:$F$99,4,FALSE))</f>
        <v/>
      </c>
      <c r="G9" s="13" t="str">
        <f>IF(C9="","",VLOOKUP(C9,Lookups!$A$2:$F$99,5,FALSE))</f>
        <v/>
      </c>
      <c r="H9" s="13" t="str">
        <f>IF(C9="","",VLOOKUP(C9,Lookups!$A$2:$F$99,6,FALSE))</f>
        <v/>
      </c>
      <c r="I9" s="36" t="str">
        <f>IFERROR(VLOOKUP(C9,Calculations!$F$2:$AL$175,24,FALSE),"")</f>
        <v/>
      </c>
      <c r="J9" s="37" t="str">
        <f>IFERROR(VLOOKUP(C9,Calculations!$F$2:$AL$175,25,FALSE),"")</f>
        <v/>
      </c>
      <c r="K9" s="38" t="str">
        <f>IFERROR(VLOOKUP(C9,Calculations!$F$2:$AL$175,26,FALSE),"")</f>
        <v/>
      </c>
      <c r="L9" s="39" t="str">
        <f>IFERROR(VLOOKUP(C9,Calculations!$F$2:$AL$175,27,FALSE),"")</f>
        <v/>
      </c>
      <c r="M9" s="39" t="str">
        <f>IFERROR(VLOOKUP(C9,Calculations!$F$2:$AL$175,28,FALSE),"")</f>
        <v/>
      </c>
      <c r="N9" s="40" t="str">
        <f>IFERROR(VLOOKUP(C9,Calculations!$F$2:$AL$175,31,FALSE),"")</f>
        <v/>
      </c>
    </row>
    <row r="10" spans="2:16" ht="13.5" customHeight="1" x14ac:dyDescent="0.3">
      <c r="B10" s="41">
        <v>7</v>
      </c>
      <c r="C10" s="63" t="str">
        <f>IFERROR(VLOOKUP(B10,Calculations!$B$6:$BC$24,5,FALSE),"")</f>
        <v/>
      </c>
      <c r="D10" s="52" t="str">
        <f>IF(C10="","",VLOOKUP(C10,Lookups!$A$2:$F$99,2,FALSE))</f>
        <v/>
      </c>
      <c r="E10" s="13" t="str">
        <f>IF(C10="","",VLOOKUP(C10,Lookups!$A$2:$F$99,3,FALSE))</f>
        <v/>
      </c>
      <c r="F10" s="13" t="str">
        <f>IF(C10="","",VLOOKUP(C10,Lookups!$A$2:$F$99,4,FALSE))</f>
        <v/>
      </c>
      <c r="G10" s="13" t="str">
        <f>IF(C10="","",VLOOKUP(C10,Lookups!$A$2:$F$99,5,FALSE))</f>
        <v/>
      </c>
      <c r="H10" s="13" t="str">
        <f>IF(C10="","",VLOOKUP(C10,Lookups!$A$2:$F$99,6,FALSE))</f>
        <v/>
      </c>
      <c r="I10" s="36" t="str">
        <f>IFERROR(VLOOKUP(C10,Calculations!$F$2:$AL$175,24,FALSE),"")</f>
        <v/>
      </c>
      <c r="J10" s="37" t="str">
        <f>IFERROR(VLOOKUP(C10,Calculations!$F$2:$AL$175,25,FALSE),"")</f>
        <v/>
      </c>
      <c r="K10" s="38" t="str">
        <f>IFERROR(VLOOKUP(C10,Calculations!$F$2:$AL$175,26,FALSE),"")</f>
        <v/>
      </c>
      <c r="L10" s="39" t="str">
        <f>IFERROR(VLOOKUP(C10,Calculations!$F$2:$AL$175,27,FALSE),"")</f>
        <v/>
      </c>
      <c r="M10" s="39" t="str">
        <f>IFERROR(VLOOKUP(C10,Calculations!$F$2:$AL$175,28,FALSE),"")</f>
        <v/>
      </c>
      <c r="N10" s="40" t="str">
        <f>IFERROR(VLOOKUP(C10,Calculations!$F$2:$AL$175,31,FALSE),"")</f>
        <v/>
      </c>
    </row>
    <row r="11" spans="2:16" ht="13.5" customHeight="1" x14ac:dyDescent="0.3">
      <c r="B11" s="41">
        <v>8</v>
      </c>
      <c r="C11" s="63" t="str">
        <f>IFERROR(VLOOKUP(B11,Calculations!$B$6:$BC$24,5,FALSE),"")</f>
        <v/>
      </c>
      <c r="D11" s="52" t="str">
        <f>IF(C11="","",VLOOKUP(C11,Lookups!$A$2:$F$99,2,FALSE))</f>
        <v/>
      </c>
      <c r="E11" s="13" t="str">
        <f>IF(C11="","",VLOOKUP(C11,Lookups!$A$2:$F$99,3,FALSE))</f>
        <v/>
      </c>
      <c r="F11" s="13" t="str">
        <f>IF(C11="","",VLOOKUP(C11,Lookups!$A$2:$F$99,4,FALSE))</f>
        <v/>
      </c>
      <c r="G11" s="13" t="str">
        <f>IF(C11="","",VLOOKUP(C11,Lookups!$A$2:$F$99,5,FALSE))</f>
        <v/>
      </c>
      <c r="H11" s="13" t="str">
        <f>IF(C11="","",VLOOKUP(C11,Lookups!$A$2:$F$99,6,FALSE))</f>
        <v/>
      </c>
      <c r="I11" s="36" t="str">
        <f>IFERROR(VLOOKUP(C11,Calculations!$F$2:$AL$175,24,FALSE),"")</f>
        <v/>
      </c>
      <c r="J11" s="37" t="str">
        <f>IFERROR(VLOOKUP(C11,Calculations!$F$2:$AL$175,25,FALSE),"")</f>
        <v/>
      </c>
      <c r="K11" s="38" t="str">
        <f>IFERROR(VLOOKUP(C11,Calculations!$F$2:$AL$175,26,FALSE),"")</f>
        <v/>
      </c>
      <c r="L11" s="39" t="str">
        <f>IFERROR(VLOOKUP(C11,Calculations!$F$2:$AL$175,27,FALSE),"")</f>
        <v/>
      </c>
      <c r="M11" s="39" t="str">
        <f>IFERROR(VLOOKUP(C11,Calculations!$F$2:$AL$175,28,FALSE),"")</f>
        <v/>
      </c>
      <c r="N11" s="40" t="str">
        <f>IFERROR(VLOOKUP(C11,Calculations!$F$2:$AL$175,31,FALSE),"")</f>
        <v/>
      </c>
    </row>
    <row r="12" spans="2:16" ht="13.5" customHeight="1" x14ac:dyDescent="0.3">
      <c r="B12" s="41">
        <v>9</v>
      </c>
      <c r="C12" s="63" t="str">
        <f>IFERROR(VLOOKUP(B12,Calculations!$B$6:$BC$24,5,FALSE),"")</f>
        <v/>
      </c>
      <c r="D12" s="52" t="str">
        <f>IF(C12="","",VLOOKUP(C12,Lookups!$A$2:$F$99,2,FALSE))</f>
        <v/>
      </c>
      <c r="E12" s="13" t="str">
        <f>IF(C12="","",VLOOKUP(C12,Lookups!$A$2:$F$99,3,FALSE))</f>
        <v/>
      </c>
      <c r="F12" s="13" t="str">
        <f>IF(C12="","",VLOOKUP(C12,Lookups!$A$2:$F$99,4,FALSE))</f>
        <v/>
      </c>
      <c r="G12" s="13" t="str">
        <f>IF(C12="","",VLOOKUP(C12,Lookups!$A$2:$F$99,5,FALSE))</f>
        <v/>
      </c>
      <c r="H12" s="13" t="str">
        <f>IF(C12="","",VLOOKUP(C12,Lookups!$A$2:$F$99,6,FALSE))</f>
        <v/>
      </c>
      <c r="I12" s="36" t="str">
        <f>IFERROR(VLOOKUP(C12,Calculations!$F$2:$AL$175,24,FALSE),"")</f>
        <v/>
      </c>
      <c r="J12" s="37" t="str">
        <f>IFERROR(VLOOKUP(C12,Calculations!$F$2:$AL$175,25,FALSE),"")</f>
        <v/>
      </c>
      <c r="K12" s="38" t="str">
        <f>IFERROR(VLOOKUP(C12,Calculations!$F$2:$AL$175,26,FALSE),"")</f>
        <v/>
      </c>
      <c r="L12" s="39" t="str">
        <f>IFERROR(VLOOKUP(C12,Calculations!$F$2:$AL$175,27,FALSE),"")</f>
        <v/>
      </c>
      <c r="M12" s="39" t="str">
        <f>IFERROR(VLOOKUP(C12,Calculations!$F$2:$AL$175,28,FALSE),"")</f>
        <v/>
      </c>
      <c r="N12" s="40" t="str">
        <f>IFERROR(VLOOKUP(C12,Calculations!$F$2:$AL$175,31,FALSE),"")</f>
        <v/>
      </c>
    </row>
    <row r="13" spans="2:16" ht="13.5" customHeight="1" x14ac:dyDescent="0.3">
      <c r="B13" s="41">
        <v>10</v>
      </c>
      <c r="C13" s="63" t="str">
        <f>IFERROR(VLOOKUP(B13,Calculations!$B$6:$BC$24,5,FALSE),"")</f>
        <v/>
      </c>
      <c r="D13" s="52" t="str">
        <f>IF(C13="","",VLOOKUP(C13,Lookups!$A$2:$F$99,2,FALSE))</f>
        <v/>
      </c>
      <c r="E13" s="13" t="str">
        <f>IF(C13="","",VLOOKUP(C13,Lookups!$A$2:$F$99,3,FALSE))</f>
        <v/>
      </c>
      <c r="F13" s="13" t="str">
        <f>IF(C13="","",VLOOKUP(C13,Lookups!$A$2:$F$99,4,FALSE))</f>
        <v/>
      </c>
      <c r="G13" s="13" t="str">
        <f>IF(C13="","",VLOOKUP(C13,Lookups!$A$2:$F$99,5,FALSE))</f>
        <v/>
      </c>
      <c r="H13" s="13" t="str">
        <f>IF(C13="","",VLOOKUP(C13,Lookups!$A$2:$F$99,6,FALSE))</f>
        <v/>
      </c>
      <c r="I13" s="36" t="str">
        <f>IFERROR(VLOOKUP(C13,Calculations!$F$2:$AL$175,24,FALSE),"")</f>
        <v/>
      </c>
      <c r="J13" s="37" t="str">
        <f>IFERROR(VLOOKUP(C13,Calculations!$F$2:$AL$175,25,FALSE),"")</f>
        <v/>
      </c>
      <c r="K13" s="38" t="str">
        <f>IFERROR(VLOOKUP(C13,Calculations!$F$2:$AL$175,26,FALSE),"")</f>
        <v/>
      </c>
      <c r="L13" s="39" t="str">
        <f>IFERROR(VLOOKUP(C13,Calculations!$F$2:$AL$175,27,FALSE),"")</f>
        <v/>
      </c>
      <c r="M13" s="39" t="str">
        <f>IFERROR(VLOOKUP(C13,Calculations!$F$2:$AL$175,28,FALSE),"")</f>
        <v/>
      </c>
      <c r="N13" s="40" t="str">
        <f>IFERROR(VLOOKUP(C13,Calculations!$F$2:$AL$175,31,FALSE),"")</f>
        <v/>
      </c>
    </row>
    <row r="14" spans="2:16" ht="13.5" hidden="1" customHeight="1" x14ac:dyDescent="0.3">
      <c r="B14" s="41">
        <v>11</v>
      </c>
      <c r="C14" s="63" t="str">
        <f>IFERROR(VLOOKUP(B14,Calculations!$B$6:$BC$24,5,FALSE),"")</f>
        <v/>
      </c>
      <c r="D14" s="52" t="str">
        <f>IF(C14="","",VLOOKUP(C14,Lookups!$A$2:$F$99,2,FALSE))</f>
        <v/>
      </c>
      <c r="E14" s="13" t="str">
        <f>IF(C14="","",VLOOKUP(C14,Lookups!$A$2:$F$99,3,FALSE))</f>
        <v/>
      </c>
      <c r="F14" s="13" t="str">
        <f>IF(C14="","",VLOOKUP(C14,Lookups!$A$2:$F$99,4,FALSE))</f>
        <v/>
      </c>
      <c r="G14" s="13" t="str">
        <f>IF(C14="","",VLOOKUP(C14,Lookups!$A$2:$F$99,5,FALSE))</f>
        <v/>
      </c>
      <c r="H14" s="13" t="str">
        <f>IF(C14="","",VLOOKUP(C14,Lookups!$A$2:$F$99,6,FALSE))</f>
        <v/>
      </c>
      <c r="I14" s="36" t="str">
        <f>IFERROR(VLOOKUP(C14,Calculations!$F$2:$AL$175,24,FALSE),"")</f>
        <v/>
      </c>
      <c r="J14" s="37" t="str">
        <f>IFERROR(VLOOKUP(C14,Calculations!$F$2:$AL$175,25,FALSE),"")</f>
        <v/>
      </c>
      <c r="K14" s="38" t="str">
        <f>IFERROR(VLOOKUP(C14,Calculations!$F$2:$AL$175,26,FALSE),"")</f>
        <v/>
      </c>
      <c r="L14" s="39" t="str">
        <f>IFERROR(VLOOKUP(C14,Calculations!$F$2:$AL$175,27,FALSE),"")</f>
        <v/>
      </c>
      <c r="M14" s="39" t="str">
        <f>IFERROR(VLOOKUP(C14,Calculations!$F$2:$AL$175,28,FALSE),"")</f>
        <v/>
      </c>
      <c r="N14" s="40" t="str">
        <f>IFERROR(VLOOKUP(C14,Calculations!$F$2:$AL$175,31,FALSE),"")</f>
        <v/>
      </c>
    </row>
    <row r="15" spans="2:16" ht="13.5" hidden="1" customHeight="1" x14ac:dyDescent="0.3">
      <c r="B15" s="41">
        <v>12</v>
      </c>
      <c r="C15" s="63" t="str">
        <f>IFERROR(VLOOKUP(B15,Calculations!$B$6:$BC$24,5,FALSE),"")</f>
        <v/>
      </c>
      <c r="D15" s="52" t="str">
        <f>IF(C15="","",VLOOKUP(C15,Lookups!$A$2:$F$99,2,FALSE))</f>
        <v/>
      </c>
      <c r="E15" s="13" t="str">
        <f>IF(C15="","",VLOOKUP(C15,Lookups!$A$2:$F$99,3,FALSE))</f>
        <v/>
      </c>
      <c r="F15" s="13" t="str">
        <f>IF(C15="","",VLOOKUP(C15,Lookups!$A$2:$F$99,4,FALSE))</f>
        <v/>
      </c>
      <c r="G15" s="13" t="str">
        <f>IF(C15="","",VLOOKUP(C15,Lookups!$A$2:$F$99,5,FALSE))</f>
        <v/>
      </c>
      <c r="H15" s="13" t="str">
        <f>IF(C15="","",VLOOKUP(C15,Lookups!$A$2:$F$99,6,FALSE))</f>
        <v/>
      </c>
      <c r="I15" s="36" t="str">
        <f>IFERROR(VLOOKUP(C15,Calculations!$F$2:$AL$175,24,FALSE),"")</f>
        <v/>
      </c>
      <c r="J15" s="37" t="str">
        <f>IFERROR(VLOOKUP(C15,Calculations!$F$2:$AL$175,25,FALSE),"")</f>
        <v/>
      </c>
      <c r="K15" s="38" t="str">
        <f>IFERROR(VLOOKUP(C15,Calculations!$F$2:$AL$175,26,FALSE),"")</f>
        <v/>
      </c>
      <c r="L15" s="39" t="str">
        <f>IFERROR(VLOOKUP(C15,Calculations!$F$2:$AL$175,27,FALSE),"")</f>
        <v/>
      </c>
      <c r="M15" s="39" t="str">
        <f>IFERROR(VLOOKUP(C15,Calculations!$F$2:$AL$175,28,FALSE),"")</f>
        <v/>
      </c>
      <c r="N15" s="40" t="str">
        <f>IFERROR(VLOOKUP(C15,Calculations!$F$2:$AL$175,31,FALSE),"")</f>
        <v/>
      </c>
    </row>
    <row r="16" spans="2:16" ht="13.5" hidden="1" customHeight="1" x14ac:dyDescent="0.3">
      <c r="B16" s="41">
        <v>13</v>
      </c>
      <c r="C16" s="63" t="str">
        <f>IFERROR(VLOOKUP(B16,Calculations!$B$6:$BC$24,5,FALSE),"")</f>
        <v/>
      </c>
      <c r="D16" s="52" t="str">
        <f>IF(C16="","",VLOOKUP(C16,Lookups!$A$2:$F$99,2,FALSE))</f>
        <v/>
      </c>
      <c r="E16" s="13" t="str">
        <f>IF(C16="","",VLOOKUP(C16,Lookups!$A$2:$F$99,3,FALSE))</f>
        <v/>
      </c>
      <c r="F16" s="13" t="str">
        <f>IF(C16="","",VLOOKUP(C16,Lookups!$A$2:$F$99,4,FALSE))</f>
        <v/>
      </c>
      <c r="G16" s="13" t="str">
        <f>IF(C16="","",VLOOKUP(C16,Lookups!$A$2:$F$99,5,FALSE))</f>
        <v/>
      </c>
      <c r="H16" s="13" t="str">
        <f>IF(C16="","",VLOOKUP(C16,Lookups!$A$2:$F$99,6,FALSE))</f>
        <v/>
      </c>
      <c r="I16" s="36" t="str">
        <f>IFERROR(VLOOKUP(C16,Calculations!$F$2:$AL$175,24,FALSE),"")</f>
        <v/>
      </c>
      <c r="J16" s="37" t="str">
        <f>IFERROR(VLOOKUP(C16,Calculations!$F$2:$AL$175,25,FALSE),"")</f>
        <v/>
      </c>
      <c r="K16" s="38" t="str">
        <f>IFERROR(VLOOKUP(C16,Calculations!$F$2:$AL$175,26,FALSE),"")</f>
        <v/>
      </c>
      <c r="L16" s="39" t="str">
        <f>IFERROR(VLOOKUP(C16,Calculations!$F$2:$AL$175,27,FALSE),"")</f>
        <v/>
      </c>
      <c r="M16" s="39" t="str">
        <f>IFERROR(VLOOKUP(C16,Calculations!$F$2:$AL$175,28,FALSE),"")</f>
        <v/>
      </c>
      <c r="N16" s="40" t="str">
        <f>IFERROR(VLOOKUP(C16,Calculations!$F$2:$AL$175,31,FALSE),"")</f>
        <v/>
      </c>
    </row>
    <row r="17" spans="2:14" ht="13.5" hidden="1" customHeight="1" x14ac:dyDescent="0.3">
      <c r="B17" s="41">
        <v>14</v>
      </c>
      <c r="C17" s="63" t="str">
        <f>IFERROR(VLOOKUP(B17,Calculations!$B$6:$BC$24,5,FALSE),"")</f>
        <v/>
      </c>
      <c r="D17" s="52" t="str">
        <f>IF(C17="","",VLOOKUP(C17,Lookups!$A$2:$F$99,2,FALSE))</f>
        <v/>
      </c>
      <c r="E17" s="13" t="str">
        <f>IF(C17="","",VLOOKUP(C17,Lookups!$A$2:$F$99,3,FALSE))</f>
        <v/>
      </c>
      <c r="F17" s="13" t="str">
        <f>IF(C17="","",VLOOKUP(C17,Lookups!$A$2:$F$99,4,FALSE))</f>
        <v/>
      </c>
      <c r="G17" s="13" t="str">
        <f>IF(C17="","",VLOOKUP(C17,Lookups!$A$2:$F$99,5,FALSE))</f>
        <v/>
      </c>
      <c r="H17" s="13" t="str">
        <f>IF(C17="","",VLOOKUP(C17,Lookups!$A$2:$F$99,6,FALSE))</f>
        <v/>
      </c>
      <c r="I17" s="36" t="str">
        <f>IFERROR(VLOOKUP(C17,Calculations!$F$2:$AL$175,24,FALSE),"")</f>
        <v/>
      </c>
      <c r="J17" s="37" t="str">
        <f>IFERROR(VLOOKUP(C17,Calculations!$F$2:$AL$175,25,FALSE),"")</f>
        <v/>
      </c>
      <c r="K17" s="38" t="str">
        <f>IFERROR(VLOOKUP(C17,Calculations!$F$2:$AL$175,26,FALSE),"")</f>
        <v/>
      </c>
      <c r="L17" s="39" t="str">
        <f>IFERROR(VLOOKUP(C17,Calculations!$F$2:$AL$175,27,FALSE),"")</f>
        <v/>
      </c>
      <c r="M17" s="39" t="str">
        <f>IFERROR(VLOOKUP(C17,Calculations!$F$2:$AL$175,28,FALSE),"")</f>
        <v/>
      </c>
      <c r="N17" s="40" t="str">
        <f>IFERROR(VLOOKUP(C17,Calculations!$F$2:$AL$175,31,FALSE),"")</f>
        <v/>
      </c>
    </row>
    <row r="18" spans="2:14" ht="13.5" hidden="1" customHeight="1" x14ac:dyDescent="0.3">
      <c r="B18" s="41">
        <v>15</v>
      </c>
      <c r="C18" s="63" t="str">
        <f>IFERROR(VLOOKUP(B18,Calculations!$B$6:$BC$24,5,FALSE),"")</f>
        <v/>
      </c>
      <c r="D18" s="52" t="str">
        <f>IF(C18="","",VLOOKUP(C18,Lookups!$A$2:$F$99,2,FALSE))</f>
        <v/>
      </c>
      <c r="E18" s="13" t="str">
        <f>IF(C18="","",VLOOKUP(C18,Lookups!$A$2:$F$99,3,FALSE))</f>
        <v/>
      </c>
      <c r="F18" s="13" t="str">
        <f>IF(C18="","",VLOOKUP(C18,Lookups!$A$2:$F$99,4,FALSE))</f>
        <v/>
      </c>
      <c r="G18" s="13" t="str">
        <f>IF(C18="","",VLOOKUP(C18,Lookups!$A$2:$F$99,5,FALSE))</f>
        <v/>
      </c>
      <c r="H18" s="13" t="str">
        <f>IF(C18="","",VLOOKUP(C18,Lookups!$A$2:$F$99,6,FALSE))</f>
        <v/>
      </c>
      <c r="I18" s="36" t="str">
        <f>IFERROR(VLOOKUP(C18,Calculations!$F$2:$AL$175,24,FALSE),"")</f>
        <v/>
      </c>
      <c r="J18" s="37" t="str">
        <f>IFERROR(VLOOKUP(C18,Calculations!$F$2:$AL$175,25,FALSE),"")</f>
        <v/>
      </c>
      <c r="K18" s="38" t="str">
        <f>IFERROR(VLOOKUP(C18,Calculations!$F$2:$AL$175,26,FALSE),"")</f>
        <v/>
      </c>
      <c r="L18" s="39" t="str">
        <f>IFERROR(VLOOKUP(C18,Calculations!$F$2:$AL$175,27,FALSE),"")</f>
        <v/>
      </c>
      <c r="M18" s="39" t="str">
        <f>IFERROR(VLOOKUP(C18,Calculations!$F$2:$AL$175,28,FALSE),"")</f>
        <v/>
      </c>
      <c r="N18" s="40" t="str">
        <f>IFERROR(VLOOKUP(C18,Calculations!$F$2:$AL$175,31,FALSE),"")</f>
        <v/>
      </c>
    </row>
    <row r="19" spans="2:14" ht="13.5" hidden="1" customHeight="1" x14ac:dyDescent="0.3">
      <c r="B19" s="41">
        <v>16</v>
      </c>
      <c r="C19" s="63" t="str">
        <f>IFERROR(VLOOKUP(B19,Calculations!$B$6:$BC$24,5,FALSE),"")</f>
        <v/>
      </c>
      <c r="D19" s="52" t="str">
        <f>IF(C19="","",VLOOKUP(C19,Lookups!$A$2:$F$99,2,FALSE))</f>
        <v/>
      </c>
      <c r="E19" s="13" t="str">
        <f>IF(C19="","",VLOOKUP(C19,Lookups!$A$2:$F$99,3,FALSE))</f>
        <v/>
      </c>
      <c r="F19" s="13" t="str">
        <f>IF(C19="","",VLOOKUP(C19,Lookups!$A$2:$F$99,4,FALSE))</f>
        <v/>
      </c>
      <c r="G19" s="13" t="str">
        <f>IF(C19="","",VLOOKUP(C19,Lookups!$A$2:$F$99,5,FALSE))</f>
        <v/>
      </c>
      <c r="H19" s="13" t="str">
        <f>IF(C19="","",VLOOKUP(C19,Lookups!$A$2:$F$99,6,FALSE))</f>
        <v/>
      </c>
      <c r="I19" s="36" t="str">
        <f>IFERROR(VLOOKUP(C19,Calculations!$F$2:$AL$175,24,FALSE),"")</f>
        <v/>
      </c>
      <c r="J19" s="37" t="str">
        <f>IFERROR(VLOOKUP(C19,Calculations!$F$2:$AL$175,25,FALSE),"")</f>
        <v/>
      </c>
      <c r="K19" s="38" t="str">
        <f>IFERROR(VLOOKUP(C19,Calculations!$F$2:$AL$175,26,FALSE),"")</f>
        <v/>
      </c>
      <c r="L19" s="39" t="str">
        <f>IFERROR(VLOOKUP(C19,Calculations!$F$2:$AL$175,27,FALSE),"")</f>
        <v/>
      </c>
      <c r="M19" s="39" t="str">
        <f>IFERROR(VLOOKUP(C19,Calculations!$F$2:$AL$175,28,FALSE),"")</f>
        <v/>
      </c>
      <c r="N19" s="40" t="str">
        <f>IFERROR(VLOOKUP(C19,Calculations!$F$2:$AL$175,31,FALSE),"")</f>
        <v/>
      </c>
    </row>
    <row r="20" spans="2:14" ht="13.5" hidden="1" customHeight="1" x14ac:dyDescent="0.3">
      <c r="B20" s="41">
        <v>17</v>
      </c>
      <c r="C20" s="63" t="str">
        <f>IFERROR(VLOOKUP(B20,Calculations!$B$6:$BC$24,5,FALSE),"")</f>
        <v/>
      </c>
      <c r="D20" s="52" t="str">
        <f>IF(C20="","",VLOOKUP(C20,Lookups!$A$2:$F$99,2,FALSE))</f>
        <v/>
      </c>
      <c r="E20" s="13" t="str">
        <f>IF(C20="","",VLOOKUP(C20,Lookups!$A$2:$F$99,3,FALSE))</f>
        <v/>
      </c>
      <c r="F20" s="13" t="str">
        <f>IF(C20="","",VLOOKUP(C20,Lookups!$A$2:$F$99,4,FALSE))</f>
        <v/>
      </c>
      <c r="G20" s="13" t="str">
        <f>IF(C20="","",VLOOKUP(C20,Lookups!$A$2:$F$99,5,FALSE))</f>
        <v/>
      </c>
      <c r="H20" s="13" t="str">
        <f>IF(C20="","",VLOOKUP(C20,Lookups!$A$2:$F$99,6,FALSE))</f>
        <v/>
      </c>
      <c r="I20" s="36" t="str">
        <f>IFERROR(VLOOKUP(C20,Calculations!$F$2:$AL$175,24,FALSE),"")</f>
        <v/>
      </c>
      <c r="J20" s="37" t="str">
        <f>IFERROR(VLOOKUP(C20,Calculations!$F$2:$AL$175,25,FALSE),"")</f>
        <v/>
      </c>
      <c r="K20" s="38" t="str">
        <f>IFERROR(VLOOKUP(C20,Calculations!$F$2:$AL$175,26,FALSE),"")</f>
        <v/>
      </c>
      <c r="L20" s="39" t="str">
        <f>IFERROR(VLOOKUP(C20,Calculations!$F$2:$AL$175,27,FALSE),"")</f>
        <v/>
      </c>
      <c r="M20" s="39" t="str">
        <f>IFERROR(VLOOKUP(C20,Calculations!$F$2:$AL$175,28,FALSE),"")</f>
        <v/>
      </c>
      <c r="N20" s="40" t="str">
        <f>IFERROR(VLOOKUP(C20,Calculations!$F$2:$AL$175,31,FALSE),"")</f>
        <v/>
      </c>
    </row>
    <row r="21" spans="2:14" ht="13.5" hidden="1" customHeight="1" x14ac:dyDescent="0.3">
      <c r="B21" s="41">
        <v>18</v>
      </c>
      <c r="C21" s="63" t="str">
        <f>IFERROR(VLOOKUP(B21,Calculations!$B$6:$BC$24,5,FALSE),"")</f>
        <v/>
      </c>
      <c r="D21" s="52" t="str">
        <f>IF(C21="","",VLOOKUP(C21,Lookups!$A$2:$F$99,2,FALSE))</f>
        <v/>
      </c>
      <c r="E21" s="13" t="str">
        <f>IF(C21="","",VLOOKUP(C21,Lookups!$A$2:$F$99,3,FALSE))</f>
        <v/>
      </c>
      <c r="F21" s="13" t="str">
        <f>IF(C21="","",VLOOKUP(C21,Lookups!$A$2:$F$99,4,FALSE))</f>
        <v/>
      </c>
      <c r="G21" s="13" t="str">
        <f>IF(C21="","",VLOOKUP(C21,Lookups!$A$2:$F$99,5,FALSE))</f>
        <v/>
      </c>
      <c r="H21" s="13" t="str">
        <f>IF(C21="","",VLOOKUP(C21,Lookups!$A$2:$F$99,6,FALSE))</f>
        <v/>
      </c>
      <c r="I21" s="36" t="str">
        <f>IFERROR(VLOOKUP(C21,Calculations!$F$2:$AL$175,24,FALSE),"")</f>
        <v/>
      </c>
      <c r="J21" s="37" t="str">
        <f>IFERROR(VLOOKUP(C21,Calculations!$F$2:$AL$175,25,FALSE),"")</f>
        <v/>
      </c>
      <c r="K21" s="38" t="str">
        <f>IFERROR(VLOOKUP(C21,Calculations!$F$2:$AL$175,26,FALSE),"")</f>
        <v/>
      </c>
      <c r="L21" s="39" t="str">
        <f>IFERROR(VLOOKUP(C21,Calculations!$F$2:$AL$175,27,FALSE),"")</f>
        <v/>
      </c>
      <c r="M21" s="39" t="str">
        <f>IFERROR(VLOOKUP(C21,Calculations!$F$2:$AL$175,28,FALSE),"")</f>
        <v/>
      </c>
      <c r="N21" s="40" t="str">
        <f>IFERROR(VLOOKUP(C21,Calculations!$F$2:$AL$175,31,FALSE),"")</f>
        <v/>
      </c>
    </row>
    <row r="22" spans="2:14" ht="13.5" hidden="1" customHeight="1" x14ac:dyDescent="0.3">
      <c r="B22" s="41">
        <v>19</v>
      </c>
      <c r="C22" s="63" t="str">
        <f>IFERROR(VLOOKUP(B22,Calculations!$B$6:$BC$24,5,FALSE),"")</f>
        <v/>
      </c>
      <c r="D22" s="52" t="str">
        <f>IF(C22="","",VLOOKUP(C22,Lookups!$A$2:$F$99,2,FALSE))</f>
        <v/>
      </c>
      <c r="E22" s="13" t="str">
        <f>IF(C22="","",VLOOKUP(C22,Lookups!$A$2:$F$99,3,FALSE))</f>
        <v/>
      </c>
      <c r="F22" s="13" t="str">
        <f>IF(C22="","",VLOOKUP(C22,Lookups!$A$2:$F$99,4,FALSE))</f>
        <v/>
      </c>
      <c r="G22" s="13" t="str">
        <f>IF(C22="","",VLOOKUP(C22,Lookups!$A$2:$F$99,5,FALSE))</f>
        <v/>
      </c>
      <c r="H22" s="13" t="str">
        <f>IF(C22="","",VLOOKUP(C22,Lookups!$A$2:$F$99,6,FALSE))</f>
        <v/>
      </c>
      <c r="I22" s="36" t="str">
        <f>IFERROR(VLOOKUP(C22,Calculations!$F$2:$AL$175,24,FALSE),"")</f>
        <v/>
      </c>
      <c r="J22" s="37" t="str">
        <f>IFERROR(VLOOKUP(C22,Calculations!$F$2:$AL$175,25,FALSE),"")</f>
        <v/>
      </c>
      <c r="K22" s="38" t="str">
        <f>IFERROR(VLOOKUP(C22,Calculations!$F$2:$AL$175,26,FALSE),"")</f>
        <v/>
      </c>
      <c r="L22" s="39" t="str">
        <f>IFERROR(VLOOKUP(C22,Calculations!$F$2:$AL$175,27,FALSE),"")</f>
        <v/>
      </c>
      <c r="M22" s="39" t="str">
        <f>IFERROR(VLOOKUP(C22,Calculations!$F$2:$AL$175,28,FALSE),"")</f>
        <v/>
      </c>
      <c r="N22" s="40" t="str">
        <f>IFERROR(VLOOKUP(C22,Calculations!$F$2:$AL$175,31,FALSE),"")</f>
        <v/>
      </c>
    </row>
    <row r="23" spans="2:14" ht="13.5" hidden="1" customHeight="1" x14ac:dyDescent="0.3">
      <c r="B23" s="41">
        <v>20</v>
      </c>
      <c r="C23" s="63" t="str">
        <f>IFERROR(VLOOKUP(B23,Calculations!$B$6:$BC$24,5,FALSE),"")</f>
        <v/>
      </c>
      <c r="D23" s="52" t="str">
        <f>IF(C23="","",VLOOKUP(C23,Lookups!$A$2:$F$99,2,FALSE))</f>
        <v/>
      </c>
      <c r="E23" s="13" t="str">
        <f>IF(C23="","",VLOOKUP(C23,Lookups!$A$2:$F$99,3,FALSE))</f>
        <v/>
      </c>
      <c r="F23" s="13" t="str">
        <f>IF(C23="","",VLOOKUP(C23,Lookups!$A$2:$F$99,4,FALSE))</f>
        <v/>
      </c>
      <c r="G23" s="13" t="str">
        <f>IF(C23="","",VLOOKUP(C23,Lookups!$A$2:$F$99,5,FALSE))</f>
        <v/>
      </c>
      <c r="H23" s="13" t="str">
        <f>IF(C23="","",VLOOKUP(C23,Lookups!$A$2:$F$99,6,FALSE))</f>
        <v/>
      </c>
      <c r="I23" s="36" t="str">
        <f>IFERROR(VLOOKUP(C23,Calculations!$F$2:$AL$175,24,FALSE),"")</f>
        <v/>
      </c>
      <c r="J23" s="37" t="str">
        <f>IFERROR(VLOOKUP(C23,Calculations!$F$2:$AL$175,25,FALSE),"")</f>
        <v/>
      </c>
      <c r="K23" s="38" t="str">
        <f>IFERROR(VLOOKUP(C23,Calculations!$F$2:$AL$175,26,FALSE),"")</f>
        <v/>
      </c>
      <c r="L23" s="39" t="str">
        <f>IFERROR(VLOOKUP(C23,Calculations!$F$2:$AL$175,27,FALSE),"")</f>
        <v/>
      </c>
      <c r="M23" s="39" t="str">
        <f>IFERROR(VLOOKUP(C23,Calculations!$F$2:$AL$175,28,FALSE),"")</f>
        <v/>
      </c>
      <c r="N23" s="40" t="str">
        <f>IFERROR(VLOOKUP(C23,Calculations!$F$2:$AL$175,31,FALSE),"")</f>
        <v/>
      </c>
    </row>
    <row r="24" spans="2:14" ht="13.5" hidden="1" customHeight="1" x14ac:dyDescent="0.3">
      <c r="B24" s="41">
        <v>21</v>
      </c>
      <c r="C24" s="63" t="str">
        <f>IFERROR(VLOOKUP(B24,Calculations!$B$6:$BC$24,5,FALSE),"")</f>
        <v/>
      </c>
      <c r="D24" s="52" t="str">
        <f>IF(C24="","",VLOOKUP(C24,Lookups!$A$2:$F$99,2,FALSE))</f>
        <v/>
      </c>
      <c r="E24" s="13" t="str">
        <f>IF(C24="","",VLOOKUP(C24,Lookups!$A$2:$F$99,3,FALSE))</f>
        <v/>
      </c>
      <c r="F24" s="13" t="str">
        <f>IF(C24="","",VLOOKUP(C24,Lookups!$A$2:$F$99,4,FALSE))</f>
        <v/>
      </c>
      <c r="G24" s="13" t="str">
        <f>IF(C24="","",VLOOKUP(C24,Lookups!$A$2:$F$99,5,FALSE))</f>
        <v/>
      </c>
      <c r="H24" s="13" t="str">
        <f>IF(C24="","",VLOOKUP(C24,Lookups!$A$2:$F$99,6,FALSE))</f>
        <v/>
      </c>
      <c r="I24" s="36" t="str">
        <f>IFERROR(VLOOKUP(C24,Calculations!$F$2:$AL$175,24,FALSE),"")</f>
        <v/>
      </c>
      <c r="J24" s="37" t="str">
        <f>IFERROR(VLOOKUP(C24,Calculations!$F$2:$AL$175,25,FALSE),"")</f>
        <v/>
      </c>
      <c r="K24" s="38" t="str">
        <f>IFERROR(VLOOKUP(C24,Calculations!$F$2:$AL$175,26,FALSE),"")</f>
        <v/>
      </c>
      <c r="L24" s="39" t="str">
        <f>IFERROR(VLOOKUP(C24,Calculations!$F$2:$AL$175,27,FALSE),"")</f>
        <v/>
      </c>
      <c r="M24" s="39" t="str">
        <f>IFERROR(VLOOKUP(C24,Calculations!$F$2:$AL$175,28,FALSE),"")</f>
        <v/>
      </c>
      <c r="N24" s="40" t="str">
        <f>IFERROR(VLOOKUP(C24,Calculations!$F$2:$AL$175,31,FALSE),"")</f>
        <v/>
      </c>
    </row>
    <row r="25" spans="2:14" ht="13.5" hidden="1" customHeight="1" x14ac:dyDescent="0.3">
      <c r="B25" s="41">
        <v>22</v>
      </c>
      <c r="C25" s="63" t="str">
        <f>IFERROR(VLOOKUP(B25,Calculations!$B$6:$BC$24,5,FALSE),"")</f>
        <v/>
      </c>
      <c r="D25" s="52" t="str">
        <f>IF(C25="","",VLOOKUP(C25,Lookups!$A$2:$F$99,2,FALSE))</f>
        <v/>
      </c>
      <c r="E25" s="13" t="str">
        <f>IF(C25="","",VLOOKUP(C25,Lookups!$A$2:$F$99,3,FALSE))</f>
        <v/>
      </c>
      <c r="F25" s="13" t="str">
        <f>IF(C25="","",VLOOKUP(C25,Lookups!$A$2:$F$99,4,FALSE))</f>
        <v/>
      </c>
      <c r="G25" s="13" t="str">
        <f>IF(C25="","",VLOOKUP(C25,Lookups!$A$2:$F$99,5,FALSE))</f>
        <v/>
      </c>
      <c r="H25" s="13" t="str">
        <f>IF(C25="","",VLOOKUP(C25,Lookups!$A$2:$F$99,6,FALSE))</f>
        <v/>
      </c>
      <c r="I25" s="36" t="str">
        <f>IFERROR(VLOOKUP(C25,Calculations!$F$2:$AL$175,24,FALSE),"")</f>
        <v/>
      </c>
      <c r="J25" s="37" t="str">
        <f>IFERROR(VLOOKUP(C25,Calculations!$F$2:$AL$175,25,FALSE),"")</f>
        <v/>
      </c>
      <c r="K25" s="38" t="str">
        <f>IFERROR(VLOOKUP(C25,Calculations!$F$2:$AL$175,26,FALSE),"")</f>
        <v/>
      </c>
      <c r="L25" s="39" t="str">
        <f>IFERROR(VLOOKUP(C25,Calculations!$F$2:$AL$175,27,FALSE),"")</f>
        <v/>
      </c>
      <c r="M25" s="39" t="str">
        <f>IFERROR(VLOOKUP(C25,Calculations!$F$2:$AL$175,28,FALSE),"")</f>
        <v/>
      </c>
      <c r="N25" s="40" t="str">
        <f>IFERROR(VLOOKUP(C25,Calculations!$F$2:$AL$175,31,FALSE),"")</f>
        <v/>
      </c>
    </row>
    <row r="26" spans="2:14" ht="13.5" hidden="1" customHeight="1" x14ac:dyDescent="0.3">
      <c r="B26" s="41">
        <v>23</v>
      </c>
      <c r="C26" s="63" t="str">
        <f>IFERROR(VLOOKUP(B26,Calculations!$B$6:$BC$24,5,FALSE),"")</f>
        <v/>
      </c>
      <c r="D26" s="52" t="str">
        <f>IF(C26="","",VLOOKUP(C26,Lookups!$A$2:$F$99,2,FALSE))</f>
        <v/>
      </c>
      <c r="E26" s="13" t="str">
        <f>IF(C26="","",VLOOKUP(C26,Lookups!$A$2:$F$99,3,FALSE))</f>
        <v/>
      </c>
      <c r="F26" s="13" t="str">
        <f>IF(C26="","",VLOOKUP(C26,Lookups!$A$2:$F$99,4,FALSE))</f>
        <v/>
      </c>
      <c r="G26" s="13" t="str">
        <f>IF(C26="","",VLOOKUP(C26,Lookups!$A$2:$F$99,5,FALSE))</f>
        <v/>
      </c>
      <c r="H26" s="13" t="str">
        <f>IF(C26="","",VLOOKUP(C26,Lookups!$A$2:$F$99,6,FALSE))</f>
        <v/>
      </c>
      <c r="I26" s="36" t="str">
        <f>IFERROR(VLOOKUP(C26,Calculations!$F$2:$AL$175,24,FALSE),"")</f>
        <v/>
      </c>
      <c r="J26" s="37" t="str">
        <f>IFERROR(VLOOKUP(C26,Calculations!$F$2:$AL$175,25,FALSE),"")</f>
        <v/>
      </c>
      <c r="K26" s="38" t="str">
        <f>IFERROR(VLOOKUP(C26,Calculations!$F$2:$AL$175,26,FALSE),"")</f>
        <v/>
      </c>
      <c r="L26" s="39" t="str">
        <f>IFERROR(VLOOKUP(C26,Calculations!$F$2:$AL$175,27,FALSE),"")</f>
        <v/>
      </c>
      <c r="M26" s="39" t="str">
        <f>IFERROR(VLOOKUP(C26,Calculations!$F$2:$AL$175,28,FALSE),"")</f>
        <v/>
      </c>
      <c r="N26" s="40" t="str">
        <f>IFERROR(VLOOKUP(C26,Calculations!$F$2:$AL$175,31,FALSE),"")</f>
        <v/>
      </c>
    </row>
    <row r="27" spans="2:14" ht="13.5" hidden="1" customHeight="1" x14ac:dyDescent="0.3">
      <c r="B27" s="41">
        <v>24</v>
      </c>
      <c r="C27" s="63" t="str">
        <f>IFERROR(VLOOKUP(B27,Calculations!$B$6:$BC$24,5,FALSE),"")</f>
        <v/>
      </c>
      <c r="D27" s="52" t="str">
        <f>IF(C27="","",VLOOKUP(C27,Lookups!$A$2:$F$99,2,FALSE))</f>
        <v/>
      </c>
      <c r="E27" s="13" t="str">
        <f>IF(C27="","",VLOOKUP(C27,Lookups!$A$2:$F$99,3,FALSE))</f>
        <v/>
      </c>
      <c r="F27" s="13" t="str">
        <f>IF(C27="","",VLOOKUP(C27,Lookups!$A$2:$F$99,4,FALSE))</f>
        <v/>
      </c>
      <c r="G27" s="13" t="str">
        <f>IF(C27="","",VLOOKUP(C27,Lookups!$A$2:$F$99,5,FALSE))</f>
        <v/>
      </c>
      <c r="H27" s="13" t="str">
        <f>IF(C27="","",VLOOKUP(C27,Lookups!$A$2:$F$99,6,FALSE))</f>
        <v/>
      </c>
      <c r="I27" s="36" t="str">
        <f>IFERROR(VLOOKUP(C27,Calculations!$F$2:$AL$175,24,FALSE),"")</f>
        <v/>
      </c>
      <c r="J27" s="37" t="str">
        <f>IFERROR(VLOOKUP(C27,Calculations!$F$2:$AL$175,25,FALSE),"")</f>
        <v/>
      </c>
      <c r="K27" s="38" t="str">
        <f>IFERROR(VLOOKUP(C27,Calculations!$F$2:$AL$175,26,FALSE),"")</f>
        <v/>
      </c>
      <c r="L27" s="39" t="str">
        <f>IFERROR(VLOOKUP(C27,Calculations!$F$2:$AL$175,27,FALSE),"")</f>
        <v/>
      </c>
      <c r="M27" s="39" t="str">
        <f>IFERROR(VLOOKUP(C27,Calculations!$F$2:$AL$175,28,FALSE),"")</f>
        <v/>
      </c>
      <c r="N27" s="40" t="str">
        <f>IFERROR(VLOOKUP(C27,Calculations!$F$2:$AL$175,31,FALSE),"")</f>
        <v/>
      </c>
    </row>
    <row r="28" spans="2:14" ht="13.5" customHeight="1" x14ac:dyDescent="0.3">
      <c r="C28" s="11" t="s">
        <v>49</v>
      </c>
      <c r="D28" s="51"/>
      <c r="E28" s="11"/>
      <c r="F28" s="11"/>
      <c r="G28" s="11"/>
      <c r="H28" s="11"/>
      <c r="I28" s="33"/>
      <c r="J28" s="34"/>
      <c r="K28" s="21"/>
      <c r="L28" s="21"/>
      <c r="M28" s="21"/>
      <c r="N28" s="35"/>
    </row>
    <row r="29" spans="2:14" ht="13.5" customHeight="1" x14ac:dyDescent="0.3">
      <c r="B29" s="41">
        <v>1</v>
      </c>
      <c r="C29" s="63" t="str">
        <f>IFERROR(VLOOKUP(B29,Calculations!$B$25:$BC$49,5,FALSE),"")</f>
        <v>Barry Warren</v>
      </c>
      <c r="D29" s="52">
        <f>IF(C29="","",VLOOKUP(C29,Lookups!$A$2:$F$99,2,FALSE))</f>
        <v>1616</v>
      </c>
      <c r="E29" s="13" t="str">
        <f>IF(C29="","",VLOOKUP(C29,Lookups!$A$2:$F$99,3,FALSE))</f>
        <v>Grade A</v>
      </c>
      <c r="F29" s="13" t="str">
        <f>IF(C29="","",VLOOKUP(C29,Lookups!$A$2:$F$99,4,FALSE))</f>
        <v>PCP Class</v>
      </c>
      <c r="G29" s="13" t="str">
        <f>IF(C29="","",VLOOKUP(C29,Lookups!$A$2:$F$99,5,FALSE))</f>
        <v>Carisbrooke</v>
      </c>
      <c r="H29" s="13" t="str">
        <f>IF(C29="","",VLOOKUP(C29,Lookups!$A$2:$F$99,6,FALSE))</f>
        <v>Carisbrooke</v>
      </c>
      <c r="I29" s="36">
        <f>IFERROR(VLOOKUP(C29,Calculations!$F$2:$AL$175,24,FALSE),"")</f>
        <v>1</v>
      </c>
      <c r="J29" s="37">
        <f>IFERROR(VLOOKUP(C29,Calculations!$F$2:$AL$175,25,FALSE),"")</f>
        <v>0.94285714285714284</v>
      </c>
      <c r="K29" s="38">
        <f>IFERROR(VLOOKUP(C29,Calculations!$F$2:$AL$175,26,FALSE),"")</f>
        <v>0.94285714285714284</v>
      </c>
      <c r="L29" s="39">
        <f>IFERROR(VLOOKUP(C29,Calculations!$F$2:$AL$175,27,FALSE),"")</f>
        <v>33</v>
      </c>
      <c r="M29" s="39">
        <f>IFERROR(VLOOKUP(C29,Calculations!$F$2:$AL$175,28,FALSE),"")</f>
        <v>33</v>
      </c>
      <c r="N29" s="40">
        <f>IFERROR(VLOOKUP(C29,Calculations!$F$2:$AL$175,31,FALSE),"")</f>
        <v>33</v>
      </c>
    </row>
    <row r="30" spans="2:14" ht="13.5" customHeight="1" x14ac:dyDescent="0.3">
      <c r="B30" s="41">
        <v>2</v>
      </c>
      <c r="C30" s="63" t="str">
        <f>IFERROR(VLOOKUP(B30,Calculations!$B$25:$BC$49,5,FALSE),"")</f>
        <v>Austin Glass</v>
      </c>
      <c r="D30" s="52">
        <f>IF(C30="","",VLOOKUP(C30,Lookups!$A$2:$F$99,2,FALSE))</f>
        <v>968</v>
      </c>
      <c r="E30" s="13" t="str">
        <f>IF(C30="","",VLOOKUP(C30,Lookups!$A$2:$F$99,3,FALSE))</f>
        <v>Grade A</v>
      </c>
      <c r="F30" s="13" t="str">
        <f>IF(C30="","",VLOOKUP(C30,Lookups!$A$2:$F$99,4,FALSE))</f>
        <v>PCP Class</v>
      </c>
      <c r="G30" s="13" t="str">
        <f>IF(C30="","",VLOOKUP(C30,Lookups!$A$2:$F$99,5,FALSE))</f>
        <v>Weston Warriors</v>
      </c>
      <c r="H30" s="13" t="str">
        <f>IF(C30="","",VLOOKUP(C30,Lookups!$A$2:$F$99,6,FALSE))</f>
        <v>Weston Warriors</v>
      </c>
      <c r="I30" s="36">
        <f>IFERROR(VLOOKUP(C30,Calculations!$F$2:$AL$175,24,FALSE),"")</f>
        <v>1</v>
      </c>
      <c r="J30" s="37">
        <f>IFERROR(VLOOKUP(C30,Calculations!$F$2:$AL$175,25,FALSE),"")</f>
        <v>0.88571428571428568</v>
      </c>
      <c r="K30" s="38">
        <f>IFERROR(VLOOKUP(C30,Calculations!$F$2:$AL$175,26,FALSE),"")</f>
        <v>0.88571428571428568</v>
      </c>
      <c r="L30" s="39">
        <f>IFERROR(VLOOKUP(C30,Calculations!$F$2:$AL$175,27,FALSE),"")</f>
        <v>31</v>
      </c>
      <c r="M30" s="39">
        <f>IFERROR(VLOOKUP(C30,Calculations!$F$2:$AL$175,28,FALSE),"")</f>
        <v>31</v>
      </c>
      <c r="N30" s="40">
        <f>IFERROR(VLOOKUP(C30,Calculations!$F$2:$AL$175,31,FALSE),"")</f>
        <v>31</v>
      </c>
    </row>
    <row r="31" spans="2:14" ht="13.5" customHeight="1" x14ac:dyDescent="0.3">
      <c r="B31" s="41">
        <v>3</v>
      </c>
      <c r="C31" s="63" t="str">
        <f>IFERROR(VLOOKUP(B31,Calculations!$B$25:$BC$49,5,FALSE),"")</f>
        <v>Simon Young</v>
      </c>
      <c r="D31" s="52">
        <f>IF(C31="","",VLOOKUP(C31,Lookups!$A$2:$F$99,2,FALSE))</f>
        <v>88</v>
      </c>
      <c r="E31" s="13" t="str">
        <f>IF(C31="","",VLOOKUP(C31,Lookups!$A$2:$F$99,3,FALSE))</f>
        <v>Grade A</v>
      </c>
      <c r="F31" s="13" t="str">
        <f>IF(C31="","",VLOOKUP(C31,Lookups!$A$2:$F$99,4,FALSE))</f>
        <v>PCP Class</v>
      </c>
      <c r="G31" s="13" t="str">
        <f>IF(C31="","",VLOOKUP(C31,Lookups!$A$2:$F$99,5,FALSE))</f>
        <v>Buccaneers</v>
      </c>
      <c r="H31" s="13" t="str">
        <f>IF(C31="","",VLOOKUP(C31,Lookups!$A$2:$F$99,6,FALSE))</f>
        <v>Buccaneers</v>
      </c>
      <c r="I31" s="36">
        <f>IFERROR(VLOOKUP(C31,Calculations!$F$2:$AL$175,24,FALSE),"")</f>
        <v>1</v>
      </c>
      <c r="J31" s="37">
        <f>IFERROR(VLOOKUP(C31,Calculations!$F$2:$AL$175,25,FALSE),"")</f>
        <v>0.8571428571428571</v>
      </c>
      <c r="K31" s="38">
        <f>IFERROR(VLOOKUP(C31,Calculations!$F$2:$AL$175,26,FALSE),"")</f>
        <v>0.8571428571428571</v>
      </c>
      <c r="L31" s="39">
        <f>IFERROR(VLOOKUP(C31,Calculations!$F$2:$AL$175,27,FALSE),"")</f>
        <v>30</v>
      </c>
      <c r="M31" s="39">
        <f>IFERROR(VLOOKUP(C31,Calculations!$F$2:$AL$175,28,FALSE),"")</f>
        <v>30</v>
      </c>
      <c r="N31" s="40">
        <f>IFERROR(VLOOKUP(C31,Calculations!$F$2:$AL$175,31,FALSE),"")</f>
        <v>30</v>
      </c>
    </row>
    <row r="32" spans="2:14" ht="13.5" customHeight="1" x14ac:dyDescent="0.3">
      <c r="B32" s="41">
        <v>4</v>
      </c>
      <c r="C32" s="63" t="str">
        <f>IFERROR(VLOOKUP(B32,Calculations!$B$25:$BC$49,5,FALSE),"")</f>
        <v>Allan Dyke</v>
      </c>
      <c r="D32" s="52">
        <f>IF(C32="","",VLOOKUP(C32,Lookups!$A$2:$F$99,2,FALSE))</f>
        <v>1748</v>
      </c>
      <c r="E32" s="13" t="str">
        <f>IF(C32="","",VLOOKUP(C32,Lookups!$A$2:$F$99,3,FALSE))</f>
        <v>Grade A</v>
      </c>
      <c r="F32" s="13" t="str">
        <f>IF(C32="","",VLOOKUP(C32,Lookups!$A$2:$F$99,4,FALSE))</f>
        <v>PCP Class</v>
      </c>
      <c r="G32" s="13" t="str">
        <f>IF(C32="","",VLOOKUP(C32,Lookups!$A$2:$F$99,5,FALSE))</f>
        <v>Carisbrooke</v>
      </c>
      <c r="H32" s="13" t="str">
        <f>IF(C32="","",VLOOKUP(C32,Lookups!$A$2:$F$99,6,FALSE))</f>
        <v>Carisbrooke</v>
      </c>
      <c r="I32" s="36">
        <f>IFERROR(VLOOKUP(C32,Calculations!$F$2:$AL$175,24,FALSE),"")</f>
        <v>1</v>
      </c>
      <c r="J32" s="37">
        <f>IFERROR(VLOOKUP(C32,Calculations!$F$2:$AL$175,25,FALSE),"")</f>
        <v>0.82857142857142863</v>
      </c>
      <c r="K32" s="38">
        <f>IFERROR(VLOOKUP(C32,Calculations!$F$2:$AL$175,26,FALSE),"")</f>
        <v>0.82857142857142863</v>
      </c>
      <c r="L32" s="39">
        <f>IFERROR(VLOOKUP(C32,Calculations!$F$2:$AL$175,27,FALSE),"")</f>
        <v>29</v>
      </c>
      <c r="M32" s="39">
        <f>IFERROR(VLOOKUP(C32,Calculations!$F$2:$AL$175,28,FALSE),"")</f>
        <v>29</v>
      </c>
      <c r="N32" s="40">
        <f>IFERROR(VLOOKUP(C32,Calculations!$F$2:$AL$175,31,FALSE),"")</f>
        <v>29</v>
      </c>
    </row>
    <row r="33" spans="2:14" ht="13.5" customHeight="1" x14ac:dyDescent="0.3">
      <c r="B33" s="41">
        <v>5</v>
      </c>
      <c r="C33" s="63" t="str">
        <f>IFERROR(VLOOKUP(B33,Calculations!$B$25:$BC$49,5,FALSE),"")</f>
        <v>Glenn Newman</v>
      </c>
      <c r="D33" s="52">
        <f>IF(C33="","",VLOOKUP(C33,Lookups!$A$2:$F$99,2,FALSE))</f>
        <v>834</v>
      </c>
      <c r="E33" s="13" t="str">
        <f>IF(C33="","",VLOOKUP(C33,Lookups!$A$2:$F$99,3,FALSE))</f>
        <v>Grade A</v>
      </c>
      <c r="F33" s="13" t="str">
        <f>IF(C33="","",VLOOKUP(C33,Lookups!$A$2:$F$99,4,FALSE))</f>
        <v>PCP Class</v>
      </c>
      <c r="G33" s="13" t="str">
        <f>IF(C33="","",VLOOKUP(C33,Lookups!$A$2:$F$99,5,FALSE))</f>
        <v>Weston Warriors</v>
      </c>
      <c r="H33" s="13" t="str">
        <f>IF(C33="","",VLOOKUP(C33,Lookups!$A$2:$F$99,6,FALSE))</f>
        <v>Weston Warriors</v>
      </c>
      <c r="I33" s="36">
        <f>IFERROR(VLOOKUP(C33,Calculations!$F$2:$AL$175,24,FALSE),"")</f>
        <v>1</v>
      </c>
      <c r="J33" s="37">
        <f>IFERROR(VLOOKUP(C33,Calculations!$F$2:$AL$175,25,FALSE),"")</f>
        <v>0.62857142857142856</v>
      </c>
      <c r="K33" s="38">
        <f>IFERROR(VLOOKUP(C33,Calculations!$F$2:$AL$175,26,FALSE),"")</f>
        <v>0.62857142857142856</v>
      </c>
      <c r="L33" s="39">
        <f>IFERROR(VLOOKUP(C33,Calculations!$F$2:$AL$175,27,FALSE),"")</f>
        <v>22</v>
      </c>
      <c r="M33" s="39">
        <f>IFERROR(VLOOKUP(C33,Calculations!$F$2:$AL$175,28,FALSE),"")</f>
        <v>22</v>
      </c>
      <c r="N33" s="40">
        <f>IFERROR(VLOOKUP(C33,Calculations!$F$2:$AL$175,31,FALSE),"")</f>
        <v>22</v>
      </c>
    </row>
    <row r="34" spans="2:14" ht="13.5" customHeight="1" x14ac:dyDescent="0.3">
      <c r="B34" s="41">
        <v>6</v>
      </c>
      <c r="C34" s="63" t="str">
        <f>IFERROR(VLOOKUP(B34,Calculations!$B$25:$BC$49,5,FALSE),"")</f>
        <v/>
      </c>
      <c r="D34" s="52" t="str">
        <f>IF(C34="","",VLOOKUP(C34,Lookups!$A$2:$F$99,2,FALSE))</f>
        <v/>
      </c>
      <c r="E34" s="13" t="str">
        <f>IF(C34="","",VLOOKUP(C34,Lookups!$A$2:$F$99,3,FALSE))</f>
        <v/>
      </c>
      <c r="F34" s="13" t="str">
        <f>IF(C34="","",VLOOKUP(C34,Lookups!$A$2:$F$99,4,FALSE))</f>
        <v/>
      </c>
      <c r="G34" s="13" t="str">
        <f>IF(C34="","",VLOOKUP(C34,Lookups!$A$2:$F$99,5,FALSE))</f>
        <v/>
      </c>
      <c r="H34" s="13" t="str">
        <f>IF(C34="","",VLOOKUP(C34,Lookups!$A$2:$F$99,6,FALSE))</f>
        <v/>
      </c>
      <c r="I34" s="36" t="str">
        <f>IFERROR(VLOOKUP(C34,Calculations!$F$2:$AL$175,24,FALSE),"")</f>
        <v/>
      </c>
      <c r="J34" s="37" t="str">
        <f>IFERROR(VLOOKUP(C34,Calculations!$F$2:$AL$175,25,FALSE),"")</f>
        <v/>
      </c>
      <c r="K34" s="38" t="str">
        <f>IFERROR(VLOOKUP(C34,Calculations!$F$2:$AL$175,26,FALSE),"")</f>
        <v/>
      </c>
      <c r="L34" s="39" t="str">
        <f>IFERROR(VLOOKUP(C34,Calculations!$F$2:$AL$175,27,FALSE),"")</f>
        <v/>
      </c>
      <c r="M34" s="39" t="str">
        <f>IFERROR(VLOOKUP(C34,Calculations!$F$2:$AL$175,28,FALSE),"")</f>
        <v/>
      </c>
      <c r="N34" s="40" t="str">
        <f>IFERROR(VLOOKUP(C34,Calculations!$F$2:$AL$175,31,FALSE),"")</f>
        <v/>
      </c>
    </row>
    <row r="35" spans="2:14" ht="13.5" customHeight="1" x14ac:dyDescent="0.3">
      <c r="B35" s="41">
        <v>7</v>
      </c>
      <c r="C35" s="63" t="str">
        <f>IFERROR(VLOOKUP(B35,Calculations!$B$25:$BC$49,5,FALSE),"")</f>
        <v/>
      </c>
      <c r="D35" s="52" t="str">
        <f>IF(C35="","",VLOOKUP(C35,Lookups!$A$2:$F$99,2,FALSE))</f>
        <v/>
      </c>
      <c r="E35" s="13" t="str">
        <f>IF(C35="","",VLOOKUP(C35,Lookups!$A$2:$F$99,3,FALSE))</f>
        <v/>
      </c>
      <c r="F35" s="13" t="str">
        <f>IF(C35="","",VLOOKUP(C35,Lookups!$A$2:$F$99,4,FALSE))</f>
        <v/>
      </c>
      <c r="G35" s="13" t="str">
        <f>IF(C35="","",VLOOKUP(C35,Lookups!$A$2:$F$99,5,FALSE))</f>
        <v/>
      </c>
      <c r="H35" s="13" t="str">
        <f>IF(C35="","",VLOOKUP(C35,Lookups!$A$2:$F$99,6,FALSE))</f>
        <v/>
      </c>
      <c r="I35" s="36" t="str">
        <f>IFERROR(VLOOKUP(C35,Calculations!$F$2:$AL$175,24,FALSE),"")</f>
        <v/>
      </c>
      <c r="J35" s="37" t="str">
        <f>IFERROR(VLOOKUP(C35,Calculations!$F$2:$AL$175,25,FALSE),"")</f>
        <v/>
      </c>
      <c r="K35" s="38" t="str">
        <f>IFERROR(VLOOKUP(C35,Calculations!$F$2:$AL$175,26,FALSE),"")</f>
        <v/>
      </c>
      <c r="L35" s="39" t="str">
        <f>IFERROR(VLOOKUP(C35,Calculations!$F$2:$AL$175,27,FALSE),"")</f>
        <v/>
      </c>
      <c r="M35" s="39" t="str">
        <f>IFERROR(VLOOKUP(C35,Calculations!$F$2:$AL$175,28,FALSE),"")</f>
        <v/>
      </c>
      <c r="N35" s="40" t="str">
        <f>IFERROR(VLOOKUP(C35,Calculations!$F$2:$AL$175,31,FALSE),"")</f>
        <v/>
      </c>
    </row>
    <row r="36" spans="2:14" ht="13.5" customHeight="1" x14ac:dyDescent="0.3">
      <c r="B36" s="41">
        <v>8</v>
      </c>
      <c r="C36" s="63" t="str">
        <f>IFERROR(VLOOKUP(B36,Calculations!$B$25:$BC$49,5,FALSE),"")</f>
        <v/>
      </c>
      <c r="D36" s="52" t="str">
        <f>IF(C36="","",VLOOKUP(C36,Lookups!$A$2:$F$99,2,FALSE))</f>
        <v/>
      </c>
      <c r="E36" s="13" t="str">
        <f>IF(C36="","",VLOOKUP(C36,Lookups!$A$2:$F$99,3,FALSE))</f>
        <v/>
      </c>
      <c r="F36" s="13" t="str">
        <f>IF(C36="","",VLOOKUP(C36,Lookups!$A$2:$F$99,4,FALSE))</f>
        <v/>
      </c>
      <c r="G36" s="13" t="str">
        <f>IF(C36="","",VLOOKUP(C36,Lookups!$A$2:$F$99,5,FALSE))</f>
        <v/>
      </c>
      <c r="H36" s="13" t="str">
        <f>IF(C36="","",VLOOKUP(C36,Lookups!$A$2:$F$99,6,FALSE))</f>
        <v/>
      </c>
      <c r="I36" s="36" t="str">
        <f>IFERROR(VLOOKUP(C36,Calculations!$F$2:$AL$175,24,FALSE),"")</f>
        <v/>
      </c>
      <c r="J36" s="37" t="str">
        <f>IFERROR(VLOOKUP(C36,Calculations!$F$2:$AL$175,25,FALSE),"")</f>
        <v/>
      </c>
      <c r="K36" s="38" t="str">
        <f>IFERROR(VLOOKUP(C36,Calculations!$F$2:$AL$175,26,FALSE),"")</f>
        <v/>
      </c>
      <c r="L36" s="39" t="str">
        <f>IFERROR(VLOOKUP(C36,Calculations!$F$2:$AL$175,27,FALSE),"")</f>
        <v/>
      </c>
      <c r="M36" s="39" t="str">
        <f>IFERROR(VLOOKUP(C36,Calculations!$F$2:$AL$175,28,FALSE),"")</f>
        <v/>
      </c>
      <c r="N36" s="40" t="str">
        <f>IFERROR(VLOOKUP(C36,Calculations!$F$2:$AL$175,31,FALSE),"")</f>
        <v/>
      </c>
    </row>
    <row r="37" spans="2:14" ht="13.5" customHeight="1" x14ac:dyDescent="0.3">
      <c r="B37" s="41">
        <v>9</v>
      </c>
      <c r="C37" s="63" t="str">
        <f>IFERROR(VLOOKUP(B37,Calculations!$B$25:$BC$49,5,FALSE),"")</f>
        <v/>
      </c>
      <c r="D37" s="52" t="str">
        <f>IF(C37="","",VLOOKUP(C37,Lookups!$A$2:$F$99,2,FALSE))</f>
        <v/>
      </c>
      <c r="E37" s="13" t="str">
        <f>IF(C37="","",VLOOKUP(C37,Lookups!$A$2:$F$99,3,FALSE))</f>
        <v/>
      </c>
      <c r="F37" s="13" t="str">
        <f>IF(C37="","",VLOOKUP(C37,Lookups!$A$2:$F$99,4,FALSE))</f>
        <v/>
      </c>
      <c r="G37" s="13" t="str">
        <f>IF(C37="","",VLOOKUP(C37,Lookups!$A$2:$F$99,5,FALSE))</f>
        <v/>
      </c>
      <c r="H37" s="13" t="str">
        <f>IF(C37="","",VLOOKUP(C37,Lookups!$A$2:$F$99,6,FALSE))</f>
        <v/>
      </c>
      <c r="I37" s="36" t="str">
        <f>IFERROR(VLOOKUP(C37,Calculations!$F$2:$AL$175,24,FALSE),"")</f>
        <v/>
      </c>
      <c r="J37" s="37" t="str">
        <f>IFERROR(VLOOKUP(C37,Calculations!$F$2:$AL$175,25,FALSE),"")</f>
        <v/>
      </c>
      <c r="K37" s="38" t="str">
        <f>IFERROR(VLOOKUP(C37,Calculations!$F$2:$AL$175,26,FALSE),"")</f>
        <v/>
      </c>
      <c r="L37" s="39" t="str">
        <f>IFERROR(VLOOKUP(C37,Calculations!$F$2:$AL$175,27,FALSE),"")</f>
        <v/>
      </c>
      <c r="M37" s="39" t="str">
        <f>IFERROR(VLOOKUP(C37,Calculations!$F$2:$AL$175,28,FALSE),"")</f>
        <v/>
      </c>
      <c r="N37" s="40" t="str">
        <f>IFERROR(VLOOKUP(C37,Calculations!$F$2:$AL$175,31,FALSE),"")</f>
        <v/>
      </c>
    </row>
    <row r="38" spans="2:14" ht="13.5" customHeight="1" x14ac:dyDescent="0.3">
      <c r="B38" s="41">
        <v>10</v>
      </c>
      <c r="C38" s="63" t="str">
        <f>IFERROR(VLOOKUP(B38,Calculations!$B$25:$BC$49,5,FALSE),"")</f>
        <v/>
      </c>
      <c r="D38" s="52" t="str">
        <f>IF(C38="","",VLOOKUP(C38,Lookups!$A$2:$F$99,2,FALSE))</f>
        <v/>
      </c>
      <c r="E38" s="13" t="str">
        <f>IF(C38="","",VLOOKUP(C38,Lookups!$A$2:$F$99,3,FALSE))</f>
        <v/>
      </c>
      <c r="F38" s="13" t="str">
        <f>IF(C38="","",VLOOKUP(C38,Lookups!$A$2:$F$99,4,FALSE))</f>
        <v/>
      </c>
      <c r="G38" s="13" t="str">
        <f>IF(C38="","",VLOOKUP(C38,Lookups!$A$2:$F$99,5,FALSE))</f>
        <v/>
      </c>
      <c r="H38" s="13" t="str">
        <f>IF(C38="","",VLOOKUP(C38,Lookups!$A$2:$F$99,6,FALSE))</f>
        <v/>
      </c>
      <c r="I38" s="36" t="str">
        <f>IFERROR(VLOOKUP(C38,Calculations!$F$2:$AL$175,24,FALSE),"")</f>
        <v/>
      </c>
      <c r="J38" s="37" t="str">
        <f>IFERROR(VLOOKUP(C38,Calculations!$F$2:$AL$175,25,FALSE),"")</f>
        <v/>
      </c>
      <c r="K38" s="38" t="str">
        <f>IFERROR(VLOOKUP(C38,Calculations!$F$2:$AL$175,26,FALSE),"")</f>
        <v/>
      </c>
      <c r="L38" s="39" t="str">
        <f>IFERROR(VLOOKUP(C38,Calculations!$F$2:$AL$175,27,FALSE),"")</f>
        <v/>
      </c>
      <c r="M38" s="39" t="str">
        <f>IFERROR(VLOOKUP(C38,Calculations!$F$2:$AL$175,28,FALSE),"")</f>
        <v/>
      </c>
      <c r="N38" s="40" t="str">
        <f>IFERROR(VLOOKUP(C38,Calculations!$F$2:$AL$175,31,FALSE),"")</f>
        <v/>
      </c>
    </row>
    <row r="39" spans="2:14" ht="13.5" customHeight="1" x14ac:dyDescent="0.3">
      <c r="B39" s="41">
        <v>11</v>
      </c>
      <c r="C39" s="63" t="str">
        <f>IFERROR(VLOOKUP(B39,Calculations!$B$25:$BC$49,5,FALSE),"")</f>
        <v/>
      </c>
      <c r="D39" s="52" t="str">
        <f>IF(C39="","",VLOOKUP(C39,Lookups!$A$2:$F$99,2,FALSE))</f>
        <v/>
      </c>
      <c r="E39" s="13" t="str">
        <f>IF(C39="","",VLOOKUP(C39,Lookups!$A$2:$F$99,3,FALSE))</f>
        <v/>
      </c>
      <c r="F39" s="13" t="str">
        <f>IF(C39="","",VLOOKUP(C39,Lookups!$A$2:$F$99,4,FALSE))</f>
        <v/>
      </c>
      <c r="G39" s="13" t="str">
        <f>IF(C39="","",VLOOKUP(C39,Lookups!$A$2:$F$99,5,FALSE))</f>
        <v/>
      </c>
      <c r="H39" s="13" t="str">
        <f>IF(C39="","",VLOOKUP(C39,Lookups!$A$2:$F$99,6,FALSE))</f>
        <v/>
      </c>
      <c r="I39" s="36" t="str">
        <f>IFERROR(VLOOKUP(C39,Calculations!$F$2:$AL$175,24,FALSE),"")</f>
        <v/>
      </c>
      <c r="J39" s="37" t="str">
        <f>IFERROR(VLOOKUP(C39,Calculations!$F$2:$AL$175,25,FALSE),"")</f>
        <v/>
      </c>
      <c r="K39" s="38" t="str">
        <f>IFERROR(VLOOKUP(C39,Calculations!$F$2:$AL$175,26,FALSE),"")</f>
        <v/>
      </c>
      <c r="L39" s="39" t="str">
        <f>IFERROR(VLOOKUP(C39,Calculations!$F$2:$AL$175,27,FALSE),"")</f>
        <v/>
      </c>
      <c r="M39" s="39" t="str">
        <f>IFERROR(VLOOKUP(C39,Calculations!$F$2:$AL$175,28,FALSE),"")</f>
        <v/>
      </c>
      <c r="N39" s="40" t="str">
        <f>IFERROR(VLOOKUP(C39,Calculations!$F$2:$AL$175,31,FALSE),"")</f>
        <v/>
      </c>
    </row>
    <row r="40" spans="2:14" ht="13.5" customHeight="1" x14ac:dyDescent="0.3">
      <c r="B40" s="41">
        <v>12</v>
      </c>
      <c r="C40" s="63" t="str">
        <f>IFERROR(VLOOKUP(B40,Calculations!$B$25:$BC$49,5,FALSE),"")</f>
        <v/>
      </c>
      <c r="D40" s="52" t="str">
        <f>IF(C40="","",VLOOKUP(C40,Lookups!$A$2:$F$99,2,FALSE))</f>
        <v/>
      </c>
      <c r="E40" s="13" t="str">
        <f>IF(C40="","",VLOOKUP(C40,Lookups!$A$2:$F$99,3,FALSE))</f>
        <v/>
      </c>
      <c r="F40" s="13" t="str">
        <f>IF(C40="","",VLOOKUP(C40,Lookups!$A$2:$F$99,4,FALSE))</f>
        <v/>
      </c>
      <c r="G40" s="13" t="str">
        <f>IF(C40="","",VLOOKUP(C40,Lookups!$A$2:$F$99,5,FALSE))</f>
        <v/>
      </c>
      <c r="H40" s="13" t="str">
        <f>IF(C40="","",VLOOKUP(C40,Lookups!$A$2:$F$99,6,FALSE))</f>
        <v/>
      </c>
      <c r="I40" s="36" t="str">
        <f>IFERROR(VLOOKUP(C40,Calculations!$F$2:$AL$175,24,FALSE),"")</f>
        <v/>
      </c>
      <c r="J40" s="37" t="str">
        <f>IFERROR(VLOOKUP(C40,Calculations!$F$2:$AL$175,25,FALSE),"")</f>
        <v/>
      </c>
      <c r="K40" s="38" t="str">
        <f>IFERROR(VLOOKUP(C40,Calculations!$F$2:$AL$175,26,FALSE),"")</f>
        <v/>
      </c>
      <c r="L40" s="39" t="str">
        <f>IFERROR(VLOOKUP(C40,Calculations!$F$2:$AL$175,27,FALSE),"")</f>
        <v/>
      </c>
      <c r="M40" s="39" t="str">
        <f>IFERROR(VLOOKUP(C40,Calculations!$F$2:$AL$175,28,FALSE),"")</f>
        <v/>
      </c>
      <c r="N40" s="40" t="str">
        <f>IFERROR(VLOOKUP(C40,Calculations!$F$2:$AL$175,31,FALSE),"")</f>
        <v/>
      </c>
    </row>
    <row r="41" spans="2:14" ht="13.5" hidden="1" customHeight="1" x14ac:dyDescent="0.3">
      <c r="B41" s="41">
        <v>13</v>
      </c>
      <c r="C41" s="63" t="str">
        <f>IFERROR(VLOOKUP(B41,Calculations!$B$25:$BC$49,5,FALSE),"")</f>
        <v/>
      </c>
      <c r="D41" s="52" t="str">
        <f>IF(C41="","",VLOOKUP(C41,Lookups!$A$2:$F$99,2,FALSE))</f>
        <v/>
      </c>
      <c r="E41" s="13" t="str">
        <f>IF(C41="","",VLOOKUP(C41,Lookups!$A$2:$F$99,3,FALSE))</f>
        <v/>
      </c>
      <c r="F41" s="13" t="str">
        <f>IF(C41="","",VLOOKUP(C41,Lookups!$A$2:$F$99,4,FALSE))</f>
        <v/>
      </c>
      <c r="G41" s="13" t="str">
        <f>IF(C41="","",VLOOKUP(C41,Lookups!$A$2:$F$99,5,FALSE))</f>
        <v/>
      </c>
      <c r="H41" s="13" t="str">
        <f>IF(C41="","",VLOOKUP(C41,Lookups!$A$2:$F$99,6,FALSE))</f>
        <v/>
      </c>
      <c r="I41" s="36" t="str">
        <f>IFERROR(VLOOKUP(C41,Calculations!$F$2:$AL$175,24,FALSE),"")</f>
        <v/>
      </c>
      <c r="J41" s="37" t="str">
        <f>IFERROR(VLOOKUP(C41,Calculations!$F$2:$AL$175,25,FALSE),"")</f>
        <v/>
      </c>
      <c r="K41" s="38" t="str">
        <f>IFERROR(VLOOKUP(C41,Calculations!$F$2:$AL$175,26,FALSE),"")</f>
        <v/>
      </c>
      <c r="L41" s="39" t="str">
        <f>IFERROR(VLOOKUP(C41,Calculations!$F$2:$AL$175,27,FALSE),"")</f>
        <v/>
      </c>
      <c r="M41" s="39" t="str">
        <f>IFERROR(VLOOKUP(C41,Calculations!$F$2:$AL$175,28,FALSE),"")</f>
        <v/>
      </c>
      <c r="N41" s="40" t="str">
        <f>IFERROR(VLOOKUP(C41,Calculations!$F$2:$AL$175,31,FALSE),"")</f>
        <v/>
      </c>
    </row>
    <row r="42" spans="2:14" ht="13.5" hidden="1" customHeight="1" x14ac:dyDescent="0.3">
      <c r="B42" s="41">
        <v>14</v>
      </c>
      <c r="C42" s="63" t="str">
        <f>IFERROR(VLOOKUP(B42,Calculations!$B$25:$BC$49,5,FALSE),"")</f>
        <v/>
      </c>
      <c r="D42" s="52" t="str">
        <f>IF(C42="","",VLOOKUP(C42,Lookups!$A$2:$F$99,2,FALSE))</f>
        <v/>
      </c>
      <c r="E42" s="13" t="str">
        <f>IF(C42="","",VLOOKUP(C42,Lookups!$A$2:$F$99,3,FALSE))</f>
        <v/>
      </c>
      <c r="F42" s="13" t="str">
        <f>IF(C42="","",VLOOKUP(C42,Lookups!$A$2:$F$99,4,FALSE))</f>
        <v/>
      </c>
      <c r="G42" s="13" t="str">
        <f>IF(C42="","",VLOOKUP(C42,Lookups!$A$2:$F$99,5,FALSE))</f>
        <v/>
      </c>
      <c r="H42" s="13" t="str">
        <f>IF(C42="","",VLOOKUP(C42,Lookups!$A$2:$F$99,6,FALSE))</f>
        <v/>
      </c>
      <c r="I42" s="36" t="str">
        <f>IFERROR(VLOOKUP(C42,Calculations!$F$2:$AL$175,24,FALSE),"")</f>
        <v/>
      </c>
      <c r="J42" s="37" t="str">
        <f>IFERROR(VLOOKUP(C42,Calculations!$F$2:$AL$175,25,FALSE),"")</f>
        <v/>
      </c>
      <c r="K42" s="38" t="str">
        <f>IFERROR(VLOOKUP(C42,Calculations!$F$2:$AL$175,26,FALSE),"")</f>
        <v/>
      </c>
      <c r="L42" s="39" t="str">
        <f>IFERROR(VLOOKUP(C42,Calculations!$F$2:$AL$175,27,FALSE),"")</f>
        <v/>
      </c>
      <c r="M42" s="39" t="str">
        <f>IFERROR(VLOOKUP(C42,Calculations!$F$2:$AL$175,28,FALSE),"")</f>
        <v/>
      </c>
      <c r="N42" s="40" t="str">
        <f>IFERROR(VLOOKUP(C42,Calculations!$F$2:$AL$175,31,FALSE),"")</f>
        <v/>
      </c>
    </row>
    <row r="43" spans="2:14" ht="13.5" hidden="1" customHeight="1" x14ac:dyDescent="0.3">
      <c r="B43" s="41">
        <v>15</v>
      </c>
      <c r="C43" s="63" t="str">
        <f>IFERROR(VLOOKUP(B43,Calculations!$B$25:$BC$49,5,FALSE),"")</f>
        <v/>
      </c>
      <c r="D43" s="52" t="str">
        <f>IF(C43="","",VLOOKUP(C43,Lookups!$A$2:$F$99,2,FALSE))</f>
        <v/>
      </c>
      <c r="E43" s="13" t="str">
        <f>IF(C43="","",VLOOKUP(C43,Lookups!$A$2:$F$99,3,FALSE))</f>
        <v/>
      </c>
      <c r="F43" s="13" t="str">
        <f>IF(C43="","",VLOOKUP(C43,Lookups!$A$2:$F$99,4,FALSE))</f>
        <v/>
      </c>
      <c r="G43" s="13" t="str">
        <f>IF(C43="","",VLOOKUP(C43,Lookups!$A$2:$F$99,5,FALSE))</f>
        <v/>
      </c>
      <c r="H43" s="13" t="str">
        <f>IF(C43="","",VLOOKUP(C43,Lookups!$A$2:$F$99,6,FALSE))</f>
        <v/>
      </c>
      <c r="I43" s="36" t="str">
        <f>IFERROR(VLOOKUP(C43,Calculations!$F$2:$AL$175,24,FALSE),"")</f>
        <v/>
      </c>
      <c r="J43" s="37" t="str">
        <f>IFERROR(VLOOKUP(C43,Calculations!$F$2:$AL$175,25,FALSE),"")</f>
        <v/>
      </c>
      <c r="K43" s="38" t="str">
        <f>IFERROR(VLOOKUP(C43,Calculations!$F$2:$AL$175,26,FALSE),"")</f>
        <v/>
      </c>
      <c r="L43" s="39" t="str">
        <f>IFERROR(VLOOKUP(C43,Calculations!$F$2:$AL$175,27,FALSE),"")</f>
        <v/>
      </c>
      <c r="M43" s="39" t="str">
        <f>IFERROR(VLOOKUP(C43,Calculations!$F$2:$AL$175,28,FALSE),"")</f>
        <v/>
      </c>
      <c r="N43" s="40" t="str">
        <f>IFERROR(VLOOKUP(C43,Calculations!$F$2:$AL$175,31,FALSE),"")</f>
        <v/>
      </c>
    </row>
    <row r="44" spans="2:14" ht="13.5" hidden="1" customHeight="1" x14ac:dyDescent="0.3">
      <c r="B44" s="41">
        <v>16</v>
      </c>
      <c r="C44" s="63" t="str">
        <f>IFERROR(VLOOKUP(B44,Calculations!$B$25:$BC$49,5,FALSE),"")</f>
        <v/>
      </c>
      <c r="D44" s="52" t="str">
        <f>IF(C44="","",VLOOKUP(C44,Lookups!$A$2:$F$99,2,FALSE))</f>
        <v/>
      </c>
      <c r="E44" s="13" t="str">
        <f>IF(C44="","",VLOOKUP(C44,Lookups!$A$2:$F$99,3,FALSE))</f>
        <v/>
      </c>
      <c r="F44" s="13" t="str">
        <f>IF(C44="","",VLOOKUP(C44,Lookups!$A$2:$F$99,4,FALSE))</f>
        <v/>
      </c>
      <c r="G44" s="13" t="str">
        <f>IF(C44="","",VLOOKUP(C44,Lookups!$A$2:$F$99,5,FALSE))</f>
        <v/>
      </c>
      <c r="H44" s="13" t="str">
        <f>IF(C44="","",VLOOKUP(C44,Lookups!$A$2:$F$99,6,FALSE))</f>
        <v/>
      </c>
      <c r="I44" s="36" t="str">
        <f>IFERROR(VLOOKUP(C44,Calculations!$F$2:$AL$175,24,FALSE),"")</f>
        <v/>
      </c>
      <c r="J44" s="37" t="str">
        <f>IFERROR(VLOOKUP(C44,Calculations!$F$2:$AL$175,25,FALSE),"")</f>
        <v/>
      </c>
      <c r="K44" s="38" t="str">
        <f>IFERROR(VLOOKUP(C44,Calculations!$F$2:$AL$175,26,FALSE),"")</f>
        <v/>
      </c>
      <c r="L44" s="39" t="str">
        <f>IFERROR(VLOOKUP(C44,Calculations!$F$2:$AL$175,27,FALSE),"")</f>
        <v/>
      </c>
      <c r="M44" s="39" t="str">
        <f>IFERROR(VLOOKUP(C44,Calculations!$F$2:$AL$175,28,FALSE),"")</f>
        <v/>
      </c>
      <c r="N44" s="40" t="str">
        <f>IFERROR(VLOOKUP(C44,Calculations!$F$2:$AL$175,31,FALSE),"")</f>
        <v/>
      </c>
    </row>
    <row r="45" spans="2:14" ht="13.5" hidden="1" customHeight="1" x14ac:dyDescent="0.3">
      <c r="B45" s="41">
        <v>17</v>
      </c>
      <c r="C45" s="63" t="str">
        <f>IFERROR(VLOOKUP(B45,Calculations!$B$25:$BC$49,5,FALSE),"")</f>
        <v/>
      </c>
      <c r="D45" s="52" t="str">
        <f>IF(C45="","",VLOOKUP(C45,Lookups!$A$2:$F$99,2,FALSE))</f>
        <v/>
      </c>
      <c r="E45" s="13" t="str">
        <f>IF(C45="","",VLOOKUP(C45,Lookups!$A$2:$F$99,3,FALSE))</f>
        <v/>
      </c>
      <c r="F45" s="13" t="str">
        <f>IF(C45="","",VLOOKUP(C45,Lookups!$A$2:$F$99,4,FALSE))</f>
        <v/>
      </c>
      <c r="G45" s="13" t="str">
        <f>IF(C45="","",VLOOKUP(C45,Lookups!$A$2:$F$99,5,FALSE))</f>
        <v/>
      </c>
      <c r="H45" s="13" t="str">
        <f>IF(C45="","",VLOOKUP(C45,Lookups!$A$2:$F$99,6,FALSE))</f>
        <v/>
      </c>
      <c r="I45" s="36" t="str">
        <f>IFERROR(VLOOKUP(C45,Calculations!$F$2:$AL$175,24,FALSE),"")</f>
        <v/>
      </c>
      <c r="J45" s="37" t="str">
        <f>IFERROR(VLOOKUP(C45,Calculations!$F$2:$AL$175,25,FALSE),"")</f>
        <v/>
      </c>
      <c r="K45" s="38" t="str">
        <f>IFERROR(VLOOKUP(C45,Calculations!$F$2:$AL$175,26,FALSE),"")</f>
        <v/>
      </c>
      <c r="L45" s="39" t="str">
        <f>IFERROR(VLOOKUP(C45,Calculations!$F$2:$AL$175,27,FALSE),"")</f>
        <v/>
      </c>
      <c r="M45" s="39" t="str">
        <f>IFERROR(VLOOKUP(C45,Calculations!$F$2:$AL$175,28,FALSE),"")</f>
        <v/>
      </c>
      <c r="N45" s="40" t="str">
        <f>IFERROR(VLOOKUP(C45,Calculations!$F$2:$AL$175,31,FALSE),"")</f>
        <v/>
      </c>
    </row>
    <row r="46" spans="2:14" ht="13.5" hidden="1" customHeight="1" x14ac:dyDescent="0.3">
      <c r="B46" s="41">
        <v>18</v>
      </c>
      <c r="C46" s="63" t="str">
        <f>IFERROR(VLOOKUP(B46,Calculations!$B$25:$BC$49,5,FALSE),"")</f>
        <v/>
      </c>
      <c r="D46" s="52" t="str">
        <f>IF(C46="","",VLOOKUP(C46,Lookups!$A$2:$F$99,2,FALSE))</f>
        <v/>
      </c>
      <c r="E46" s="13" t="str">
        <f>IF(C46="","",VLOOKUP(C46,Lookups!$A$2:$F$99,3,FALSE))</f>
        <v/>
      </c>
      <c r="F46" s="13" t="str">
        <f>IF(C46="","",VLOOKUP(C46,Lookups!$A$2:$F$99,4,FALSE))</f>
        <v/>
      </c>
      <c r="G46" s="13" t="str">
        <f>IF(C46="","",VLOOKUP(C46,Lookups!$A$2:$F$99,5,FALSE))</f>
        <v/>
      </c>
      <c r="H46" s="13" t="str">
        <f>IF(C46="","",VLOOKUP(C46,Lookups!$A$2:$F$99,6,FALSE))</f>
        <v/>
      </c>
      <c r="I46" s="36" t="str">
        <f>IFERROR(VLOOKUP(C46,Calculations!$F$2:$AL$175,24,FALSE),"")</f>
        <v/>
      </c>
      <c r="J46" s="37" t="str">
        <f>IFERROR(VLOOKUP(C46,Calculations!$F$2:$AL$175,25,FALSE),"")</f>
        <v/>
      </c>
      <c r="K46" s="38" t="str">
        <f>IFERROR(VLOOKUP(C46,Calculations!$F$2:$AL$175,26,FALSE),"")</f>
        <v/>
      </c>
      <c r="L46" s="39" t="str">
        <f>IFERROR(VLOOKUP(C46,Calculations!$F$2:$AL$175,27,FALSE),"")</f>
        <v/>
      </c>
      <c r="M46" s="39" t="str">
        <f>IFERROR(VLOOKUP(C46,Calculations!$F$2:$AL$175,28,FALSE),"")</f>
        <v/>
      </c>
      <c r="N46" s="40" t="str">
        <f>IFERROR(VLOOKUP(C46,Calculations!$F$2:$AL$175,31,FALSE),"")</f>
        <v/>
      </c>
    </row>
    <row r="47" spans="2:14" ht="13.5" hidden="1" customHeight="1" x14ac:dyDescent="0.3">
      <c r="B47" s="41">
        <v>19</v>
      </c>
      <c r="C47" s="63" t="str">
        <f>IFERROR(VLOOKUP(B47,Calculations!$B$25:$BC$49,5,FALSE),"")</f>
        <v/>
      </c>
      <c r="D47" s="52" t="str">
        <f>IF(C47="","",VLOOKUP(C47,Lookups!$A$2:$F$99,2,FALSE))</f>
        <v/>
      </c>
      <c r="E47" s="13" t="str">
        <f>IF(C47="","",VLOOKUP(C47,Lookups!$A$2:$F$99,3,FALSE))</f>
        <v/>
      </c>
      <c r="F47" s="13" t="str">
        <f>IF(C47="","",VLOOKUP(C47,Lookups!$A$2:$F$99,4,FALSE))</f>
        <v/>
      </c>
      <c r="G47" s="13" t="str">
        <f>IF(C47="","",VLOOKUP(C47,Lookups!$A$2:$F$99,5,FALSE))</f>
        <v/>
      </c>
      <c r="H47" s="13" t="str">
        <f>IF(C47="","",VLOOKUP(C47,Lookups!$A$2:$F$99,6,FALSE))</f>
        <v/>
      </c>
      <c r="I47" s="36" t="str">
        <f>IFERROR(VLOOKUP(C47,Calculations!$F$2:$AL$175,24,FALSE),"")</f>
        <v/>
      </c>
      <c r="J47" s="37" t="str">
        <f>IFERROR(VLOOKUP(C47,Calculations!$F$2:$AL$175,25,FALSE),"")</f>
        <v/>
      </c>
      <c r="K47" s="38" t="str">
        <f>IFERROR(VLOOKUP(C47,Calculations!$F$2:$AL$175,26,FALSE),"")</f>
        <v/>
      </c>
      <c r="L47" s="39" t="str">
        <f>IFERROR(VLOOKUP(C47,Calculations!$F$2:$AL$175,27,FALSE),"")</f>
        <v/>
      </c>
      <c r="M47" s="39" t="str">
        <f>IFERROR(VLOOKUP(C47,Calculations!$F$2:$AL$175,28,FALSE),"")</f>
        <v/>
      </c>
      <c r="N47" s="40" t="str">
        <f>IFERROR(VLOOKUP(C47,Calculations!$F$2:$AL$175,31,FALSE),"")</f>
        <v/>
      </c>
    </row>
    <row r="48" spans="2:14" ht="13.5" hidden="1" customHeight="1" x14ac:dyDescent="0.3">
      <c r="B48" s="41">
        <v>20</v>
      </c>
      <c r="C48" s="63" t="str">
        <f>IFERROR(VLOOKUP(B48,Calculations!$B$25:$BC$49,5,FALSE),"")</f>
        <v/>
      </c>
      <c r="D48" s="52" t="str">
        <f>IF(C48="","",VLOOKUP(C48,Lookups!$A$2:$F$99,2,FALSE))</f>
        <v/>
      </c>
      <c r="E48" s="13" t="str">
        <f>IF(C48="","",VLOOKUP(C48,Lookups!$A$2:$F$99,3,FALSE))</f>
        <v/>
      </c>
      <c r="F48" s="13" t="str">
        <f>IF(C48="","",VLOOKUP(C48,Lookups!$A$2:$F$99,4,FALSE))</f>
        <v/>
      </c>
      <c r="G48" s="13" t="str">
        <f>IF(C48="","",VLOOKUP(C48,Lookups!$A$2:$F$99,5,FALSE))</f>
        <v/>
      </c>
      <c r="H48" s="13" t="str">
        <f>IF(C48="","",VLOOKUP(C48,Lookups!$A$2:$F$99,6,FALSE))</f>
        <v/>
      </c>
      <c r="I48" s="36" t="str">
        <f>IFERROR(VLOOKUP(C48,Calculations!$F$2:$AL$175,24,FALSE),"")</f>
        <v/>
      </c>
      <c r="J48" s="37" t="str">
        <f>IFERROR(VLOOKUP(C48,Calculations!$F$2:$AL$175,25,FALSE),"")</f>
        <v/>
      </c>
      <c r="K48" s="38" t="str">
        <f>IFERROR(VLOOKUP(C48,Calculations!$F$2:$AL$175,26,FALSE),"")</f>
        <v/>
      </c>
      <c r="L48" s="39" t="str">
        <f>IFERROR(VLOOKUP(C48,Calculations!$F$2:$AL$175,27,FALSE),"")</f>
        <v/>
      </c>
      <c r="M48" s="39" t="str">
        <f>IFERROR(VLOOKUP(C48,Calculations!$F$2:$AL$175,28,FALSE),"")</f>
        <v/>
      </c>
      <c r="N48" s="40" t="str">
        <f>IFERROR(VLOOKUP(C48,Calculations!$F$2:$AL$175,31,FALSE),"")</f>
        <v/>
      </c>
    </row>
    <row r="49" spans="2:14" ht="13.5" hidden="1" customHeight="1" x14ac:dyDescent="0.3">
      <c r="B49" s="41">
        <v>21</v>
      </c>
      <c r="C49" s="63" t="str">
        <f>IFERROR(VLOOKUP(B49,Calculations!$B$25:$BC$49,5,FALSE),"")</f>
        <v/>
      </c>
      <c r="D49" s="52" t="str">
        <f>IF(C49="","",VLOOKUP(C49,Lookups!$A$2:$F$99,2,FALSE))</f>
        <v/>
      </c>
      <c r="E49" s="13" t="str">
        <f>IF(C49="","",VLOOKUP(C49,Lookups!$A$2:$F$99,3,FALSE))</f>
        <v/>
      </c>
      <c r="F49" s="13" t="str">
        <f>IF(C49="","",VLOOKUP(C49,Lookups!$A$2:$F$99,4,FALSE))</f>
        <v/>
      </c>
      <c r="G49" s="13" t="str">
        <f>IF(C49="","",VLOOKUP(C49,Lookups!$A$2:$F$99,5,FALSE))</f>
        <v/>
      </c>
      <c r="H49" s="13" t="str">
        <f>IF(C49="","",VLOOKUP(C49,Lookups!$A$2:$F$99,6,FALSE))</f>
        <v/>
      </c>
      <c r="I49" s="36" t="str">
        <f>IFERROR(VLOOKUP(C49,Calculations!$F$2:$AL$175,24,FALSE),"")</f>
        <v/>
      </c>
      <c r="J49" s="37" t="str">
        <f>IFERROR(VLOOKUP(C49,Calculations!$F$2:$AL$175,25,FALSE),"")</f>
        <v/>
      </c>
      <c r="K49" s="38" t="str">
        <f>IFERROR(VLOOKUP(C49,Calculations!$F$2:$AL$175,26,FALSE),"")</f>
        <v/>
      </c>
      <c r="L49" s="39" t="str">
        <f>IFERROR(VLOOKUP(C49,Calculations!$F$2:$AL$175,27,FALSE),"")</f>
        <v/>
      </c>
      <c r="M49" s="39" t="str">
        <f>IFERROR(VLOOKUP(C49,Calculations!$F$2:$AL$175,28,FALSE),"")</f>
        <v/>
      </c>
      <c r="N49" s="40" t="str">
        <f>IFERROR(VLOOKUP(C49,Calculations!$F$2:$AL$175,31,FALSE),"")</f>
        <v/>
      </c>
    </row>
    <row r="50" spans="2:14" ht="13.5" hidden="1" customHeight="1" x14ac:dyDescent="0.3">
      <c r="B50" s="41">
        <v>22</v>
      </c>
      <c r="C50" s="63" t="str">
        <f>IFERROR(VLOOKUP(B50,Calculations!$B$25:$BC$49,5,FALSE),"")</f>
        <v/>
      </c>
      <c r="D50" s="52" t="str">
        <f>IF(C50="","",VLOOKUP(C50,Lookups!$A$2:$F$99,2,FALSE))</f>
        <v/>
      </c>
      <c r="E50" s="13" t="str">
        <f>IF(C50="","",VLOOKUP(C50,Lookups!$A$2:$F$99,3,FALSE))</f>
        <v/>
      </c>
      <c r="F50" s="13" t="str">
        <f>IF(C50="","",VLOOKUP(C50,Lookups!$A$2:$F$99,4,FALSE))</f>
        <v/>
      </c>
      <c r="G50" s="13" t="str">
        <f>IF(C50="","",VLOOKUP(C50,Lookups!$A$2:$F$99,5,FALSE))</f>
        <v/>
      </c>
      <c r="H50" s="13" t="str">
        <f>IF(C50="","",VLOOKUP(C50,Lookups!$A$2:$F$99,6,FALSE))</f>
        <v/>
      </c>
      <c r="I50" s="36" t="str">
        <f>IFERROR(VLOOKUP(C50,Calculations!$F$2:$AL$175,24,FALSE),"")</f>
        <v/>
      </c>
      <c r="J50" s="37" t="str">
        <f>IFERROR(VLOOKUP(C50,Calculations!$F$2:$AL$175,25,FALSE),"")</f>
        <v/>
      </c>
      <c r="K50" s="38" t="str">
        <f>IFERROR(VLOOKUP(C50,Calculations!$F$2:$AL$175,26,FALSE),"")</f>
        <v/>
      </c>
      <c r="L50" s="39" t="str">
        <f>IFERROR(VLOOKUP(C50,Calculations!$F$2:$AL$175,27,FALSE),"")</f>
        <v/>
      </c>
      <c r="M50" s="39" t="str">
        <f>IFERROR(VLOOKUP(C50,Calculations!$F$2:$AL$175,28,FALSE),"")</f>
        <v/>
      </c>
      <c r="N50" s="40" t="str">
        <f>IFERROR(VLOOKUP(C50,Calculations!$F$2:$AL$175,31,FALSE),"")</f>
        <v/>
      </c>
    </row>
    <row r="51" spans="2:14" ht="13.5" hidden="1" customHeight="1" x14ac:dyDescent="0.3">
      <c r="B51" s="41">
        <v>23</v>
      </c>
      <c r="C51" s="63" t="str">
        <f>IFERROR(VLOOKUP(B51,Calculations!$B$25:$BC$49,5,FALSE),"")</f>
        <v/>
      </c>
      <c r="D51" s="52" t="str">
        <f>IF(C51="","",VLOOKUP(C51,Lookups!$A$2:$F$99,2,FALSE))</f>
        <v/>
      </c>
      <c r="E51" s="13" t="str">
        <f>IF(C51="","",VLOOKUP(C51,Lookups!$A$2:$F$99,3,FALSE))</f>
        <v/>
      </c>
      <c r="F51" s="13" t="str">
        <f>IF(C51="","",VLOOKUP(C51,Lookups!$A$2:$F$99,4,FALSE))</f>
        <v/>
      </c>
      <c r="G51" s="13" t="str">
        <f>IF(C51="","",VLOOKUP(C51,Lookups!$A$2:$F$99,5,FALSE))</f>
        <v/>
      </c>
      <c r="H51" s="13" t="str">
        <f>IF(C51="","",VLOOKUP(C51,Lookups!$A$2:$F$99,6,FALSE))</f>
        <v/>
      </c>
      <c r="I51" s="36" t="str">
        <f>IFERROR(VLOOKUP(C51,Calculations!$F$2:$AL$175,24,FALSE),"")</f>
        <v/>
      </c>
      <c r="J51" s="37" t="str">
        <f>IFERROR(VLOOKUP(C51,Calculations!$F$2:$AL$175,25,FALSE),"")</f>
        <v/>
      </c>
      <c r="K51" s="38" t="str">
        <f>IFERROR(VLOOKUP(C51,Calculations!$F$2:$AL$175,26,FALSE),"")</f>
        <v/>
      </c>
      <c r="L51" s="39" t="str">
        <f>IFERROR(VLOOKUP(C51,Calculations!$F$2:$AL$175,27,FALSE),"")</f>
        <v/>
      </c>
      <c r="M51" s="39" t="str">
        <f>IFERROR(VLOOKUP(C51,Calculations!$F$2:$AL$175,28,FALSE),"")</f>
        <v/>
      </c>
      <c r="N51" s="40" t="str">
        <f>IFERROR(VLOOKUP(C51,Calculations!$F$2:$AL$175,31,FALSE),"")</f>
        <v/>
      </c>
    </row>
    <row r="52" spans="2:14" ht="13.5" hidden="1" customHeight="1" x14ac:dyDescent="0.3">
      <c r="B52" s="41">
        <v>24</v>
      </c>
      <c r="C52" s="63" t="str">
        <f>IFERROR(VLOOKUP(B52,Calculations!$B$25:$BC$49,5,FALSE),"")</f>
        <v/>
      </c>
      <c r="D52" s="52" t="str">
        <f>IF(C52="","",VLOOKUP(C52,Lookups!$A$2:$F$99,2,FALSE))</f>
        <v/>
      </c>
      <c r="E52" s="13" t="str">
        <f>IF(C52="","",VLOOKUP(C52,Lookups!$A$2:$F$99,3,FALSE))</f>
        <v/>
      </c>
      <c r="F52" s="13" t="str">
        <f>IF(C52="","",VLOOKUP(C52,Lookups!$A$2:$F$99,4,FALSE))</f>
        <v/>
      </c>
      <c r="G52" s="13" t="str">
        <f>IF(C52="","",VLOOKUP(C52,Lookups!$A$2:$F$99,5,FALSE))</f>
        <v/>
      </c>
      <c r="H52" s="13" t="str">
        <f>IF(C52="","",VLOOKUP(C52,Lookups!$A$2:$F$99,6,FALSE))</f>
        <v/>
      </c>
      <c r="I52" s="36" t="str">
        <f>IFERROR(VLOOKUP(C52,Calculations!$F$2:$AL$175,24,FALSE),"")</f>
        <v/>
      </c>
      <c r="J52" s="37" t="str">
        <f>IFERROR(VLOOKUP(C52,Calculations!$F$2:$AL$175,25,FALSE),"")</f>
        <v/>
      </c>
      <c r="K52" s="38" t="str">
        <f>IFERROR(VLOOKUP(C52,Calculations!$F$2:$AL$175,26,FALSE),"")</f>
        <v/>
      </c>
      <c r="L52" s="39" t="str">
        <f>IFERROR(VLOOKUP(C52,Calculations!$F$2:$AL$175,27,FALSE),"")</f>
        <v/>
      </c>
      <c r="M52" s="39" t="str">
        <f>IFERROR(VLOOKUP(C52,Calculations!$F$2:$AL$175,28,FALSE),"")</f>
        <v/>
      </c>
      <c r="N52" s="40" t="str">
        <f>IFERROR(VLOOKUP(C52,Calculations!$F$2:$AL$175,31,FALSE),"")</f>
        <v/>
      </c>
    </row>
    <row r="53" spans="2:14" ht="13.5" customHeight="1" x14ac:dyDescent="0.3">
      <c r="C53" s="11" t="s">
        <v>50</v>
      </c>
      <c r="D53" s="51"/>
      <c r="E53" s="11"/>
      <c r="F53" s="11"/>
      <c r="G53" s="11"/>
      <c r="H53" s="11"/>
      <c r="I53" s="33"/>
      <c r="J53" s="34"/>
      <c r="K53" s="21"/>
      <c r="L53" s="21"/>
      <c r="M53" s="21"/>
      <c r="N53" s="35"/>
    </row>
    <row r="54" spans="2:14" ht="13.5" customHeight="1" x14ac:dyDescent="0.3">
      <c r="B54" s="41">
        <v>1</v>
      </c>
      <c r="C54" s="63" t="str">
        <f>IFERROR(VLOOKUP(B54,Calculations!$B$51:$BC$84,5,FALSE),"")</f>
        <v>Andy Winch</v>
      </c>
      <c r="D54" s="52">
        <f>IF(C54="","",VLOOKUP(C54,Lookups!$A$2:$F$99,2,FALSE))</f>
        <v>93</v>
      </c>
      <c r="E54" s="13" t="str">
        <f>IF(C54="","",VLOOKUP(C54,Lookups!$A$2:$F$99,3,FALSE))</f>
        <v>Grade B</v>
      </c>
      <c r="F54" s="13" t="str">
        <f>IF(C54="","",VLOOKUP(C54,Lookups!$A$2:$F$99,4,FALSE))</f>
        <v>PCP Class</v>
      </c>
      <c r="G54" s="13" t="str">
        <f>IF(C54="","",VLOOKUP(C54,Lookups!$A$2:$F$99,5,FALSE))</f>
        <v>Carisbrooke</v>
      </c>
      <c r="H54" s="13" t="str">
        <f>IF(C54="","",VLOOKUP(C54,Lookups!$A$2:$F$99,6,FALSE))</f>
        <v>Carisbrooke</v>
      </c>
      <c r="I54" s="36">
        <f>IFERROR(VLOOKUP(C54,Calculations!$F$2:$AL$175,24,FALSE),"")</f>
        <v>1</v>
      </c>
      <c r="J54" s="37">
        <f>IFERROR(VLOOKUP(C54,Calculations!$F$2:$AL$175,25,FALSE),"")</f>
        <v>0.8571428571428571</v>
      </c>
      <c r="K54" s="38">
        <f>IFERROR(VLOOKUP(C54,Calculations!$F$2:$AL$175,26,FALSE),"")</f>
        <v>0.8571428571428571</v>
      </c>
      <c r="L54" s="39">
        <f>IFERROR(VLOOKUP(C54,Calculations!$F$2:$AL$175,27,FALSE),"")</f>
        <v>30</v>
      </c>
      <c r="M54" s="39">
        <f>IFERROR(VLOOKUP(C54,Calculations!$F$2:$AL$175,28,FALSE),"")</f>
        <v>30</v>
      </c>
      <c r="N54" s="40">
        <f>IFERROR(VLOOKUP(C54,Calculations!$F$2:$AL$175,31,FALSE),"")</f>
        <v>30</v>
      </c>
    </row>
    <row r="55" spans="2:14" ht="13.5" customHeight="1" x14ac:dyDescent="0.3">
      <c r="B55" s="41">
        <v>2</v>
      </c>
      <c r="C55" s="63" t="str">
        <f>IFERROR(VLOOKUP(B55,Calculations!$B$51:$BC$84,5,FALSE),"")</f>
        <v>Clinton Bedding</v>
      </c>
      <c r="D55" s="52">
        <f>IF(C55="","",VLOOKUP(C55,Lookups!$A$2:$F$99,2,FALSE))</f>
        <v>447</v>
      </c>
      <c r="E55" s="13" t="str">
        <f>IF(C55="","",VLOOKUP(C55,Lookups!$A$2:$F$99,3,FALSE))</f>
        <v>Grade B</v>
      </c>
      <c r="F55" s="13" t="str">
        <f>IF(C55="","",VLOOKUP(C55,Lookups!$A$2:$F$99,4,FALSE))</f>
        <v>PCP Class</v>
      </c>
      <c r="G55" s="13" t="str">
        <f>IF(C55="","",VLOOKUP(C55,Lookups!$A$2:$F$99,5,FALSE))</f>
        <v>Weston Warriors</v>
      </c>
      <c r="H55" s="13" t="str">
        <f>IF(C55="","",VLOOKUP(C55,Lookups!$A$2:$F$99,6,FALSE))</f>
        <v>Weston Warriors</v>
      </c>
      <c r="I55" s="36">
        <f>IFERROR(VLOOKUP(C55,Calculations!$F$2:$AL$175,24,FALSE),"")</f>
        <v>1</v>
      </c>
      <c r="J55" s="37">
        <f>IFERROR(VLOOKUP(C55,Calculations!$F$2:$AL$175,25,FALSE),"")</f>
        <v>0.8571428571428571</v>
      </c>
      <c r="K55" s="38">
        <f>IFERROR(VLOOKUP(C55,Calculations!$F$2:$AL$175,26,FALSE),"")</f>
        <v>0.8571428571428571</v>
      </c>
      <c r="L55" s="39">
        <f>IFERROR(VLOOKUP(C55,Calculations!$F$2:$AL$175,27,FALSE),"")</f>
        <v>30</v>
      </c>
      <c r="M55" s="39">
        <f>IFERROR(VLOOKUP(C55,Calculations!$F$2:$AL$175,28,FALSE),"")</f>
        <v>30</v>
      </c>
      <c r="N55" s="40">
        <f>IFERROR(VLOOKUP(C55,Calculations!$F$2:$AL$175,31,FALSE),"")</f>
        <v>30</v>
      </c>
    </row>
    <row r="56" spans="2:14" ht="13.5" customHeight="1" x14ac:dyDescent="0.3">
      <c r="B56" s="41">
        <v>3</v>
      </c>
      <c r="C56" s="63" t="str">
        <f>IFERROR(VLOOKUP(B56,Calculations!$B$51:$BC$84,5,FALSE),"")</f>
        <v>Stuart Noakes</v>
      </c>
      <c r="D56" s="52">
        <f>IF(C56="","",VLOOKUP(C56,Lookups!$A$2:$F$99,2,FALSE))</f>
        <v>1888</v>
      </c>
      <c r="E56" s="13" t="str">
        <f>IF(C56="","",VLOOKUP(C56,Lookups!$A$2:$F$99,3,FALSE))</f>
        <v>Grade B</v>
      </c>
      <c r="F56" s="13" t="str">
        <f>IF(C56="","",VLOOKUP(C56,Lookups!$A$2:$F$99,4,FALSE))</f>
        <v>PCP Class</v>
      </c>
      <c r="G56" s="13" t="str">
        <f>IF(C56="","",VLOOKUP(C56,Lookups!$A$2:$F$99,5,FALSE))</f>
        <v>Frobury Kites</v>
      </c>
      <c r="H56" s="13" t="str">
        <f>IF(C56="","",VLOOKUP(C56,Lookups!$A$2:$F$99,6,FALSE))</f>
        <v>Frobury</v>
      </c>
      <c r="I56" s="36">
        <f>IFERROR(VLOOKUP(C56,Calculations!$F$2:$AL$175,24,FALSE),"")</f>
        <v>1</v>
      </c>
      <c r="J56" s="37">
        <f>IFERROR(VLOOKUP(C56,Calculations!$F$2:$AL$175,25,FALSE),"")</f>
        <v>0.8</v>
      </c>
      <c r="K56" s="38">
        <f>IFERROR(VLOOKUP(C56,Calculations!$F$2:$AL$175,26,FALSE),"")</f>
        <v>0.8</v>
      </c>
      <c r="L56" s="39">
        <f>IFERROR(VLOOKUP(C56,Calculations!$F$2:$AL$175,27,FALSE),"")</f>
        <v>28</v>
      </c>
      <c r="M56" s="39">
        <f>IFERROR(VLOOKUP(C56,Calculations!$F$2:$AL$175,28,FALSE),"")</f>
        <v>28</v>
      </c>
      <c r="N56" s="40">
        <f>IFERROR(VLOOKUP(C56,Calculations!$F$2:$AL$175,31,FALSE),"")</f>
        <v>28</v>
      </c>
    </row>
    <row r="57" spans="2:14" ht="13.5" customHeight="1" x14ac:dyDescent="0.3">
      <c r="B57" s="41">
        <v>4</v>
      </c>
      <c r="C57" s="63" t="str">
        <f>IFERROR(VLOOKUP(B57,Calculations!$B$51:$BC$84,5,FALSE),"")</f>
        <v>Kevin Bird</v>
      </c>
      <c r="D57" s="52">
        <f>IF(C57="","",VLOOKUP(C57,Lookups!$A$2:$F$99,2,FALSE))</f>
        <v>1877</v>
      </c>
      <c r="E57" s="13" t="str">
        <f>IF(C57="","",VLOOKUP(C57,Lookups!$A$2:$F$99,3,FALSE))</f>
        <v>Grade B</v>
      </c>
      <c r="F57" s="13" t="str">
        <f>IF(C57="","",VLOOKUP(C57,Lookups!$A$2:$F$99,4,FALSE))</f>
        <v>PCP Class</v>
      </c>
      <c r="G57" s="13" t="str">
        <f>IF(C57="","",VLOOKUP(C57,Lookups!$A$2:$F$99,5,FALSE))</f>
        <v>Frobury Hares</v>
      </c>
      <c r="H57" s="13" t="str">
        <f>IF(C57="","",VLOOKUP(C57,Lookups!$A$2:$F$99,6,FALSE))</f>
        <v>Frobury</v>
      </c>
      <c r="I57" s="36">
        <f>IFERROR(VLOOKUP(C57,Calculations!$F$2:$AL$175,24,FALSE),"")</f>
        <v>1</v>
      </c>
      <c r="J57" s="37">
        <f>IFERROR(VLOOKUP(C57,Calculations!$F$2:$AL$175,25,FALSE),"")</f>
        <v>0.62857142857142856</v>
      </c>
      <c r="K57" s="38">
        <f>IFERROR(VLOOKUP(C57,Calculations!$F$2:$AL$175,26,FALSE),"")</f>
        <v>0.62857142857142856</v>
      </c>
      <c r="L57" s="39">
        <f>IFERROR(VLOOKUP(C57,Calculations!$F$2:$AL$175,27,FALSE),"")</f>
        <v>22</v>
      </c>
      <c r="M57" s="39">
        <f>IFERROR(VLOOKUP(C57,Calculations!$F$2:$AL$175,28,FALSE),"")</f>
        <v>22</v>
      </c>
      <c r="N57" s="40">
        <f>IFERROR(VLOOKUP(C57,Calculations!$F$2:$AL$175,31,FALSE),"")</f>
        <v>22</v>
      </c>
    </row>
    <row r="58" spans="2:14" ht="13.5" customHeight="1" x14ac:dyDescent="0.3">
      <c r="B58" s="41">
        <v>5</v>
      </c>
      <c r="C58" s="63" t="str">
        <f>IFERROR(VLOOKUP(B58,Calculations!$B$51:$BC$84,5,FALSE),"")</f>
        <v>Brian Holland</v>
      </c>
      <c r="D58" s="52">
        <f>IF(C58="","",VLOOKUP(C58,Lookups!$A$2:$F$99,2,FALSE))</f>
        <v>60627</v>
      </c>
      <c r="E58" s="13" t="str">
        <f>IF(C58="","",VLOOKUP(C58,Lookups!$A$2:$F$99,3,FALSE))</f>
        <v>Grade B</v>
      </c>
      <c r="F58" s="13" t="str">
        <f>IF(C58="","",VLOOKUP(C58,Lookups!$A$2:$F$99,4,FALSE))</f>
        <v>PCP Class</v>
      </c>
      <c r="G58" s="13" t="str">
        <f>IF(C58="","",VLOOKUP(C58,Lookups!$A$2:$F$99,5,FALSE))</f>
        <v>Frobury Kites</v>
      </c>
      <c r="H58" s="13" t="str">
        <f>IF(C58="","",VLOOKUP(C58,Lookups!$A$2:$F$99,6,FALSE))</f>
        <v>Frobury</v>
      </c>
      <c r="I58" s="36">
        <f>IFERROR(VLOOKUP(C58,Calculations!$F$2:$AL$175,24,FALSE),"")</f>
        <v>1</v>
      </c>
      <c r="J58" s="37">
        <f>IFERROR(VLOOKUP(C58,Calculations!$F$2:$AL$175,25,FALSE),"")</f>
        <v>0.51428571428571423</v>
      </c>
      <c r="K58" s="38">
        <f>IFERROR(VLOOKUP(C58,Calculations!$F$2:$AL$175,26,FALSE),"")</f>
        <v>0.51428571428571423</v>
      </c>
      <c r="L58" s="39">
        <f>IFERROR(VLOOKUP(C58,Calculations!$F$2:$AL$175,27,FALSE),"")</f>
        <v>18</v>
      </c>
      <c r="M58" s="39">
        <f>IFERROR(VLOOKUP(C58,Calculations!$F$2:$AL$175,28,FALSE),"")</f>
        <v>18</v>
      </c>
      <c r="N58" s="40">
        <f>IFERROR(VLOOKUP(C58,Calculations!$F$2:$AL$175,31,FALSE),"")</f>
        <v>18</v>
      </c>
    </row>
    <row r="59" spans="2:14" ht="13.5" customHeight="1" x14ac:dyDescent="0.3">
      <c r="B59" s="41">
        <v>6</v>
      </c>
      <c r="C59" s="63" t="str">
        <f>IFERROR(VLOOKUP(B59,Calculations!$B$51:$BC$84,5,FALSE),"")</f>
        <v>Jonathan Hawes</v>
      </c>
      <c r="D59" s="52">
        <f>IF(C59="","",VLOOKUP(C59,Lookups!$A$2:$F$99,2,FALSE))</f>
        <v>449</v>
      </c>
      <c r="E59" s="13" t="str">
        <f>IF(C59="","",VLOOKUP(C59,Lookups!$A$2:$F$99,3,FALSE))</f>
        <v>Grade B</v>
      </c>
      <c r="F59" s="13" t="str">
        <f>IF(C59="","",VLOOKUP(C59,Lookups!$A$2:$F$99,4,FALSE))</f>
        <v>PCP Class</v>
      </c>
      <c r="G59" s="13" t="str">
        <f>IF(C59="","",VLOOKUP(C59,Lookups!$A$2:$F$99,5,FALSE))</f>
        <v>Frobury Hares</v>
      </c>
      <c r="H59" s="13" t="str">
        <f>IF(C59="","",VLOOKUP(C59,Lookups!$A$2:$F$99,6,FALSE))</f>
        <v>Frobury</v>
      </c>
      <c r="I59" s="36">
        <f>IFERROR(VLOOKUP(C59,Calculations!$F$2:$AL$175,24,FALSE),"")</f>
        <v>1</v>
      </c>
      <c r="J59" s="37">
        <f>IFERROR(VLOOKUP(C59,Calculations!$F$2:$AL$175,25,FALSE),"")</f>
        <v>0.45714285714285713</v>
      </c>
      <c r="K59" s="38">
        <f>IFERROR(VLOOKUP(C59,Calculations!$F$2:$AL$175,26,FALSE),"")</f>
        <v>0.45714285714285713</v>
      </c>
      <c r="L59" s="39">
        <f>IFERROR(VLOOKUP(C59,Calculations!$F$2:$AL$175,27,FALSE),"")</f>
        <v>16</v>
      </c>
      <c r="M59" s="39">
        <f>IFERROR(VLOOKUP(C59,Calculations!$F$2:$AL$175,28,FALSE),"")</f>
        <v>16</v>
      </c>
      <c r="N59" s="40">
        <f>IFERROR(VLOOKUP(C59,Calculations!$F$2:$AL$175,31,FALSE),"")</f>
        <v>16</v>
      </c>
    </row>
    <row r="60" spans="2:14" ht="13.5" customHeight="1" x14ac:dyDescent="0.3">
      <c r="B60" s="41">
        <v>7</v>
      </c>
      <c r="C60" s="63" t="str">
        <f>IFERROR(VLOOKUP(B60,Calculations!$B$51:$BC$84,5,FALSE),"")</f>
        <v>Amanda Holland</v>
      </c>
      <c r="D60" s="52">
        <f>IF(C60="","",VLOOKUP(C60,Lookups!$A$2:$F$99,2,FALSE))</f>
        <v>60633</v>
      </c>
      <c r="E60" s="13" t="str">
        <f>IF(C60="","",VLOOKUP(C60,Lookups!$A$2:$F$99,3,FALSE))</f>
        <v>Grade B</v>
      </c>
      <c r="F60" s="13" t="str">
        <f>IF(C60="","",VLOOKUP(C60,Lookups!$A$2:$F$99,4,FALSE))</f>
        <v>PCP Class</v>
      </c>
      <c r="G60" s="13" t="str">
        <f>IF(C60="","",VLOOKUP(C60,Lookups!$A$2:$F$99,5,FALSE))</f>
        <v>Frobury Hares</v>
      </c>
      <c r="H60" s="13" t="str">
        <f>IF(C60="","",VLOOKUP(C60,Lookups!$A$2:$F$99,6,FALSE))</f>
        <v>Frobury</v>
      </c>
      <c r="I60" s="36">
        <f>IFERROR(VLOOKUP(C60,Calculations!$F$2:$AL$175,24,FALSE),"")</f>
        <v>1</v>
      </c>
      <c r="J60" s="37">
        <f>IFERROR(VLOOKUP(C60,Calculations!$F$2:$AL$175,25,FALSE),"")</f>
        <v>0.45714285714285713</v>
      </c>
      <c r="K60" s="38">
        <f>IFERROR(VLOOKUP(C60,Calculations!$F$2:$AL$175,26,FALSE),"")</f>
        <v>0.45714285714285713</v>
      </c>
      <c r="L60" s="39">
        <f>IFERROR(VLOOKUP(C60,Calculations!$F$2:$AL$175,27,FALSE),"")</f>
        <v>16</v>
      </c>
      <c r="M60" s="39">
        <f>IFERROR(VLOOKUP(C60,Calculations!$F$2:$AL$175,28,FALSE),"")</f>
        <v>16</v>
      </c>
      <c r="N60" s="40">
        <f>IFERROR(VLOOKUP(C60,Calculations!$F$2:$AL$175,31,FALSE),"")</f>
        <v>16</v>
      </c>
    </row>
    <row r="61" spans="2:14" ht="13.5" customHeight="1" x14ac:dyDescent="0.3">
      <c r="B61" s="41">
        <v>8</v>
      </c>
      <c r="C61" s="63" t="str">
        <f>IFERROR(VLOOKUP(B61,Calculations!$B$51:$BC$84,5,FALSE),"")</f>
        <v/>
      </c>
      <c r="D61" s="52" t="str">
        <f>IF(C61="","",VLOOKUP(C61,Lookups!$A$2:$F$99,2,FALSE))</f>
        <v/>
      </c>
      <c r="E61" s="13" t="str">
        <f>IF(C61="","",VLOOKUP(C61,Lookups!$A$2:$F$99,3,FALSE))</f>
        <v/>
      </c>
      <c r="F61" s="13" t="str">
        <f>IF(C61="","",VLOOKUP(C61,Lookups!$A$2:$F$99,4,FALSE))</f>
        <v/>
      </c>
      <c r="G61" s="13" t="str">
        <f>IF(C61="","",VLOOKUP(C61,Lookups!$A$2:$F$99,5,FALSE))</f>
        <v/>
      </c>
      <c r="H61" s="13" t="str">
        <f>IF(C61="","",VLOOKUP(C61,Lookups!$A$2:$F$99,6,FALSE))</f>
        <v/>
      </c>
      <c r="I61" s="36" t="str">
        <f>IFERROR(VLOOKUP(C61,Calculations!$F$2:$AL$175,24,FALSE),"")</f>
        <v/>
      </c>
      <c r="J61" s="37" t="str">
        <f>IFERROR(VLOOKUP(C61,Calculations!$F$2:$AL$175,25,FALSE),"")</f>
        <v/>
      </c>
      <c r="K61" s="38" t="str">
        <f>IFERROR(VLOOKUP(C61,Calculations!$F$2:$AL$175,26,FALSE),"")</f>
        <v/>
      </c>
      <c r="L61" s="39" t="str">
        <f>IFERROR(VLOOKUP(C61,Calculations!$F$2:$AL$175,27,FALSE),"")</f>
        <v/>
      </c>
      <c r="M61" s="39" t="str">
        <f>IFERROR(VLOOKUP(C61,Calculations!$F$2:$AL$175,28,FALSE),"")</f>
        <v/>
      </c>
      <c r="N61" s="40" t="str">
        <f>IFERROR(VLOOKUP(C61,Calculations!$F$2:$AL$175,31,FALSE),"")</f>
        <v/>
      </c>
    </row>
    <row r="62" spans="2:14" ht="13.5" customHeight="1" x14ac:dyDescent="0.3">
      <c r="B62" s="41">
        <v>9</v>
      </c>
      <c r="C62" s="63" t="str">
        <f>IFERROR(VLOOKUP(B62,Calculations!$B$51:$BC$84,5,FALSE),"")</f>
        <v/>
      </c>
      <c r="D62" s="52" t="str">
        <f>IF(C62="","",VLOOKUP(C62,Lookups!$A$2:$F$99,2,FALSE))</f>
        <v/>
      </c>
      <c r="E62" s="13" t="str">
        <f>IF(C62="","",VLOOKUP(C62,Lookups!$A$2:$F$99,3,FALSE))</f>
        <v/>
      </c>
      <c r="F62" s="13" t="str">
        <f>IF(C62="","",VLOOKUP(C62,Lookups!$A$2:$F$99,4,FALSE))</f>
        <v/>
      </c>
      <c r="G62" s="13" t="str">
        <f>IF(C62="","",VLOOKUP(C62,Lookups!$A$2:$F$99,5,FALSE))</f>
        <v/>
      </c>
      <c r="H62" s="13" t="str">
        <f>IF(C62="","",VLOOKUP(C62,Lookups!$A$2:$F$99,6,FALSE))</f>
        <v/>
      </c>
      <c r="I62" s="36" t="str">
        <f>IFERROR(VLOOKUP(C62,Calculations!$F$2:$AL$175,24,FALSE),"")</f>
        <v/>
      </c>
      <c r="J62" s="37" t="str">
        <f>IFERROR(VLOOKUP(C62,Calculations!$F$2:$AL$175,25,FALSE),"")</f>
        <v/>
      </c>
      <c r="K62" s="38" t="str">
        <f>IFERROR(VLOOKUP(C62,Calculations!$F$2:$AL$175,26,FALSE),"")</f>
        <v/>
      </c>
      <c r="L62" s="39" t="str">
        <f>IFERROR(VLOOKUP(C62,Calculations!$F$2:$AL$175,27,FALSE),"")</f>
        <v/>
      </c>
      <c r="M62" s="39" t="str">
        <f>IFERROR(VLOOKUP(C62,Calculations!$F$2:$AL$175,28,FALSE),"")</f>
        <v/>
      </c>
      <c r="N62" s="40" t="str">
        <f>IFERROR(VLOOKUP(C62,Calculations!$F$2:$AL$175,31,FALSE),"")</f>
        <v/>
      </c>
    </row>
    <row r="63" spans="2:14" ht="13.5" customHeight="1" x14ac:dyDescent="0.3">
      <c r="B63" s="41">
        <v>10</v>
      </c>
      <c r="C63" s="63" t="str">
        <f>IFERROR(VLOOKUP(B63,Calculations!$B$51:$BC$84,5,FALSE),"")</f>
        <v/>
      </c>
      <c r="D63" s="52" t="str">
        <f>IF(C63="","",VLOOKUP(C63,Lookups!$A$2:$F$99,2,FALSE))</f>
        <v/>
      </c>
      <c r="E63" s="13" t="str">
        <f>IF(C63="","",VLOOKUP(C63,Lookups!$A$2:$F$99,3,FALSE))</f>
        <v/>
      </c>
      <c r="F63" s="13" t="str">
        <f>IF(C63="","",VLOOKUP(C63,Lookups!$A$2:$F$99,4,FALSE))</f>
        <v/>
      </c>
      <c r="G63" s="13" t="str">
        <f>IF(C63="","",VLOOKUP(C63,Lookups!$A$2:$F$99,5,FALSE))</f>
        <v/>
      </c>
      <c r="H63" s="13" t="str">
        <f>IF(C63="","",VLOOKUP(C63,Lookups!$A$2:$F$99,6,FALSE))</f>
        <v/>
      </c>
      <c r="I63" s="36" t="str">
        <f>IFERROR(VLOOKUP(C63,Calculations!$F$2:$AL$175,24,FALSE),"")</f>
        <v/>
      </c>
      <c r="J63" s="37" t="str">
        <f>IFERROR(VLOOKUP(C63,Calculations!$F$2:$AL$175,25,FALSE),"")</f>
        <v/>
      </c>
      <c r="K63" s="38" t="str">
        <f>IFERROR(VLOOKUP(C63,Calculations!$F$2:$AL$175,26,FALSE),"")</f>
        <v/>
      </c>
      <c r="L63" s="39" t="str">
        <f>IFERROR(VLOOKUP(C63,Calculations!$F$2:$AL$175,27,FALSE),"")</f>
        <v/>
      </c>
      <c r="M63" s="39" t="str">
        <f>IFERROR(VLOOKUP(C63,Calculations!$F$2:$AL$175,28,FALSE),"")</f>
        <v/>
      </c>
      <c r="N63" s="40" t="str">
        <f>IFERROR(VLOOKUP(C63,Calculations!$F$2:$AL$175,31,FALSE),"")</f>
        <v/>
      </c>
    </row>
    <row r="64" spans="2:14" ht="13.5" hidden="1" customHeight="1" x14ac:dyDescent="0.3">
      <c r="B64" s="41">
        <v>11</v>
      </c>
      <c r="C64" s="63" t="str">
        <f>IFERROR(VLOOKUP(B64,Calculations!$B$51:$BC$84,5,FALSE),"")</f>
        <v/>
      </c>
      <c r="D64" s="52" t="str">
        <f>IF(C64="","",VLOOKUP(C64,Lookups!$A$2:$F$99,2,FALSE))</f>
        <v/>
      </c>
      <c r="E64" s="13" t="str">
        <f>IF(C64="","",VLOOKUP(C64,Lookups!$A$2:$F$99,3,FALSE))</f>
        <v/>
      </c>
      <c r="F64" s="13" t="str">
        <f>IF(C64="","",VLOOKUP(C64,Lookups!$A$2:$F$99,4,FALSE))</f>
        <v/>
      </c>
      <c r="G64" s="13" t="str">
        <f>IF(C64="","",VLOOKUP(C64,Lookups!$A$2:$F$99,5,FALSE))</f>
        <v/>
      </c>
      <c r="H64" s="13" t="str">
        <f>IF(C64="","",VLOOKUP(C64,Lookups!$A$2:$F$99,6,FALSE))</f>
        <v/>
      </c>
      <c r="I64" s="36" t="str">
        <f>IFERROR(VLOOKUP(C64,Calculations!$F$2:$AL$175,24,FALSE),"")</f>
        <v/>
      </c>
      <c r="J64" s="37" t="str">
        <f>IFERROR(VLOOKUP(C64,Calculations!$F$2:$AL$175,25,FALSE),"")</f>
        <v/>
      </c>
      <c r="K64" s="38" t="str">
        <f>IFERROR(VLOOKUP(C64,Calculations!$F$2:$AL$175,26,FALSE),"")</f>
        <v/>
      </c>
      <c r="L64" s="39" t="str">
        <f>IFERROR(VLOOKUP(C64,Calculations!$F$2:$AL$175,27,FALSE),"")</f>
        <v/>
      </c>
      <c r="M64" s="39" t="str">
        <f>IFERROR(VLOOKUP(C64,Calculations!$F$2:$AL$175,28,FALSE),"")</f>
        <v/>
      </c>
      <c r="N64" s="40" t="str">
        <f>IFERROR(VLOOKUP(C64,Calculations!$F$2:$AL$175,31,FALSE),"")</f>
        <v/>
      </c>
    </row>
    <row r="65" spans="1:184" ht="13.5" hidden="1" customHeight="1" x14ac:dyDescent="0.3">
      <c r="B65" s="41">
        <v>12</v>
      </c>
      <c r="C65" s="63" t="str">
        <f>IFERROR(VLOOKUP(B65,Calculations!$B$51:$BC$84,5,FALSE),"")</f>
        <v/>
      </c>
      <c r="D65" s="52" t="str">
        <f>IF(C65="","",VLOOKUP(C65,Lookups!$A$2:$F$99,2,FALSE))</f>
        <v/>
      </c>
      <c r="E65" s="13" t="str">
        <f>IF(C65="","",VLOOKUP(C65,Lookups!$A$2:$F$99,3,FALSE))</f>
        <v/>
      </c>
      <c r="F65" s="13" t="str">
        <f>IF(C65="","",VLOOKUP(C65,Lookups!$A$2:$F$99,4,FALSE))</f>
        <v/>
      </c>
      <c r="G65" s="13" t="str">
        <f>IF(C65="","",VLOOKUP(C65,Lookups!$A$2:$F$99,5,FALSE))</f>
        <v/>
      </c>
      <c r="H65" s="13" t="str">
        <f>IF(C65="","",VLOOKUP(C65,Lookups!$A$2:$F$99,6,FALSE))</f>
        <v/>
      </c>
      <c r="I65" s="36" t="str">
        <f>IFERROR(VLOOKUP(C65,Calculations!$F$2:$AL$175,24,FALSE),"")</f>
        <v/>
      </c>
      <c r="J65" s="37" t="str">
        <f>IFERROR(VLOOKUP(C65,Calculations!$F$2:$AL$175,25,FALSE),"")</f>
        <v/>
      </c>
      <c r="K65" s="38" t="str">
        <f>IFERROR(VLOOKUP(C65,Calculations!$F$2:$AL$175,26,FALSE),"")</f>
        <v/>
      </c>
      <c r="L65" s="39" t="str">
        <f>IFERROR(VLOOKUP(C65,Calculations!$F$2:$AL$175,27,FALSE),"")</f>
        <v/>
      </c>
      <c r="M65" s="39" t="str">
        <f>IFERROR(VLOOKUP(C65,Calculations!$F$2:$AL$175,28,FALSE),"")</f>
        <v/>
      </c>
      <c r="N65" s="40" t="str">
        <f>IFERROR(VLOOKUP(C65,Calculations!$F$2:$AL$175,31,FALSE),"")</f>
        <v/>
      </c>
    </row>
    <row r="66" spans="1:184" ht="13.5" hidden="1" customHeight="1" x14ac:dyDescent="0.3">
      <c r="B66" s="41">
        <v>13</v>
      </c>
      <c r="C66" s="63" t="str">
        <f>IFERROR(VLOOKUP(B66,Calculations!$B$51:$BC$84,5,FALSE),"")</f>
        <v/>
      </c>
      <c r="D66" s="52" t="str">
        <f>IF(C66="","",VLOOKUP(C66,Lookups!$A$2:$F$99,2,FALSE))</f>
        <v/>
      </c>
      <c r="E66" s="13" t="str">
        <f>IF(C66="","",VLOOKUP(C66,Lookups!$A$2:$F$99,3,FALSE))</f>
        <v/>
      </c>
      <c r="F66" s="13" t="str">
        <f>IF(C66="","",VLOOKUP(C66,Lookups!$A$2:$F$99,4,FALSE))</f>
        <v/>
      </c>
      <c r="G66" s="13" t="str">
        <f>IF(C66="","",VLOOKUP(C66,Lookups!$A$2:$F$99,5,FALSE))</f>
        <v/>
      </c>
      <c r="H66" s="13" t="str">
        <f>IF(C66="","",VLOOKUP(C66,Lookups!$A$2:$F$99,6,FALSE))</f>
        <v/>
      </c>
      <c r="I66" s="36" t="str">
        <f>IFERROR(VLOOKUP(C66,Calculations!$F$2:$AL$175,24,FALSE),"")</f>
        <v/>
      </c>
      <c r="J66" s="37" t="str">
        <f>IFERROR(VLOOKUP(C66,Calculations!$F$2:$AL$175,25,FALSE),"")</f>
        <v/>
      </c>
      <c r="K66" s="38" t="str">
        <f>IFERROR(VLOOKUP(C66,Calculations!$F$2:$AL$175,26,FALSE),"")</f>
        <v/>
      </c>
      <c r="L66" s="39" t="str">
        <f>IFERROR(VLOOKUP(C66,Calculations!$F$2:$AL$175,27,FALSE),"")</f>
        <v/>
      </c>
      <c r="M66" s="39" t="str">
        <f>IFERROR(VLOOKUP(C66,Calculations!$F$2:$AL$175,28,FALSE),"")</f>
        <v/>
      </c>
      <c r="N66" s="40" t="str">
        <f>IFERROR(VLOOKUP(C66,Calculations!$F$2:$AL$175,31,FALSE),"")</f>
        <v/>
      </c>
    </row>
    <row r="67" spans="1:184" ht="13.5" hidden="1" customHeight="1" x14ac:dyDescent="0.3">
      <c r="B67" s="41">
        <v>14</v>
      </c>
      <c r="C67" s="63" t="str">
        <f>IFERROR(VLOOKUP(B67,Calculations!$B$51:$BC$84,5,FALSE),"")</f>
        <v/>
      </c>
      <c r="D67" s="52" t="str">
        <f>IF(C67="","",VLOOKUP(C67,Lookups!$A$2:$F$99,2,FALSE))</f>
        <v/>
      </c>
      <c r="E67" s="13" t="str">
        <f>IF(C67="","",VLOOKUP(C67,Lookups!$A$2:$F$99,3,FALSE))</f>
        <v/>
      </c>
      <c r="F67" s="13" t="str">
        <f>IF(C67="","",VLOOKUP(C67,Lookups!$A$2:$F$99,4,FALSE))</f>
        <v/>
      </c>
      <c r="G67" s="13" t="str">
        <f>IF(C67="","",VLOOKUP(C67,Lookups!$A$2:$F$99,5,FALSE))</f>
        <v/>
      </c>
      <c r="H67" s="13" t="str">
        <f>IF(C67="","",VLOOKUP(C67,Lookups!$A$2:$F$99,6,FALSE))</f>
        <v/>
      </c>
      <c r="I67" s="36" t="str">
        <f>IFERROR(VLOOKUP(C67,Calculations!$F$2:$AL$175,24,FALSE),"")</f>
        <v/>
      </c>
      <c r="J67" s="37" t="str">
        <f>IFERROR(VLOOKUP(C67,Calculations!$F$2:$AL$175,25,FALSE),"")</f>
        <v/>
      </c>
      <c r="K67" s="38" t="str">
        <f>IFERROR(VLOOKUP(C67,Calculations!$F$2:$AL$175,26,FALSE),"")</f>
        <v/>
      </c>
      <c r="L67" s="39" t="str">
        <f>IFERROR(VLOOKUP(C67,Calculations!$F$2:$AL$175,27,FALSE),"")</f>
        <v/>
      </c>
      <c r="M67" s="39" t="str">
        <f>IFERROR(VLOOKUP(C67,Calculations!$F$2:$AL$175,28,FALSE),"")</f>
        <v/>
      </c>
      <c r="N67" s="40" t="str">
        <f>IFERROR(VLOOKUP(C67,Calculations!$F$2:$AL$175,31,FALSE),"")</f>
        <v/>
      </c>
    </row>
    <row r="68" spans="1:184" ht="13.5" hidden="1" customHeight="1" x14ac:dyDescent="0.3">
      <c r="B68" s="41">
        <v>15</v>
      </c>
      <c r="C68" s="63" t="str">
        <f>IFERROR(VLOOKUP(B68,Calculations!$B$51:$BC$84,5,FALSE),"")</f>
        <v/>
      </c>
      <c r="D68" s="52" t="str">
        <f>IF(C68="","",VLOOKUP(C68,Lookups!$A$2:$F$99,2,FALSE))</f>
        <v/>
      </c>
      <c r="E68" s="13" t="str">
        <f>IF(C68="","",VLOOKUP(C68,Lookups!$A$2:$F$99,3,FALSE))</f>
        <v/>
      </c>
      <c r="F68" s="13" t="str">
        <f>IF(C68="","",VLOOKUP(C68,Lookups!$A$2:$F$99,4,FALSE))</f>
        <v/>
      </c>
      <c r="G68" s="13" t="str">
        <f>IF(C68="","",VLOOKUP(C68,Lookups!$A$2:$F$99,5,FALSE))</f>
        <v/>
      </c>
      <c r="H68" s="13" t="str">
        <f>IF(C68="","",VLOOKUP(C68,Lookups!$A$2:$F$99,6,FALSE))</f>
        <v/>
      </c>
      <c r="I68" s="36" t="str">
        <f>IFERROR(VLOOKUP(C68,Calculations!$F$2:$AL$175,24,FALSE),"")</f>
        <v/>
      </c>
      <c r="J68" s="37" t="str">
        <f>IFERROR(VLOOKUP(C68,Calculations!$F$2:$AL$175,25,FALSE),"")</f>
        <v/>
      </c>
      <c r="K68" s="38" t="str">
        <f>IFERROR(VLOOKUP(C68,Calculations!$F$2:$AL$175,26,FALSE),"")</f>
        <v/>
      </c>
      <c r="L68" s="39" t="str">
        <f>IFERROR(VLOOKUP(C68,Calculations!$F$2:$AL$175,27,FALSE),"")</f>
        <v/>
      </c>
      <c r="M68" s="39" t="str">
        <f>IFERROR(VLOOKUP(C68,Calculations!$F$2:$AL$175,28,FALSE),"")</f>
        <v/>
      </c>
      <c r="N68" s="40" t="str">
        <f>IFERROR(VLOOKUP(C68,Calculations!$F$2:$AL$175,31,FALSE),"")</f>
        <v/>
      </c>
    </row>
    <row r="69" spans="1:184" ht="13.5" hidden="1" customHeight="1" x14ac:dyDescent="0.3">
      <c r="B69" s="41">
        <v>16</v>
      </c>
      <c r="C69" s="63" t="str">
        <f>IFERROR(VLOOKUP(B69,Calculations!$B$51:$BC$84,5,FALSE),"")</f>
        <v/>
      </c>
      <c r="D69" s="52" t="str">
        <f>IF(C69="","",VLOOKUP(C69,Lookups!$A$2:$F$99,2,FALSE))</f>
        <v/>
      </c>
      <c r="E69" s="13" t="str">
        <f>IF(C69="","",VLOOKUP(C69,Lookups!$A$2:$F$99,3,FALSE))</f>
        <v/>
      </c>
      <c r="F69" s="13" t="str">
        <f>IF(C69="","",VLOOKUP(C69,Lookups!$A$2:$F$99,4,FALSE))</f>
        <v/>
      </c>
      <c r="G69" s="13" t="str">
        <f>IF(C69="","",VLOOKUP(C69,Lookups!$A$2:$F$99,5,FALSE))</f>
        <v/>
      </c>
      <c r="H69" s="13" t="str">
        <f>IF(C69="","",VLOOKUP(C69,Lookups!$A$2:$F$99,6,FALSE))</f>
        <v/>
      </c>
      <c r="I69" s="36" t="str">
        <f>IFERROR(VLOOKUP(C69,Calculations!$F$2:$AL$175,24,FALSE),"")</f>
        <v/>
      </c>
      <c r="J69" s="37" t="str">
        <f>IFERROR(VLOOKUP(C69,Calculations!$F$2:$AL$175,25,FALSE),"")</f>
        <v/>
      </c>
      <c r="K69" s="38" t="str">
        <f>IFERROR(VLOOKUP(C69,Calculations!$F$2:$AL$175,26,FALSE),"")</f>
        <v/>
      </c>
      <c r="L69" s="39" t="str">
        <f>IFERROR(VLOOKUP(C69,Calculations!$F$2:$AL$175,27,FALSE),"")</f>
        <v/>
      </c>
      <c r="M69" s="39" t="str">
        <f>IFERROR(VLOOKUP(C69,Calculations!$F$2:$AL$175,28,FALSE),"")</f>
        <v/>
      </c>
      <c r="N69" s="40" t="str">
        <f>IFERROR(VLOOKUP(C69,Calculations!$F$2:$AL$175,31,FALSE),"")</f>
        <v/>
      </c>
    </row>
    <row r="70" spans="1:184" ht="13.5" hidden="1" customHeight="1" x14ac:dyDescent="0.3">
      <c r="B70" s="41">
        <v>17</v>
      </c>
      <c r="C70" s="63" t="str">
        <f>IFERROR(VLOOKUP(B70,Calculations!$B$51:$BC$84,5,FALSE),"")</f>
        <v/>
      </c>
      <c r="D70" s="52" t="str">
        <f>IF(C70="","",VLOOKUP(C70,Lookups!$A$2:$F$99,2,FALSE))</f>
        <v/>
      </c>
      <c r="E70" s="13" t="str">
        <f>IF(C70="","",VLOOKUP(C70,Lookups!$A$2:$F$99,3,FALSE))</f>
        <v/>
      </c>
      <c r="F70" s="13" t="str">
        <f>IF(C70="","",VLOOKUP(C70,Lookups!$A$2:$F$99,4,FALSE))</f>
        <v/>
      </c>
      <c r="G70" s="13" t="str">
        <f>IF(C70="","",VLOOKUP(C70,Lookups!$A$2:$F$99,5,FALSE))</f>
        <v/>
      </c>
      <c r="H70" s="13" t="str">
        <f>IF(C70="","",VLOOKUP(C70,Lookups!$A$2:$F$99,6,FALSE))</f>
        <v/>
      </c>
      <c r="I70" s="36" t="str">
        <f>IFERROR(VLOOKUP(C70,Calculations!$F$2:$AL$175,24,FALSE),"")</f>
        <v/>
      </c>
      <c r="J70" s="37" t="str">
        <f>IFERROR(VLOOKUP(C70,Calculations!$F$2:$AL$175,25,FALSE),"")</f>
        <v/>
      </c>
      <c r="K70" s="38" t="str">
        <f>IFERROR(VLOOKUP(C70,Calculations!$F$2:$AL$175,26,FALSE),"")</f>
        <v/>
      </c>
      <c r="L70" s="39" t="str">
        <f>IFERROR(VLOOKUP(C70,Calculations!$F$2:$AL$175,27,FALSE),"")</f>
        <v/>
      </c>
      <c r="M70" s="39" t="str">
        <f>IFERROR(VLOOKUP(C70,Calculations!$F$2:$AL$175,28,FALSE),"")</f>
        <v/>
      </c>
      <c r="N70" s="40" t="str">
        <f>IFERROR(VLOOKUP(C70,Calculations!$F$2:$AL$175,31,FALSE),"")</f>
        <v/>
      </c>
    </row>
    <row r="71" spans="1:184" ht="13.5" hidden="1" customHeight="1" x14ac:dyDescent="0.3">
      <c r="B71" s="41">
        <v>18</v>
      </c>
      <c r="C71" s="63" t="str">
        <f>IFERROR(VLOOKUP(B71,Calculations!$B$51:$BC$84,5,FALSE),"")</f>
        <v/>
      </c>
      <c r="D71" s="52" t="str">
        <f>IF(C71="","",VLOOKUP(C71,Lookups!$A$2:$F$99,2,FALSE))</f>
        <v/>
      </c>
      <c r="E71" s="13" t="str">
        <f>IF(C71="","",VLOOKUP(C71,Lookups!$A$2:$F$99,3,FALSE))</f>
        <v/>
      </c>
      <c r="F71" s="13" t="str">
        <f>IF(C71="","",VLOOKUP(C71,Lookups!$A$2:$F$99,4,FALSE))</f>
        <v/>
      </c>
      <c r="G71" s="13" t="str">
        <f>IF(C71="","",VLOOKUP(C71,Lookups!$A$2:$F$99,5,FALSE))</f>
        <v/>
      </c>
      <c r="H71" s="13" t="str">
        <f>IF(C71="","",VLOOKUP(C71,Lookups!$A$2:$F$99,6,FALSE))</f>
        <v/>
      </c>
      <c r="I71" s="36" t="str">
        <f>IFERROR(VLOOKUP(C71,Calculations!$F$2:$AL$175,24,FALSE),"")</f>
        <v/>
      </c>
      <c r="J71" s="37" t="str">
        <f>IFERROR(VLOOKUP(C71,Calculations!$F$2:$AL$175,25,FALSE),"")</f>
        <v/>
      </c>
      <c r="K71" s="38" t="str">
        <f>IFERROR(VLOOKUP(C71,Calculations!$F$2:$AL$175,26,FALSE),"")</f>
        <v/>
      </c>
      <c r="L71" s="39" t="str">
        <f>IFERROR(VLOOKUP(C71,Calculations!$F$2:$AL$175,27,FALSE),"")</f>
        <v/>
      </c>
      <c r="M71" s="39" t="str">
        <f>IFERROR(VLOOKUP(C71,Calculations!$F$2:$AL$175,28,FALSE),"")</f>
        <v/>
      </c>
      <c r="N71" s="40" t="str">
        <f>IFERROR(VLOOKUP(C71,Calculations!$F$2:$AL$175,31,FALSE),"")</f>
        <v/>
      </c>
    </row>
    <row r="72" spans="1:184" ht="13.5" hidden="1" customHeight="1" x14ac:dyDescent="0.3">
      <c r="B72" s="41">
        <v>19</v>
      </c>
      <c r="C72" s="63" t="str">
        <f>IFERROR(VLOOKUP(B72,Calculations!$B$51:$BC$84,5,FALSE),"")</f>
        <v/>
      </c>
      <c r="D72" s="52" t="str">
        <f>IF(C72="","",VLOOKUP(C72,Lookups!$A$2:$F$99,2,FALSE))</f>
        <v/>
      </c>
      <c r="E72" s="13" t="str">
        <f>IF(C72="","",VLOOKUP(C72,Lookups!$A$2:$F$99,3,FALSE))</f>
        <v/>
      </c>
      <c r="F72" s="13" t="str">
        <f>IF(C72="","",VLOOKUP(C72,Lookups!$A$2:$F$99,4,FALSE))</f>
        <v/>
      </c>
      <c r="G72" s="13" t="str">
        <f>IF(C72="","",VLOOKUP(C72,Lookups!$A$2:$F$99,5,FALSE))</f>
        <v/>
      </c>
      <c r="H72" s="13" t="str">
        <f>IF(C72="","",VLOOKUP(C72,Lookups!$A$2:$F$99,6,FALSE))</f>
        <v/>
      </c>
      <c r="I72" s="36" t="str">
        <f>IFERROR(VLOOKUP(C72,Calculations!$F$2:$AL$175,24,FALSE),"")</f>
        <v/>
      </c>
      <c r="J72" s="37" t="str">
        <f>IFERROR(VLOOKUP(C72,Calculations!$F$2:$AL$175,25,FALSE),"")</f>
        <v/>
      </c>
      <c r="K72" s="38" t="str">
        <f>IFERROR(VLOOKUP(C72,Calculations!$F$2:$AL$175,26,FALSE),"")</f>
        <v/>
      </c>
      <c r="L72" s="39" t="str">
        <f>IFERROR(VLOOKUP(C72,Calculations!$F$2:$AL$175,27,FALSE),"")</f>
        <v/>
      </c>
      <c r="M72" s="39" t="str">
        <f>IFERROR(VLOOKUP(C72,Calculations!$F$2:$AL$175,28,FALSE),"")</f>
        <v/>
      </c>
      <c r="N72" s="40" t="str">
        <f>IFERROR(VLOOKUP(C72,Calculations!$F$2:$AL$175,31,FALSE),"")</f>
        <v/>
      </c>
    </row>
    <row r="73" spans="1:184" s="10" customFormat="1" ht="13.5" hidden="1" customHeight="1" x14ac:dyDescent="0.3">
      <c r="A73" s="12"/>
      <c r="B73" s="41">
        <v>20</v>
      </c>
      <c r="C73" s="63" t="str">
        <f>IFERROR(VLOOKUP(B73,Calculations!$B$51:$BC$84,5,FALSE),"")</f>
        <v/>
      </c>
      <c r="D73" s="52" t="str">
        <f>IF(C73="","",VLOOKUP(C73,Lookups!$A$2:$F$99,2,FALSE))</f>
        <v/>
      </c>
      <c r="E73" s="13" t="str">
        <f>IF(C73="","",VLOOKUP(C73,Lookups!$A$2:$F$99,3,FALSE))</f>
        <v/>
      </c>
      <c r="F73" s="13" t="str">
        <f>IF(C73="","",VLOOKUP(C73,Lookups!$A$2:$F$99,4,FALSE))</f>
        <v/>
      </c>
      <c r="G73" s="13" t="str">
        <f>IF(C73="","",VLOOKUP(C73,Lookups!$A$2:$F$99,5,FALSE))</f>
        <v/>
      </c>
      <c r="H73" s="13" t="str">
        <f>IF(C73="","",VLOOKUP(C73,Lookups!$A$2:$F$99,6,FALSE))</f>
        <v/>
      </c>
      <c r="I73" s="36" t="str">
        <f>IFERROR(VLOOKUP(C73,Calculations!$F$2:$AL$175,24,FALSE),"")</f>
        <v/>
      </c>
      <c r="J73" s="37" t="str">
        <f>IFERROR(VLOOKUP(C73,Calculations!$F$2:$AL$175,25,FALSE),"")</f>
        <v/>
      </c>
      <c r="K73" s="38" t="str">
        <f>IFERROR(VLOOKUP(C73,Calculations!$F$2:$AL$175,26,FALSE),"")</f>
        <v/>
      </c>
      <c r="L73" s="39" t="str">
        <f>IFERROR(VLOOKUP(C73,Calculations!$F$2:$AL$175,27,FALSE),"")</f>
        <v/>
      </c>
      <c r="M73" s="39" t="str">
        <f>IFERROR(VLOOKUP(C73,Calculations!$F$2:$AL$175,28,FALSE),"")</f>
        <v/>
      </c>
      <c r="N73" s="40" t="str">
        <f>IFERROR(VLOOKUP(C73,Calculations!$F$2:$AL$175,31,FALSE),"")</f>
        <v/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</row>
    <row r="74" spans="1:184" ht="13.5" hidden="1" customHeight="1" x14ac:dyDescent="0.3">
      <c r="B74" s="41">
        <v>21</v>
      </c>
      <c r="C74" s="63" t="str">
        <f>IFERROR(VLOOKUP(B74,Calculations!$B$51:$BC$84,5,FALSE),"")</f>
        <v/>
      </c>
      <c r="D74" s="52" t="str">
        <f>IF(C74="","",VLOOKUP(C74,Lookups!$A$2:$F$99,2,FALSE))</f>
        <v/>
      </c>
      <c r="E74" s="13" t="str">
        <f>IF(C74="","",VLOOKUP(C74,Lookups!$A$2:$F$99,3,FALSE))</f>
        <v/>
      </c>
      <c r="F74" s="13" t="str">
        <f>IF(C74="","",VLOOKUP(C74,Lookups!$A$2:$F$99,4,FALSE))</f>
        <v/>
      </c>
      <c r="G74" s="13" t="str">
        <f>IF(C74="","",VLOOKUP(C74,Lookups!$A$2:$F$99,5,FALSE))</f>
        <v/>
      </c>
      <c r="H74" s="13" t="str">
        <f>IF(C74="","",VLOOKUP(C74,Lookups!$A$2:$F$99,6,FALSE))</f>
        <v/>
      </c>
      <c r="I74" s="36" t="str">
        <f>IFERROR(VLOOKUP(C74,Calculations!$F$2:$AL$175,24,FALSE),"")</f>
        <v/>
      </c>
      <c r="J74" s="37" t="str">
        <f>IFERROR(VLOOKUP(C74,Calculations!$F$2:$AL$175,25,FALSE),"")</f>
        <v/>
      </c>
      <c r="K74" s="38" t="str">
        <f>IFERROR(VLOOKUP(C74,Calculations!$F$2:$AL$175,26,FALSE),"")</f>
        <v/>
      </c>
      <c r="L74" s="39" t="str">
        <f>IFERROR(VLOOKUP(C74,Calculations!$F$2:$AL$175,27,FALSE),"")</f>
        <v/>
      </c>
      <c r="M74" s="39" t="str">
        <f>IFERROR(VLOOKUP(C74,Calculations!$F$2:$AL$175,28,FALSE),"")</f>
        <v/>
      </c>
      <c r="N74" s="40" t="str">
        <f>IFERROR(VLOOKUP(C74,Calculations!$F$2:$AL$175,31,FALSE),"")</f>
        <v/>
      </c>
    </row>
    <row r="75" spans="1:184" s="10" customFormat="1" ht="13.5" hidden="1" customHeight="1" x14ac:dyDescent="0.3">
      <c r="A75" s="12"/>
      <c r="B75" s="41">
        <v>22</v>
      </c>
      <c r="C75" s="63" t="str">
        <f>IFERROR(VLOOKUP(B75,Calculations!$B$51:$BC$84,5,FALSE),"")</f>
        <v/>
      </c>
      <c r="D75" s="52" t="str">
        <f>IF(C75="","",VLOOKUP(C75,Lookups!$A$2:$F$99,2,FALSE))</f>
        <v/>
      </c>
      <c r="E75" s="13" t="str">
        <f>IF(C75="","",VLOOKUP(C75,Lookups!$A$2:$F$99,3,FALSE))</f>
        <v/>
      </c>
      <c r="F75" s="13" t="str">
        <f>IF(C75="","",VLOOKUP(C75,Lookups!$A$2:$F$99,4,FALSE))</f>
        <v/>
      </c>
      <c r="G75" s="13" t="str">
        <f>IF(C75="","",VLOOKUP(C75,Lookups!$A$2:$F$99,5,FALSE))</f>
        <v/>
      </c>
      <c r="H75" s="13" t="str">
        <f>IF(C75="","",VLOOKUP(C75,Lookups!$A$2:$F$99,6,FALSE))</f>
        <v/>
      </c>
      <c r="I75" s="36" t="str">
        <f>IFERROR(VLOOKUP(C75,Calculations!$F$2:$AL$175,24,FALSE),"")</f>
        <v/>
      </c>
      <c r="J75" s="37" t="str">
        <f>IFERROR(VLOOKUP(C75,Calculations!$F$2:$AL$175,25,FALSE),"")</f>
        <v/>
      </c>
      <c r="K75" s="38" t="str">
        <f>IFERROR(VLOOKUP(C75,Calculations!$F$2:$AL$175,26,FALSE),"")</f>
        <v/>
      </c>
      <c r="L75" s="39" t="str">
        <f>IFERROR(VLOOKUP(C75,Calculations!$F$2:$AL$175,27,FALSE),"")</f>
        <v/>
      </c>
      <c r="M75" s="39" t="str">
        <f>IFERROR(VLOOKUP(C75,Calculations!$F$2:$AL$175,28,FALSE),"")</f>
        <v/>
      </c>
      <c r="N75" s="40" t="str">
        <f>IFERROR(VLOOKUP(C75,Calculations!$F$2:$AL$175,31,FALSE),"")</f>
        <v/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</row>
    <row r="76" spans="1:184" s="10" customFormat="1" ht="13.5" hidden="1" customHeight="1" x14ac:dyDescent="0.3">
      <c r="A76" s="12"/>
      <c r="B76" s="41">
        <v>23</v>
      </c>
      <c r="C76" s="63" t="str">
        <f>IFERROR(VLOOKUP(B76,Calculations!$B$51:$BC$84,5,FALSE),"")</f>
        <v/>
      </c>
      <c r="D76" s="52" t="str">
        <f>IF(C76="","",VLOOKUP(C76,Lookups!$A$2:$F$99,2,FALSE))</f>
        <v/>
      </c>
      <c r="E76" s="13" t="str">
        <f>IF(C76="","",VLOOKUP(C76,Lookups!$A$2:$F$99,3,FALSE))</f>
        <v/>
      </c>
      <c r="F76" s="13" t="str">
        <f>IF(C76="","",VLOOKUP(C76,Lookups!$A$2:$F$99,4,FALSE))</f>
        <v/>
      </c>
      <c r="G76" s="13" t="str">
        <f>IF(C76="","",VLOOKUP(C76,Lookups!$A$2:$F$99,5,FALSE))</f>
        <v/>
      </c>
      <c r="H76" s="13" t="str">
        <f>IF(C76="","",VLOOKUP(C76,Lookups!$A$2:$F$99,6,FALSE))</f>
        <v/>
      </c>
      <c r="I76" s="36" t="str">
        <f>IFERROR(VLOOKUP(C76,Calculations!$F$2:$AL$175,24,FALSE),"")</f>
        <v/>
      </c>
      <c r="J76" s="37" t="str">
        <f>IFERROR(VLOOKUP(C76,Calculations!$F$2:$AL$175,25,FALSE),"")</f>
        <v/>
      </c>
      <c r="K76" s="38" t="str">
        <f>IFERROR(VLOOKUP(C76,Calculations!$F$2:$AL$175,26,FALSE),"")</f>
        <v/>
      </c>
      <c r="L76" s="39" t="str">
        <f>IFERROR(VLOOKUP(C76,Calculations!$F$2:$AL$175,27,FALSE),"")</f>
        <v/>
      </c>
      <c r="M76" s="39" t="str">
        <f>IFERROR(VLOOKUP(C76,Calculations!$F$2:$AL$175,28,FALSE),"")</f>
        <v/>
      </c>
      <c r="N76" s="40" t="str">
        <f>IFERROR(VLOOKUP(C76,Calculations!$F$2:$AL$175,31,FALSE),"")</f>
        <v/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</row>
    <row r="77" spans="1:184" ht="13.5" hidden="1" customHeight="1" x14ac:dyDescent="0.3">
      <c r="B77" s="41">
        <v>24</v>
      </c>
      <c r="C77" s="63" t="str">
        <f>IFERROR(VLOOKUP(B77,Calculations!$B$51:$BC$84,5,FALSE),"")</f>
        <v/>
      </c>
      <c r="D77" s="52" t="str">
        <f>IF(C77="","",VLOOKUP(C77,Lookups!$A$2:$F$99,2,FALSE))</f>
        <v/>
      </c>
      <c r="E77" s="13" t="str">
        <f>IF(C77="","",VLOOKUP(C77,Lookups!$A$2:$F$99,3,FALSE))</f>
        <v/>
      </c>
      <c r="F77" s="13" t="str">
        <f>IF(C77="","",VLOOKUP(C77,Lookups!$A$2:$F$99,4,FALSE))</f>
        <v/>
      </c>
      <c r="G77" s="13" t="str">
        <f>IF(C77="","",VLOOKUP(C77,Lookups!$A$2:$F$99,5,FALSE))</f>
        <v/>
      </c>
      <c r="H77" s="13" t="str">
        <f>IF(C77="","",VLOOKUP(C77,Lookups!$A$2:$F$99,6,FALSE))</f>
        <v/>
      </c>
      <c r="I77" s="36" t="str">
        <f>IFERROR(VLOOKUP(C77,Calculations!$F$2:$AL$175,24,FALSE),"")</f>
        <v/>
      </c>
      <c r="J77" s="37" t="str">
        <f>IFERROR(VLOOKUP(C77,Calculations!$F$2:$AL$175,25,FALSE),"")</f>
        <v/>
      </c>
      <c r="K77" s="38" t="str">
        <f>IFERROR(VLOOKUP(C77,Calculations!$F$2:$AL$175,26,FALSE),"")</f>
        <v/>
      </c>
      <c r="L77" s="39" t="str">
        <f>IFERROR(VLOOKUP(C77,Calculations!$F$2:$AL$175,27,FALSE),"")</f>
        <v/>
      </c>
      <c r="M77" s="39" t="str">
        <f>IFERROR(VLOOKUP(C77,Calculations!$F$2:$AL$175,28,FALSE),"")</f>
        <v/>
      </c>
      <c r="N77" s="40" t="str">
        <f>IFERROR(VLOOKUP(C77,Calculations!$F$2:$AL$175,31,FALSE),"")</f>
        <v/>
      </c>
    </row>
    <row r="78" spans="1:184" ht="13.5" hidden="1" customHeight="1" x14ac:dyDescent="0.3">
      <c r="B78" s="41">
        <v>25</v>
      </c>
      <c r="C78" s="63" t="str">
        <f>IFERROR(VLOOKUP(B78,Calculations!$B$51:$BC$84,5,FALSE),"")</f>
        <v/>
      </c>
      <c r="D78" s="52" t="str">
        <f>IF(C78="","",VLOOKUP(C78,Lookups!$A$2:$F$99,2,FALSE))</f>
        <v/>
      </c>
      <c r="E78" s="13" t="str">
        <f>IF(C78="","",VLOOKUP(C78,Lookups!$A$2:$F$99,3,FALSE))</f>
        <v/>
      </c>
      <c r="F78" s="13" t="str">
        <f>IF(C78="","",VLOOKUP(C78,Lookups!$A$2:$F$99,4,FALSE))</f>
        <v/>
      </c>
      <c r="G78" s="13" t="str">
        <f>IF(C78="","",VLOOKUP(C78,Lookups!$A$2:$F$99,5,FALSE))</f>
        <v/>
      </c>
      <c r="H78" s="13" t="str">
        <f>IF(C78="","",VLOOKUP(C78,Lookups!$A$2:$F$99,6,FALSE))</f>
        <v/>
      </c>
      <c r="I78" s="36" t="str">
        <f>IFERROR(VLOOKUP(C78,Calculations!$F$2:$AL$175,24,FALSE),"")</f>
        <v/>
      </c>
      <c r="J78" s="37" t="str">
        <f>IFERROR(VLOOKUP(C78,Calculations!$F$2:$AL$175,25,FALSE),"")</f>
        <v/>
      </c>
      <c r="K78" s="38" t="str">
        <f>IFERROR(VLOOKUP(C78,Calculations!$F$2:$AL$175,26,FALSE),"")</f>
        <v/>
      </c>
      <c r="L78" s="39" t="str">
        <f>IFERROR(VLOOKUP(C78,Calculations!$F$2:$AL$175,27,FALSE),"")</f>
        <v/>
      </c>
      <c r="M78" s="39" t="str">
        <f>IFERROR(VLOOKUP(C78,Calculations!$F$2:$AL$175,28,FALSE),"")</f>
        <v/>
      </c>
      <c r="N78" s="40" t="str">
        <f>IFERROR(VLOOKUP(C78,Calculations!$F$2:$AL$175,31,FALSE),"")</f>
        <v/>
      </c>
    </row>
    <row r="79" spans="1:184" ht="13.5" hidden="1" customHeight="1" x14ac:dyDescent="0.3">
      <c r="B79" s="41">
        <v>26</v>
      </c>
      <c r="C79" s="63" t="str">
        <f>IFERROR(VLOOKUP(B79,Calculations!$B$51:$BC$84,5,FALSE),"")</f>
        <v/>
      </c>
      <c r="D79" s="52" t="str">
        <f>IF(C79="","",VLOOKUP(C79,Lookups!$A$2:$F$99,2,FALSE))</f>
        <v/>
      </c>
      <c r="E79" s="13" t="str">
        <f>IF(C79="","",VLOOKUP(C79,Lookups!$A$2:$F$99,3,FALSE))</f>
        <v/>
      </c>
      <c r="F79" s="13" t="str">
        <f>IF(C79="","",VLOOKUP(C79,Lookups!$A$2:$F$99,4,FALSE))</f>
        <v/>
      </c>
      <c r="G79" s="13" t="str">
        <f>IF(C79="","",VLOOKUP(C79,Lookups!$A$2:$F$99,5,FALSE))</f>
        <v/>
      </c>
      <c r="H79" s="13" t="str">
        <f>IF(C79="","",VLOOKUP(C79,Lookups!$A$2:$F$99,6,FALSE))</f>
        <v/>
      </c>
      <c r="I79" s="36" t="str">
        <f>IFERROR(VLOOKUP(C79,Calculations!$F$2:$AL$175,24,FALSE),"")</f>
        <v/>
      </c>
      <c r="J79" s="37" t="str">
        <f>IFERROR(VLOOKUP(C79,Calculations!$F$2:$AL$175,25,FALSE),"")</f>
        <v/>
      </c>
      <c r="K79" s="38" t="str">
        <f>IFERROR(VLOOKUP(C79,Calculations!$F$2:$AL$175,26,FALSE),"")</f>
        <v/>
      </c>
      <c r="L79" s="39" t="str">
        <f>IFERROR(VLOOKUP(C79,Calculations!$F$2:$AL$175,27,FALSE),"")</f>
        <v/>
      </c>
      <c r="M79" s="39" t="str">
        <f>IFERROR(VLOOKUP(C79,Calculations!$F$2:$AL$175,28,FALSE),"")</f>
        <v/>
      </c>
      <c r="N79" s="40" t="str">
        <f>IFERROR(VLOOKUP(C79,Calculations!$F$2:$AL$175,31,FALSE),"")</f>
        <v/>
      </c>
    </row>
    <row r="80" spans="1:184" ht="13.5" hidden="1" customHeight="1" x14ac:dyDescent="0.3">
      <c r="C80" s="63" t="str">
        <f>IFERROR(VLOOKUP(B80,Calculations!$B$51:$BC$84,5,FALSE),"")</f>
        <v/>
      </c>
      <c r="D80" s="52" t="str">
        <f>IF(C80="","",VLOOKUP(C80,Lookups!$A$2:$F$99,2,FALSE))</f>
        <v/>
      </c>
      <c r="E80" s="13" t="str">
        <f>IF(C80="","",VLOOKUP(C80,Lookups!$A$2:$F$99,3,FALSE))</f>
        <v/>
      </c>
      <c r="F80" s="13" t="str">
        <f>IF(C80="","",VLOOKUP(C80,Lookups!$A$2:$F$99,4,FALSE))</f>
        <v/>
      </c>
      <c r="G80" s="13" t="str">
        <f>IF(C80="","",VLOOKUP(C80,Lookups!$A$2:$F$99,5,FALSE))</f>
        <v/>
      </c>
      <c r="H80" s="13" t="str">
        <f>IF(C80="","",VLOOKUP(C80,Lookups!$A$2:$F$99,6,FALSE))</f>
        <v/>
      </c>
      <c r="I80" s="36" t="str">
        <f>IFERROR(VLOOKUP(C80,Calculations!$F$2:$AL$175,24,FALSE),"")</f>
        <v/>
      </c>
      <c r="J80" s="37" t="str">
        <f>IFERROR(VLOOKUP(C80,Calculations!$F$2:$AL$175,25,FALSE),"")</f>
        <v/>
      </c>
      <c r="K80" s="38" t="str">
        <f>IFERROR(VLOOKUP(C80,Calculations!$F$2:$AL$175,26,FALSE),"")</f>
        <v/>
      </c>
      <c r="L80" s="39" t="str">
        <f>IFERROR(VLOOKUP(C80,Calculations!$F$2:$AL$175,27,FALSE),"")</f>
        <v/>
      </c>
      <c r="M80" s="39" t="str">
        <f>IFERROR(VLOOKUP(C80,Calculations!$F$2:$AL$175,28,FALSE),"")</f>
        <v/>
      </c>
      <c r="N80" s="40" t="str">
        <f>IFERROR(VLOOKUP(C80,Calculations!$F$2:$AL$175,31,FALSE),"")</f>
        <v/>
      </c>
    </row>
    <row r="81" spans="2:14" ht="13.5" customHeight="1" x14ac:dyDescent="0.3">
      <c r="C81" s="11" t="s">
        <v>51</v>
      </c>
      <c r="D81" s="51"/>
      <c r="E81" s="11"/>
      <c r="F81" s="11"/>
      <c r="G81" s="11"/>
      <c r="H81" s="11"/>
      <c r="I81" s="33"/>
      <c r="J81" s="34"/>
      <c r="K81" s="21"/>
      <c r="L81" s="21"/>
      <c r="M81" s="21"/>
      <c r="N81" s="35"/>
    </row>
    <row r="82" spans="2:14" ht="13.5" customHeight="1" x14ac:dyDescent="0.3">
      <c r="B82" s="41">
        <v>1</v>
      </c>
      <c r="C82" s="63" t="str">
        <f>IFERROR(VLOOKUP(B82,Calculations!$B$86:$BC$110,5,FALSE),"")</f>
        <v>Dean Mason</v>
      </c>
      <c r="D82" s="52">
        <f>IF(C82="","",VLOOKUP(C82,Lookups!$A$2:$F$99,2,FALSE))</f>
        <v>1884</v>
      </c>
      <c r="E82" s="13" t="str">
        <f>IF(C82="","",VLOOKUP(C82,Lookups!$A$2:$F$99,3,FALSE))</f>
        <v>Grade C</v>
      </c>
      <c r="F82" s="13" t="str">
        <f>IF(C82="","",VLOOKUP(C82,Lookups!$A$2:$F$99,4,FALSE))</f>
        <v>PCP Class</v>
      </c>
      <c r="G82" s="13" t="str">
        <f>IF(C82="","",VLOOKUP(C82,Lookups!$A$2:$F$99,5,FALSE))</f>
        <v>Buccaneers</v>
      </c>
      <c r="H82" s="13" t="str">
        <f>IF(C82="","",VLOOKUP(C82,Lookups!$A$2:$F$99,6,FALSE))</f>
        <v>Buccaneers</v>
      </c>
      <c r="I82" s="36">
        <f>IFERROR(VLOOKUP(C82,Calculations!$F$2:$AL$175,24,FALSE),"")</f>
        <v>1</v>
      </c>
      <c r="J82" s="37">
        <f>IFERROR(VLOOKUP(C82,Calculations!$F$2:$AL$175,25,FALSE),"")</f>
        <v>0.77142857142857146</v>
      </c>
      <c r="K82" s="38">
        <f>IFERROR(VLOOKUP(C82,Calculations!$F$2:$AL$175,26,FALSE),"")</f>
        <v>0.77142857142857146</v>
      </c>
      <c r="L82" s="39">
        <f>IFERROR(VLOOKUP(C82,Calculations!$F$2:$AL$175,27,FALSE),"")</f>
        <v>27</v>
      </c>
      <c r="M82" s="39">
        <f>IFERROR(VLOOKUP(C82,Calculations!$F$2:$AL$175,28,FALSE),"")</f>
        <v>27</v>
      </c>
      <c r="N82" s="40">
        <f>IFERROR(VLOOKUP(C82,Calculations!$F$2:$AL$175,31,FALSE),"")</f>
        <v>27</v>
      </c>
    </row>
    <row r="83" spans="2:14" ht="13.5" customHeight="1" x14ac:dyDescent="0.3">
      <c r="B83" s="41">
        <v>2</v>
      </c>
      <c r="C83" s="63" t="str">
        <f>IFERROR(VLOOKUP(B83,Calculations!$B$86:$BC$110,5,FALSE),"")</f>
        <v>Andrew Slade</v>
      </c>
      <c r="D83" s="52">
        <f>IF(C83="","",VLOOKUP(C83,Lookups!$A$2:$F$99,2,FALSE))</f>
        <v>402</v>
      </c>
      <c r="E83" s="13" t="str">
        <f>IF(C83="","",VLOOKUP(C83,Lookups!$A$2:$F$99,3,FALSE))</f>
        <v>Grade C</v>
      </c>
      <c r="F83" s="13" t="str">
        <f>IF(C83="","",VLOOKUP(C83,Lookups!$A$2:$F$99,4,FALSE))</f>
        <v>PCP Class</v>
      </c>
      <c r="G83" s="13" t="str">
        <f>IF(C83="","",VLOOKUP(C83,Lookups!$A$2:$F$99,5,FALSE))</f>
        <v>Newbury</v>
      </c>
      <c r="H83" s="13" t="str">
        <f>IF(C83="","",VLOOKUP(C83,Lookups!$A$2:$F$99,6,FALSE))</f>
        <v>Newbury</v>
      </c>
      <c r="I83" s="36">
        <f>IFERROR(VLOOKUP(C83,Calculations!$F$2:$AL$175,24,FALSE),"")</f>
        <v>1</v>
      </c>
      <c r="J83" s="37">
        <f>IFERROR(VLOOKUP(C83,Calculations!$F$2:$AL$175,25,FALSE),"")</f>
        <v>0.74285714285714288</v>
      </c>
      <c r="K83" s="38">
        <f>IFERROR(VLOOKUP(C83,Calculations!$F$2:$AL$175,26,FALSE),"")</f>
        <v>0.74285714285714288</v>
      </c>
      <c r="L83" s="39">
        <f>IFERROR(VLOOKUP(C83,Calculations!$F$2:$AL$175,27,FALSE),"")</f>
        <v>26</v>
      </c>
      <c r="M83" s="39">
        <f>IFERROR(VLOOKUP(C83,Calculations!$F$2:$AL$175,28,FALSE),"")</f>
        <v>26</v>
      </c>
      <c r="N83" s="40">
        <f>IFERROR(VLOOKUP(C83,Calculations!$F$2:$AL$175,31,FALSE),"")</f>
        <v>26</v>
      </c>
    </row>
    <row r="84" spans="2:14" ht="13.5" customHeight="1" x14ac:dyDescent="0.3">
      <c r="B84" s="41">
        <v>3</v>
      </c>
      <c r="C84" s="63" t="str">
        <f>IFERROR(VLOOKUP(B84,Calculations!$B$86:$BC$110,5,FALSE),"")</f>
        <v>Neil Mason</v>
      </c>
      <c r="D84" s="52">
        <f>IF(C84="","",VLOOKUP(C84,Lookups!$A$2:$F$99,2,FALSE))</f>
        <v>1885</v>
      </c>
      <c r="E84" s="13" t="str">
        <f>IF(C84="","",VLOOKUP(C84,Lookups!$A$2:$F$99,3,FALSE))</f>
        <v>Grade C</v>
      </c>
      <c r="F84" s="13" t="str">
        <f>IF(C84="","",VLOOKUP(C84,Lookups!$A$2:$F$99,4,FALSE))</f>
        <v>PCP Class</v>
      </c>
      <c r="G84" s="13" t="str">
        <f>IF(C84="","",VLOOKUP(C84,Lookups!$A$2:$F$99,5,FALSE))</f>
        <v>Buccaneers</v>
      </c>
      <c r="H84" s="13" t="str">
        <f>IF(C84="","",VLOOKUP(C84,Lookups!$A$2:$F$99,6,FALSE))</f>
        <v>Buccaneers</v>
      </c>
      <c r="I84" s="36">
        <f>IFERROR(VLOOKUP(C84,Calculations!$F$2:$AL$175,24,FALSE),"")</f>
        <v>1</v>
      </c>
      <c r="J84" s="37">
        <f>IFERROR(VLOOKUP(C84,Calculations!$F$2:$AL$175,25,FALSE),"")</f>
        <v>0.54285714285714282</v>
      </c>
      <c r="K84" s="38">
        <f>IFERROR(VLOOKUP(C84,Calculations!$F$2:$AL$175,26,FALSE),"")</f>
        <v>0.54285714285714282</v>
      </c>
      <c r="L84" s="39">
        <f>IFERROR(VLOOKUP(C84,Calculations!$F$2:$AL$175,27,FALSE),"")</f>
        <v>19</v>
      </c>
      <c r="M84" s="39">
        <f>IFERROR(VLOOKUP(C84,Calculations!$F$2:$AL$175,28,FALSE),"")</f>
        <v>19</v>
      </c>
      <c r="N84" s="40">
        <f>IFERROR(VLOOKUP(C84,Calculations!$F$2:$AL$175,31,FALSE),"")</f>
        <v>19</v>
      </c>
    </row>
    <row r="85" spans="2:14" ht="13.5" customHeight="1" x14ac:dyDescent="0.3">
      <c r="B85" s="41">
        <v>4</v>
      </c>
      <c r="C85" s="63" t="str">
        <f>IFERROR(VLOOKUP(B85,Calculations!$B$86:$BC$110,5,FALSE),"")</f>
        <v>Glenda Privett</v>
      </c>
      <c r="D85" s="52">
        <f>IF(C85="","",VLOOKUP(C85,Lookups!$A$2:$F$99,2,FALSE))</f>
        <v>1431</v>
      </c>
      <c r="E85" s="13" t="str">
        <f>IF(C85="","",VLOOKUP(C85,Lookups!$A$2:$F$99,3,FALSE))</f>
        <v>Grade C</v>
      </c>
      <c r="F85" s="13" t="str">
        <f>IF(C85="","",VLOOKUP(C85,Lookups!$A$2:$F$99,4,FALSE))</f>
        <v>PCP Class</v>
      </c>
      <c r="G85" s="13" t="str">
        <f>IF(C85="","",VLOOKUP(C85,Lookups!$A$2:$F$99,5,FALSE))</f>
        <v>Buccaneers</v>
      </c>
      <c r="H85" s="13" t="str">
        <f>IF(C85="","",VLOOKUP(C85,Lookups!$A$2:$F$99,6,FALSE))</f>
        <v>Buccaneers</v>
      </c>
      <c r="I85" s="36">
        <f>IFERROR(VLOOKUP(C85,Calculations!$F$2:$AL$175,24,FALSE),"")</f>
        <v>1</v>
      </c>
      <c r="J85" s="37">
        <f>IFERROR(VLOOKUP(C85,Calculations!$F$2:$AL$175,25,FALSE),"")</f>
        <v>0.45714285714285713</v>
      </c>
      <c r="K85" s="38">
        <f>IFERROR(VLOOKUP(C85,Calculations!$F$2:$AL$175,26,FALSE),"")</f>
        <v>0.45714285714285713</v>
      </c>
      <c r="L85" s="39">
        <f>IFERROR(VLOOKUP(C85,Calculations!$F$2:$AL$175,27,FALSE),"")</f>
        <v>16</v>
      </c>
      <c r="M85" s="39">
        <f>IFERROR(VLOOKUP(C85,Calculations!$F$2:$AL$175,28,FALSE),"")</f>
        <v>16</v>
      </c>
      <c r="N85" s="40">
        <f>IFERROR(VLOOKUP(C85,Calculations!$F$2:$AL$175,31,FALSE),"")</f>
        <v>16</v>
      </c>
    </row>
    <row r="86" spans="2:14" ht="13.5" customHeight="1" x14ac:dyDescent="0.3">
      <c r="B86" s="41">
        <v>5</v>
      </c>
      <c r="C86" s="63" t="str">
        <f>IFERROR(VLOOKUP(B86,Calculations!$B$86:$BC$110,5,FALSE),"")</f>
        <v>Richard Bright</v>
      </c>
      <c r="D86" s="52">
        <f>IF(C86="","",VLOOKUP(C86,Lookups!$A$2:$F$99,2,FALSE))</f>
        <v>1654</v>
      </c>
      <c r="E86" s="13" t="str">
        <f>IF(C86="","",VLOOKUP(C86,Lookups!$A$2:$F$99,3,FALSE))</f>
        <v>Grade C</v>
      </c>
      <c r="F86" s="13" t="str">
        <f>IF(C86="","",VLOOKUP(C86,Lookups!$A$2:$F$99,4,FALSE))</f>
        <v>PCP Class</v>
      </c>
      <c r="G86" s="13" t="str">
        <f>IF(C86="","",VLOOKUP(C86,Lookups!$A$2:$F$99,5,FALSE))</f>
        <v>Newbury</v>
      </c>
      <c r="H86" s="13" t="str">
        <f>IF(C86="","",VLOOKUP(C86,Lookups!$A$2:$F$99,6,FALSE))</f>
        <v>Newbury</v>
      </c>
      <c r="I86" s="36">
        <f>IFERROR(VLOOKUP(C86,Calculations!$F$2:$AL$175,24,FALSE),"")</f>
        <v>1</v>
      </c>
      <c r="J86" s="37">
        <f>IFERROR(VLOOKUP(C86,Calculations!$F$2:$AL$175,25,FALSE),"")</f>
        <v>0.4</v>
      </c>
      <c r="K86" s="38">
        <f>IFERROR(VLOOKUP(C86,Calculations!$F$2:$AL$175,26,FALSE),"")</f>
        <v>0.4</v>
      </c>
      <c r="L86" s="39">
        <f>IFERROR(VLOOKUP(C86,Calculations!$F$2:$AL$175,27,FALSE),"")</f>
        <v>14</v>
      </c>
      <c r="M86" s="39">
        <f>IFERROR(VLOOKUP(C86,Calculations!$F$2:$AL$175,28,FALSE),"")</f>
        <v>14</v>
      </c>
      <c r="N86" s="40">
        <f>IFERROR(VLOOKUP(C86,Calculations!$F$2:$AL$175,31,FALSE),"")</f>
        <v>14</v>
      </c>
    </row>
    <row r="87" spans="2:14" ht="13.5" customHeight="1" x14ac:dyDescent="0.3">
      <c r="B87" s="41">
        <v>6</v>
      </c>
      <c r="C87" s="63" t="str">
        <f>IFERROR(VLOOKUP(B87,Calculations!$B$86:$BC$110,5,FALSE),"")</f>
        <v/>
      </c>
      <c r="D87" s="52" t="str">
        <f>IF(C87="","",VLOOKUP(C87,Lookups!$A$2:$F$99,2,FALSE))</f>
        <v/>
      </c>
      <c r="E87" s="13" t="str">
        <f>IF(C87="","",VLOOKUP(C87,Lookups!$A$2:$F$99,3,FALSE))</f>
        <v/>
      </c>
      <c r="F87" s="13" t="str">
        <f>IF(C87="","",VLOOKUP(C87,Lookups!$A$2:$F$99,4,FALSE))</f>
        <v/>
      </c>
      <c r="G87" s="13" t="str">
        <f>IF(C87="","",VLOOKUP(C87,Lookups!$A$2:$F$99,5,FALSE))</f>
        <v/>
      </c>
      <c r="H87" s="13" t="str">
        <f>IF(C87="","",VLOOKUP(C87,Lookups!$A$2:$F$99,6,FALSE))</f>
        <v/>
      </c>
      <c r="I87" s="36" t="str">
        <f>IFERROR(VLOOKUP(C87,Calculations!$F$2:$AL$175,24,FALSE),"")</f>
        <v/>
      </c>
      <c r="J87" s="37" t="str">
        <f>IFERROR(VLOOKUP(C87,Calculations!$F$2:$AL$175,25,FALSE),"")</f>
        <v/>
      </c>
      <c r="K87" s="38" t="str">
        <f>IFERROR(VLOOKUP(C87,Calculations!$F$2:$AL$175,26,FALSE),"")</f>
        <v/>
      </c>
      <c r="L87" s="39" t="str">
        <f>IFERROR(VLOOKUP(C87,Calculations!$F$2:$AL$175,27,FALSE),"")</f>
        <v/>
      </c>
      <c r="M87" s="39" t="str">
        <f>IFERROR(VLOOKUP(C87,Calculations!$F$2:$AL$175,28,FALSE),"")</f>
        <v/>
      </c>
      <c r="N87" s="40" t="str">
        <f>IFERROR(VLOOKUP(C87,Calculations!$F$2:$AL$175,31,FALSE),"")</f>
        <v/>
      </c>
    </row>
    <row r="88" spans="2:14" ht="13.5" customHeight="1" x14ac:dyDescent="0.3">
      <c r="B88" s="41">
        <v>7</v>
      </c>
      <c r="C88" s="63" t="str">
        <f>IFERROR(VLOOKUP(B88,Calculations!$B$86:$BC$110,5,FALSE),"")</f>
        <v/>
      </c>
      <c r="D88" s="52" t="str">
        <f>IF(C88="","",VLOOKUP(C88,Lookups!$A$2:$F$99,2,FALSE))</f>
        <v/>
      </c>
      <c r="E88" s="13" t="str">
        <f>IF(C88="","",VLOOKUP(C88,Lookups!$A$2:$F$99,3,FALSE))</f>
        <v/>
      </c>
      <c r="F88" s="13" t="str">
        <f>IF(C88="","",VLOOKUP(C88,Lookups!$A$2:$F$99,4,FALSE))</f>
        <v/>
      </c>
      <c r="G88" s="13" t="str">
        <f>IF(C88="","",VLOOKUP(C88,Lookups!$A$2:$F$99,5,FALSE))</f>
        <v/>
      </c>
      <c r="H88" s="13" t="str">
        <f>IF(C88="","",VLOOKUP(C88,Lookups!$A$2:$F$99,6,FALSE))</f>
        <v/>
      </c>
      <c r="I88" s="36" t="str">
        <f>IFERROR(VLOOKUP(C88,Calculations!$F$2:$AL$175,24,FALSE),"")</f>
        <v/>
      </c>
      <c r="J88" s="37" t="str">
        <f>IFERROR(VLOOKUP(C88,Calculations!$F$2:$AL$175,25,FALSE),"")</f>
        <v/>
      </c>
      <c r="K88" s="38" t="str">
        <f>IFERROR(VLOOKUP(C88,Calculations!$F$2:$AL$175,26,FALSE),"")</f>
        <v/>
      </c>
      <c r="L88" s="39" t="str">
        <f>IFERROR(VLOOKUP(C88,Calculations!$F$2:$AL$175,27,FALSE),"")</f>
        <v/>
      </c>
      <c r="M88" s="39" t="str">
        <f>IFERROR(VLOOKUP(C88,Calculations!$F$2:$AL$175,28,FALSE),"")</f>
        <v/>
      </c>
      <c r="N88" s="40" t="str">
        <f>IFERROR(VLOOKUP(C88,Calculations!$F$2:$AL$175,31,FALSE),"")</f>
        <v/>
      </c>
    </row>
    <row r="89" spans="2:14" ht="13.5" customHeight="1" x14ac:dyDescent="0.3">
      <c r="B89" s="41">
        <v>8</v>
      </c>
      <c r="C89" s="63" t="str">
        <f>IFERROR(VLOOKUP(B89,Calculations!$B$86:$BC$110,5,FALSE),"")</f>
        <v/>
      </c>
      <c r="D89" s="52" t="str">
        <f>IF(C89="","",VLOOKUP(C89,Lookups!$A$2:$F$99,2,FALSE))</f>
        <v/>
      </c>
      <c r="E89" s="13" t="str">
        <f>IF(C89="","",VLOOKUP(C89,Lookups!$A$2:$F$99,3,FALSE))</f>
        <v/>
      </c>
      <c r="F89" s="13" t="str">
        <f>IF(C89="","",VLOOKUP(C89,Lookups!$A$2:$F$99,4,FALSE))</f>
        <v/>
      </c>
      <c r="G89" s="13" t="str">
        <f>IF(C89="","",VLOOKUP(C89,Lookups!$A$2:$F$99,5,FALSE))</f>
        <v/>
      </c>
      <c r="H89" s="13" t="str">
        <f>IF(C89="","",VLOOKUP(C89,Lookups!$A$2:$F$99,6,FALSE))</f>
        <v/>
      </c>
      <c r="I89" s="36" t="str">
        <f>IFERROR(VLOOKUP(C89,Calculations!$F$2:$AL$175,24,FALSE),"")</f>
        <v/>
      </c>
      <c r="J89" s="37" t="str">
        <f>IFERROR(VLOOKUP(C89,Calculations!$F$2:$AL$175,25,FALSE),"")</f>
        <v/>
      </c>
      <c r="K89" s="38" t="str">
        <f>IFERROR(VLOOKUP(C89,Calculations!$F$2:$AL$175,26,FALSE),"")</f>
        <v/>
      </c>
      <c r="L89" s="39" t="str">
        <f>IFERROR(VLOOKUP(C89,Calculations!$F$2:$AL$175,27,FALSE),"")</f>
        <v/>
      </c>
      <c r="M89" s="39" t="str">
        <f>IFERROR(VLOOKUP(C89,Calculations!$F$2:$AL$175,28,FALSE),"")</f>
        <v/>
      </c>
      <c r="N89" s="40" t="str">
        <f>IFERROR(VLOOKUP(C89,Calculations!$F$2:$AL$175,31,FALSE),"")</f>
        <v/>
      </c>
    </row>
    <row r="90" spans="2:14" ht="13.5" customHeight="1" x14ac:dyDescent="0.3">
      <c r="B90" s="41">
        <v>9</v>
      </c>
      <c r="C90" s="63" t="str">
        <f>IFERROR(VLOOKUP(B90,Calculations!$B$86:$BC$110,5,FALSE),"")</f>
        <v/>
      </c>
      <c r="D90" s="52" t="str">
        <f>IF(C90="","",VLOOKUP(C90,Lookups!$A$2:$F$99,2,FALSE))</f>
        <v/>
      </c>
      <c r="E90" s="13" t="str">
        <f>IF(C90="","",VLOOKUP(C90,Lookups!$A$2:$F$99,3,FALSE))</f>
        <v/>
      </c>
      <c r="F90" s="13" t="str">
        <f>IF(C90="","",VLOOKUP(C90,Lookups!$A$2:$F$99,4,FALSE))</f>
        <v/>
      </c>
      <c r="G90" s="13" t="str">
        <f>IF(C90="","",VLOOKUP(C90,Lookups!$A$2:$F$99,5,FALSE))</f>
        <v/>
      </c>
      <c r="H90" s="13" t="str">
        <f>IF(C90="","",VLOOKUP(C90,Lookups!$A$2:$F$99,6,FALSE))</f>
        <v/>
      </c>
      <c r="I90" s="36" t="str">
        <f>IFERROR(VLOOKUP(C90,Calculations!$F$2:$AL$175,24,FALSE),"")</f>
        <v/>
      </c>
      <c r="J90" s="37" t="str">
        <f>IFERROR(VLOOKUP(C90,Calculations!$F$2:$AL$175,25,FALSE),"")</f>
        <v/>
      </c>
      <c r="K90" s="38" t="str">
        <f>IFERROR(VLOOKUP(C90,Calculations!$F$2:$AL$175,26,FALSE),"")</f>
        <v/>
      </c>
      <c r="L90" s="39" t="str">
        <f>IFERROR(VLOOKUP(C90,Calculations!$F$2:$AL$175,27,FALSE),"")</f>
        <v/>
      </c>
      <c r="M90" s="39" t="str">
        <f>IFERROR(VLOOKUP(C90,Calculations!$F$2:$AL$175,28,FALSE),"")</f>
        <v/>
      </c>
      <c r="N90" s="40" t="str">
        <f>IFERROR(VLOOKUP(C90,Calculations!$F$2:$AL$175,31,FALSE),"")</f>
        <v/>
      </c>
    </row>
    <row r="91" spans="2:14" ht="13.5" hidden="1" customHeight="1" x14ac:dyDescent="0.3">
      <c r="B91" s="41">
        <v>10</v>
      </c>
      <c r="C91" s="63" t="str">
        <f>IFERROR(VLOOKUP(B91,Calculations!$B$86:$BC$110,5,FALSE),"")</f>
        <v/>
      </c>
      <c r="D91" s="52" t="str">
        <f>IF(C91="","",VLOOKUP(C91,Lookups!$A$2:$F$99,2,FALSE))</f>
        <v/>
      </c>
      <c r="E91" s="13" t="str">
        <f>IF(C91="","",VLOOKUP(C91,Lookups!$A$2:$F$99,3,FALSE))</f>
        <v/>
      </c>
      <c r="F91" s="13" t="str">
        <f>IF(C91="","",VLOOKUP(C91,Lookups!$A$2:$F$99,4,FALSE))</f>
        <v/>
      </c>
      <c r="G91" s="13" t="str">
        <f>IF(C91="","",VLOOKUP(C91,Lookups!$A$2:$F$99,5,FALSE))</f>
        <v/>
      </c>
      <c r="H91" s="13" t="str">
        <f>IF(C91="","",VLOOKUP(C91,Lookups!$A$2:$F$99,6,FALSE))</f>
        <v/>
      </c>
      <c r="I91" s="36" t="str">
        <f>IFERROR(VLOOKUP(C91,Calculations!$F$2:$AL$175,24,FALSE),"")</f>
        <v/>
      </c>
      <c r="J91" s="37" t="str">
        <f>IFERROR(VLOOKUP(C91,Calculations!$F$2:$AL$175,25,FALSE),"")</f>
        <v/>
      </c>
      <c r="K91" s="38" t="str">
        <f>IFERROR(VLOOKUP(C91,Calculations!$F$2:$AL$175,26,FALSE),"")</f>
        <v/>
      </c>
      <c r="L91" s="39" t="str">
        <f>IFERROR(VLOOKUP(C91,Calculations!$F$2:$AL$175,27,FALSE),"")</f>
        <v/>
      </c>
      <c r="M91" s="39" t="str">
        <f>IFERROR(VLOOKUP(C91,Calculations!$F$2:$AL$175,28,FALSE),"")</f>
        <v/>
      </c>
      <c r="N91" s="40" t="str">
        <f>IFERROR(VLOOKUP(C91,Calculations!$F$2:$AL$175,31,FALSE),"")</f>
        <v/>
      </c>
    </row>
    <row r="92" spans="2:14" ht="13.5" hidden="1" customHeight="1" x14ac:dyDescent="0.3">
      <c r="B92" s="41">
        <v>11</v>
      </c>
      <c r="C92" s="63" t="str">
        <f>IFERROR(VLOOKUP(B92,Calculations!$B$86:$BC$110,5,FALSE),"")</f>
        <v/>
      </c>
      <c r="D92" s="52" t="str">
        <f>IF(C92="","",VLOOKUP(C92,Lookups!$A$2:$F$99,2,FALSE))</f>
        <v/>
      </c>
      <c r="E92" s="13" t="str">
        <f>IF(C92="","",VLOOKUP(C92,Lookups!$A$2:$F$99,3,FALSE))</f>
        <v/>
      </c>
      <c r="F92" s="13" t="str">
        <f>IF(C92="","",VLOOKUP(C92,Lookups!$A$2:$F$99,4,FALSE))</f>
        <v/>
      </c>
      <c r="G92" s="13" t="str">
        <f>IF(C92="","",VLOOKUP(C92,Lookups!$A$2:$F$99,5,FALSE))</f>
        <v/>
      </c>
      <c r="H92" s="13" t="str">
        <f>IF(C92="","",VLOOKUP(C92,Lookups!$A$2:$F$99,6,FALSE))</f>
        <v/>
      </c>
      <c r="I92" s="36" t="str">
        <f>IFERROR(VLOOKUP(C92,Calculations!$F$2:$AL$175,24,FALSE),"")</f>
        <v/>
      </c>
      <c r="J92" s="37" t="str">
        <f>IFERROR(VLOOKUP(C92,Calculations!$F$2:$AL$175,25,FALSE),"")</f>
        <v/>
      </c>
      <c r="K92" s="38" t="str">
        <f>IFERROR(VLOOKUP(C92,Calculations!$F$2:$AL$175,26,FALSE),"")</f>
        <v/>
      </c>
      <c r="L92" s="39" t="str">
        <f>IFERROR(VLOOKUP(C92,Calculations!$F$2:$AL$175,27,FALSE),"")</f>
        <v/>
      </c>
      <c r="M92" s="39" t="str">
        <f>IFERROR(VLOOKUP(C92,Calculations!$F$2:$AL$175,28,FALSE),"")</f>
        <v/>
      </c>
      <c r="N92" s="40" t="str">
        <f>IFERROR(VLOOKUP(C92,Calculations!$F$2:$AL$175,31,FALSE),"")</f>
        <v/>
      </c>
    </row>
    <row r="93" spans="2:14" ht="13.5" hidden="1" customHeight="1" x14ac:dyDescent="0.3">
      <c r="B93" s="41">
        <v>12</v>
      </c>
      <c r="C93" s="63" t="str">
        <f>IFERROR(VLOOKUP(B93,Calculations!$B$86:$BC$110,5,FALSE),"")</f>
        <v/>
      </c>
      <c r="D93" s="52" t="str">
        <f>IF(C93="","",VLOOKUP(C93,Lookups!$A$2:$F$99,2,FALSE))</f>
        <v/>
      </c>
      <c r="E93" s="13" t="str">
        <f>IF(C93="","",VLOOKUP(C93,Lookups!$A$2:$F$99,3,FALSE))</f>
        <v/>
      </c>
      <c r="F93" s="13" t="str">
        <f>IF(C93="","",VLOOKUP(C93,Lookups!$A$2:$F$99,4,FALSE))</f>
        <v/>
      </c>
      <c r="G93" s="13" t="str">
        <f>IF(C93="","",VLOOKUP(C93,Lookups!$A$2:$F$99,5,FALSE))</f>
        <v/>
      </c>
      <c r="H93" s="13" t="str">
        <f>IF(C93="","",VLOOKUP(C93,Lookups!$A$2:$F$99,6,FALSE))</f>
        <v/>
      </c>
      <c r="I93" s="36" t="str">
        <f>IFERROR(VLOOKUP(C93,Calculations!$F$2:$AL$175,24,FALSE),"")</f>
        <v/>
      </c>
      <c r="J93" s="37" t="str">
        <f>IFERROR(VLOOKUP(C93,Calculations!$F$2:$AL$175,25,FALSE),"")</f>
        <v/>
      </c>
      <c r="K93" s="38" t="str">
        <f>IFERROR(VLOOKUP(C93,Calculations!$F$2:$AL$175,26,FALSE),"")</f>
        <v/>
      </c>
      <c r="L93" s="39" t="str">
        <f>IFERROR(VLOOKUP(C93,Calculations!$F$2:$AL$175,27,FALSE),"")</f>
        <v/>
      </c>
      <c r="M93" s="39" t="str">
        <f>IFERROR(VLOOKUP(C93,Calculations!$F$2:$AL$175,28,FALSE),"")</f>
        <v/>
      </c>
      <c r="N93" s="40" t="str">
        <f>IFERROR(VLOOKUP(C93,Calculations!$F$2:$AL$175,31,FALSE),"")</f>
        <v/>
      </c>
    </row>
    <row r="94" spans="2:14" ht="13.5" hidden="1" customHeight="1" x14ac:dyDescent="0.3">
      <c r="B94" s="41">
        <v>13</v>
      </c>
      <c r="C94" s="63" t="str">
        <f>IFERROR(VLOOKUP(B94,Calculations!$B$86:$BC$110,5,FALSE),"")</f>
        <v/>
      </c>
      <c r="D94" s="52" t="str">
        <f>IF(C94="","",VLOOKUP(C94,Lookups!$A$2:$F$99,2,FALSE))</f>
        <v/>
      </c>
      <c r="E94" s="13" t="str">
        <f>IF(C94="","",VLOOKUP(C94,Lookups!$A$2:$F$99,3,FALSE))</f>
        <v/>
      </c>
      <c r="F94" s="13" t="str">
        <f>IF(C94="","",VLOOKUP(C94,Lookups!$A$2:$F$99,4,FALSE))</f>
        <v/>
      </c>
      <c r="G94" s="13" t="str">
        <f>IF(C94="","",VLOOKUP(C94,Lookups!$A$2:$F$99,5,FALSE))</f>
        <v/>
      </c>
      <c r="H94" s="13" t="str">
        <f>IF(C94="","",VLOOKUP(C94,Lookups!$A$2:$F$99,6,FALSE))</f>
        <v/>
      </c>
      <c r="I94" s="36" t="str">
        <f>IFERROR(VLOOKUP(C94,Calculations!$F$2:$AL$175,24,FALSE),"")</f>
        <v/>
      </c>
      <c r="J94" s="37" t="str">
        <f>IFERROR(VLOOKUP(C94,Calculations!$F$2:$AL$175,25,FALSE),"")</f>
        <v/>
      </c>
      <c r="K94" s="38" t="str">
        <f>IFERROR(VLOOKUP(C94,Calculations!$F$2:$AL$175,26,FALSE),"")</f>
        <v/>
      </c>
      <c r="L94" s="39" t="str">
        <f>IFERROR(VLOOKUP(C94,Calculations!$F$2:$AL$175,27,FALSE),"")</f>
        <v/>
      </c>
      <c r="M94" s="39" t="str">
        <f>IFERROR(VLOOKUP(C94,Calculations!$F$2:$AL$175,28,FALSE),"")</f>
        <v/>
      </c>
      <c r="N94" s="40" t="str">
        <f>IFERROR(VLOOKUP(C94,Calculations!$F$2:$AL$175,31,FALSE),"")</f>
        <v/>
      </c>
    </row>
    <row r="95" spans="2:14" ht="13.5" hidden="1" customHeight="1" x14ac:dyDescent="0.3">
      <c r="B95" s="41">
        <v>14</v>
      </c>
      <c r="C95" s="63" t="str">
        <f>IFERROR(VLOOKUP(B95,Calculations!$B$86:$BC$110,5,FALSE),"")</f>
        <v/>
      </c>
      <c r="D95" s="52" t="str">
        <f>IF(C95="","",VLOOKUP(C95,Lookups!$A$2:$F$99,2,FALSE))</f>
        <v/>
      </c>
      <c r="E95" s="13" t="str">
        <f>IF(C95="","",VLOOKUP(C95,Lookups!$A$2:$F$99,3,FALSE))</f>
        <v/>
      </c>
      <c r="F95" s="13" t="str">
        <f>IF(C95="","",VLOOKUP(C95,Lookups!$A$2:$F$99,4,FALSE))</f>
        <v/>
      </c>
      <c r="G95" s="13" t="str">
        <f>IF(C95="","",VLOOKUP(C95,Lookups!$A$2:$F$99,5,FALSE))</f>
        <v/>
      </c>
      <c r="H95" s="13" t="str">
        <f>IF(C95="","",VLOOKUP(C95,Lookups!$A$2:$F$99,6,FALSE))</f>
        <v/>
      </c>
      <c r="I95" s="36" t="str">
        <f>IFERROR(VLOOKUP(C95,Calculations!$F$2:$AL$175,24,FALSE),"")</f>
        <v/>
      </c>
      <c r="J95" s="37" t="str">
        <f>IFERROR(VLOOKUP(C95,Calculations!$F$2:$AL$175,25,FALSE),"")</f>
        <v/>
      </c>
      <c r="K95" s="38" t="str">
        <f>IFERROR(VLOOKUP(C95,Calculations!$F$2:$AL$175,26,FALSE),"")</f>
        <v/>
      </c>
      <c r="L95" s="39" t="str">
        <f>IFERROR(VLOOKUP(C95,Calculations!$F$2:$AL$175,27,FALSE),"")</f>
        <v/>
      </c>
      <c r="M95" s="39" t="str">
        <f>IFERROR(VLOOKUP(C95,Calculations!$F$2:$AL$175,28,FALSE),"")</f>
        <v/>
      </c>
      <c r="N95" s="40" t="str">
        <f>IFERROR(VLOOKUP(C95,Calculations!$F$2:$AL$175,31,FALSE),"")</f>
        <v/>
      </c>
    </row>
    <row r="96" spans="2:14" ht="13.5" hidden="1" customHeight="1" x14ac:dyDescent="0.3">
      <c r="B96" s="41">
        <v>15</v>
      </c>
      <c r="C96" s="63" t="str">
        <f>IFERROR(VLOOKUP(B96,Calculations!$B$86:$BC$110,5,FALSE),"")</f>
        <v/>
      </c>
      <c r="D96" s="52" t="str">
        <f>IF(C96="","",VLOOKUP(C96,Lookups!$A$2:$F$99,2,FALSE))</f>
        <v/>
      </c>
      <c r="E96" s="13" t="str">
        <f>IF(C96="","",VLOOKUP(C96,Lookups!$A$2:$F$99,3,FALSE))</f>
        <v/>
      </c>
      <c r="F96" s="13" t="str">
        <f>IF(C96="","",VLOOKUP(C96,Lookups!$A$2:$F$99,4,FALSE))</f>
        <v/>
      </c>
      <c r="G96" s="13" t="str">
        <f>IF(C96="","",VLOOKUP(C96,Lookups!$A$2:$F$99,5,FALSE))</f>
        <v/>
      </c>
      <c r="H96" s="13" t="str">
        <f>IF(C96="","",VLOOKUP(C96,Lookups!$A$2:$F$99,6,FALSE))</f>
        <v/>
      </c>
      <c r="I96" s="36" t="str">
        <f>IFERROR(VLOOKUP(C96,Calculations!$F$2:$AL$175,24,FALSE),"")</f>
        <v/>
      </c>
      <c r="J96" s="37" t="str">
        <f>IFERROR(VLOOKUP(C96,Calculations!$F$2:$AL$175,25,FALSE),"")</f>
        <v/>
      </c>
      <c r="K96" s="38" t="str">
        <f>IFERROR(VLOOKUP(C96,Calculations!$F$2:$AL$175,26,FALSE),"")</f>
        <v/>
      </c>
      <c r="L96" s="39" t="str">
        <f>IFERROR(VLOOKUP(C96,Calculations!$F$2:$AL$175,27,FALSE),"")</f>
        <v/>
      </c>
      <c r="M96" s="39" t="str">
        <f>IFERROR(VLOOKUP(C96,Calculations!$F$2:$AL$175,28,FALSE),"")</f>
        <v/>
      </c>
      <c r="N96" s="40" t="str">
        <f>IFERROR(VLOOKUP(C96,Calculations!$F$2:$AL$175,31,FALSE),"")</f>
        <v/>
      </c>
    </row>
    <row r="97" spans="2:14" ht="13.5" hidden="1" customHeight="1" x14ac:dyDescent="0.3">
      <c r="B97" s="41">
        <v>16</v>
      </c>
      <c r="C97" s="63" t="str">
        <f>IFERROR(VLOOKUP(B97,Calculations!$B$86:$BC$110,5,FALSE),"")</f>
        <v/>
      </c>
      <c r="D97" s="52" t="str">
        <f>IF(C97="","",VLOOKUP(C97,Lookups!$A$2:$F$99,2,FALSE))</f>
        <v/>
      </c>
      <c r="E97" s="13" t="str">
        <f>IF(C97="","",VLOOKUP(C97,Lookups!$A$2:$F$99,3,FALSE))</f>
        <v/>
      </c>
      <c r="F97" s="13" t="str">
        <f>IF(C97="","",VLOOKUP(C97,Lookups!$A$2:$F$99,4,FALSE))</f>
        <v/>
      </c>
      <c r="G97" s="13" t="str">
        <f>IF(C97="","",VLOOKUP(C97,Lookups!$A$2:$F$99,5,FALSE))</f>
        <v/>
      </c>
      <c r="H97" s="13" t="str">
        <f>IF(C97="","",VLOOKUP(C97,Lookups!$A$2:$F$99,6,FALSE))</f>
        <v/>
      </c>
      <c r="I97" s="36" t="str">
        <f>IFERROR(VLOOKUP(C97,Calculations!$F$2:$AL$175,24,FALSE),"")</f>
        <v/>
      </c>
      <c r="J97" s="37" t="str">
        <f>IFERROR(VLOOKUP(C97,Calculations!$F$2:$AL$175,25,FALSE),"")</f>
        <v/>
      </c>
      <c r="K97" s="38" t="str">
        <f>IFERROR(VLOOKUP(C97,Calculations!$F$2:$AL$175,26,FALSE),"")</f>
        <v/>
      </c>
      <c r="L97" s="39" t="str">
        <f>IFERROR(VLOOKUP(C97,Calculations!$F$2:$AL$175,27,FALSE),"")</f>
        <v/>
      </c>
      <c r="M97" s="39" t="str">
        <f>IFERROR(VLOOKUP(C97,Calculations!$F$2:$AL$175,28,FALSE),"")</f>
        <v/>
      </c>
      <c r="N97" s="40" t="str">
        <f>IFERROR(VLOOKUP(C97,Calculations!$F$2:$AL$175,31,FALSE),"")</f>
        <v/>
      </c>
    </row>
    <row r="98" spans="2:14" ht="13.5" hidden="1" customHeight="1" x14ac:dyDescent="0.3">
      <c r="B98" s="41">
        <v>17</v>
      </c>
      <c r="C98" s="63" t="str">
        <f>IFERROR(VLOOKUP(B98,Calculations!$B$86:$BC$110,5,FALSE),"")</f>
        <v/>
      </c>
      <c r="D98" s="52" t="str">
        <f>IF(C98="","",VLOOKUP(C98,Lookups!$A$2:$F$99,2,FALSE))</f>
        <v/>
      </c>
      <c r="E98" s="13" t="str">
        <f>IF(C98="","",VLOOKUP(C98,Lookups!$A$2:$F$99,3,FALSE))</f>
        <v/>
      </c>
      <c r="F98" s="13" t="str">
        <f>IF(C98="","",VLOOKUP(C98,Lookups!$A$2:$F$99,4,FALSE))</f>
        <v/>
      </c>
      <c r="G98" s="13" t="str">
        <f>IF(C98="","",VLOOKUP(C98,Lookups!$A$2:$F$99,5,FALSE))</f>
        <v/>
      </c>
      <c r="H98" s="13" t="str">
        <f>IF(C98="","",VLOOKUP(C98,Lookups!$A$2:$F$99,6,FALSE))</f>
        <v/>
      </c>
      <c r="I98" s="36" t="str">
        <f>IFERROR(VLOOKUP(C98,Calculations!$F$2:$AL$175,24,FALSE),"")</f>
        <v/>
      </c>
      <c r="J98" s="37" t="str">
        <f>IFERROR(VLOOKUP(C98,Calculations!$F$2:$AL$175,25,FALSE),"")</f>
        <v/>
      </c>
      <c r="K98" s="38" t="str">
        <f>IFERROR(VLOOKUP(C98,Calculations!$F$2:$AL$175,26,FALSE),"")</f>
        <v/>
      </c>
      <c r="L98" s="39" t="str">
        <f>IFERROR(VLOOKUP(C98,Calculations!$F$2:$AL$175,27,FALSE),"")</f>
        <v/>
      </c>
      <c r="M98" s="39" t="str">
        <f>IFERROR(VLOOKUP(C98,Calculations!$F$2:$AL$175,28,FALSE),"")</f>
        <v/>
      </c>
      <c r="N98" s="40" t="str">
        <f>IFERROR(VLOOKUP(C98,Calculations!$F$2:$AL$175,31,FALSE),"")</f>
        <v/>
      </c>
    </row>
    <row r="99" spans="2:14" ht="13.5" hidden="1" customHeight="1" x14ac:dyDescent="0.3">
      <c r="B99" s="41">
        <v>18</v>
      </c>
      <c r="C99" s="63" t="str">
        <f>IFERROR(VLOOKUP(B99,Calculations!$B$86:$BC$110,5,FALSE),"")</f>
        <v/>
      </c>
      <c r="D99" s="52" t="str">
        <f>IF(C99="","",VLOOKUP(C99,Lookups!$A$2:$F$99,2,FALSE))</f>
        <v/>
      </c>
      <c r="E99" s="13" t="str">
        <f>IF(C99="","",VLOOKUP(C99,Lookups!$A$2:$F$99,3,FALSE))</f>
        <v/>
      </c>
      <c r="F99" s="13" t="str">
        <f>IF(C99="","",VLOOKUP(C99,Lookups!$A$2:$F$99,4,FALSE))</f>
        <v/>
      </c>
      <c r="G99" s="13" t="str">
        <f>IF(C99="","",VLOOKUP(C99,Lookups!$A$2:$F$99,5,FALSE))</f>
        <v/>
      </c>
      <c r="H99" s="13" t="str">
        <f>IF(C99="","",VLOOKUP(C99,Lookups!$A$2:$F$99,6,FALSE))</f>
        <v/>
      </c>
      <c r="I99" s="36" t="str">
        <f>IFERROR(VLOOKUP(C99,Calculations!$F$2:$AL$175,24,FALSE),"")</f>
        <v/>
      </c>
      <c r="J99" s="37" t="str">
        <f>IFERROR(VLOOKUP(C99,Calculations!$F$2:$AL$175,25,FALSE),"")</f>
        <v/>
      </c>
      <c r="K99" s="38" t="str">
        <f>IFERROR(VLOOKUP(C99,Calculations!$F$2:$AL$175,26,FALSE),"")</f>
        <v/>
      </c>
      <c r="L99" s="39" t="str">
        <f>IFERROR(VLOOKUP(C99,Calculations!$F$2:$AL$175,27,FALSE),"")</f>
        <v/>
      </c>
      <c r="M99" s="39" t="str">
        <f>IFERROR(VLOOKUP(C99,Calculations!$F$2:$AL$175,28,FALSE),"")</f>
        <v/>
      </c>
      <c r="N99" s="40" t="str">
        <f>IFERROR(VLOOKUP(C99,Calculations!$F$2:$AL$175,31,FALSE),"")</f>
        <v/>
      </c>
    </row>
    <row r="100" spans="2:14" ht="13.5" hidden="1" customHeight="1" x14ac:dyDescent="0.3">
      <c r="B100" s="41">
        <v>19</v>
      </c>
      <c r="C100" s="63" t="str">
        <f>IFERROR(VLOOKUP(B100,Calculations!$B$86:$BC$110,5,FALSE),"")</f>
        <v/>
      </c>
      <c r="D100" s="52" t="str">
        <f>IF(C100="","",VLOOKUP(C100,Lookups!$A$2:$F$99,2,FALSE))</f>
        <v/>
      </c>
      <c r="E100" s="13" t="str">
        <f>IF(C100="","",VLOOKUP(C100,Lookups!$A$2:$F$99,3,FALSE))</f>
        <v/>
      </c>
      <c r="F100" s="13" t="str">
        <f>IF(C100="","",VLOOKUP(C100,Lookups!$A$2:$F$99,4,FALSE))</f>
        <v/>
      </c>
      <c r="G100" s="13" t="str">
        <f>IF(C100="","",VLOOKUP(C100,Lookups!$A$2:$F$99,5,FALSE))</f>
        <v/>
      </c>
      <c r="H100" s="13" t="str">
        <f>IF(C100="","",VLOOKUP(C100,Lookups!$A$2:$F$99,6,FALSE))</f>
        <v/>
      </c>
      <c r="I100" s="36" t="str">
        <f>IFERROR(VLOOKUP(C100,Calculations!$F$2:$AL$175,24,FALSE),"")</f>
        <v/>
      </c>
      <c r="J100" s="37" t="str">
        <f>IFERROR(VLOOKUP(C100,Calculations!$F$2:$AL$175,25,FALSE),"")</f>
        <v/>
      </c>
      <c r="K100" s="38" t="str">
        <f>IFERROR(VLOOKUP(C100,Calculations!$F$2:$AL$175,26,FALSE),"")</f>
        <v/>
      </c>
      <c r="L100" s="39" t="str">
        <f>IFERROR(VLOOKUP(C100,Calculations!$F$2:$AL$175,27,FALSE),"")</f>
        <v/>
      </c>
      <c r="M100" s="39" t="str">
        <f>IFERROR(VLOOKUP(C100,Calculations!$F$2:$AL$175,28,FALSE),"")</f>
        <v/>
      </c>
      <c r="N100" s="40" t="str">
        <f>IFERROR(VLOOKUP(C100,Calculations!$F$2:$AL$175,31,FALSE),"")</f>
        <v/>
      </c>
    </row>
    <row r="101" spans="2:14" ht="13.5" hidden="1" customHeight="1" x14ac:dyDescent="0.3">
      <c r="B101" s="41">
        <v>20</v>
      </c>
      <c r="C101" s="63" t="str">
        <f>IFERROR(VLOOKUP(B101,Calculations!$B$86:$BC$110,5,FALSE),"")</f>
        <v/>
      </c>
      <c r="D101" s="52" t="str">
        <f>IF(C101="","",VLOOKUP(C101,Lookups!$A$2:$F$99,2,FALSE))</f>
        <v/>
      </c>
      <c r="E101" s="13" t="str">
        <f>IF(C101="","",VLOOKUP(C101,Lookups!$A$2:$F$99,3,FALSE))</f>
        <v/>
      </c>
      <c r="F101" s="13" t="str">
        <f>IF(C101="","",VLOOKUP(C101,Lookups!$A$2:$F$99,4,FALSE))</f>
        <v/>
      </c>
      <c r="G101" s="13" t="str">
        <f>IF(C101="","",VLOOKUP(C101,Lookups!$A$2:$F$99,5,FALSE))</f>
        <v/>
      </c>
      <c r="H101" s="13" t="str">
        <f>IF(C101="","",VLOOKUP(C101,Lookups!$A$2:$F$99,6,FALSE))</f>
        <v/>
      </c>
      <c r="I101" s="36" t="str">
        <f>IFERROR(VLOOKUP(C101,Calculations!$F$2:$AL$175,24,FALSE),"")</f>
        <v/>
      </c>
      <c r="J101" s="37" t="str">
        <f>IFERROR(VLOOKUP(C101,Calculations!$F$2:$AL$175,25,FALSE),"")</f>
        <v/>
      </c>
      <c r="K101" s="38" t="str">
        <f>IFERROR(VLOOKUP(C101,Calculations!$F$2:$AL$175,26,FALSE),"")</f>
        <v/>
      </c>
      <c r="L101" s="39" t="str">
        <f>IFERROR(VLOOKUP(C101,Calculations!$F$2:$AL$175,27,FALSE),"")</f>
        <v/>
      </c>
      <c r="M101" s="39" t="str">
        <f>IFERROR(VLOOKUP(C101,Calculations!$F$2:$AL$175,28,FALSE),"")</f>
        <v/>
      </c>
      <c r="N101" s="40" t="str">
        <f>IFERROR(VLOOKUP(C101,Calculations!$F$2:$AL$175,31,FALSE),"")</f>
        <v/>
      </c>
    </row>
    <row r="102" spans="2:14" ht="13.5" hidden="1" customHeight="1" x14ac:dyDescent="0.3">
      <c r="B102" s="41">
        <v>21</v>
      </c>
      <c r="C102" s="63" t="str">
        <f>IFERROR(VLOOKUP(B102,Calculations!$B$86:$BC$110,5,FALSE),"")</f>
        <v/>
      </c>
      <c r="D102" s="52" t="str">
        <f>IF(C102="","",VLOOKUP(C102,Lookups!$A$2:$F$99,2,FALSE))</f>
        <v/>
      </c>
      <c r="E102" s="13" t="str">
        <f>IF(C102="","",VLOOKUP(C102,Lookups!$A$2:$F$99,3,FALSE))</f>
        <v/>
      </c>
      <c r="F102" s="13" t="str">
        <f>IF(C102="","",VLOOKUP(C102,Lookups!$A$2:$F$99,4,FALSE))</f>
        <v/>
      </c>
      <c r="G102" s="13" t="str">
        <f>IF(C102="","",VLOOKUP(C102,Lookups!$A$2:$F$99,5,FALSE))</f>
        <v/>
      </c>
      <c r="H102" s="13" t="str">
        <f>IF(C102="","",VLOOKUP(C102,Lookups!$A$2:$F$99,6,FALSE))</f>
        <v/>
      </c>
      <c r="I102" s="36" t="str">
        <f>IFERROR(VLOOKUP(C102,Calculations!$F$2:$AL$175,24,FALSE),"")</f>
        <v/>
      </c>
      <c r="J102" s="37" t="str">
        <f>IFERROR(VLOOKUP(C102,Calculations!$F$2:$AL$175,25,FALSE),"")</f>
        <v/>
      </c>
      <c r="K102" s="38" t="str">
        <f>IFERROR(VLOOKUP(C102,Calculations!$F$2:$AL$175,26,FALSE),"")</f>
        <v/>
      </c>
      <c r="L102" s="39" t="str">
        <f>IFERROR(VLOOKUP(C102,Calculations!$F$2:$AL$175,27,FALSE),"")</f>
        <v/>
      </c>
      <c r="M102" s="39" t="str">
        <f>IFERROR(VLOOKUP(C102,Calculations!$F$2:$AL$175,28,FALSE),"")</f>
        <v/>
      </c>
      <c r="N102" s="40" t="str">
        <f>IFERROR(VLOOKUP(C102,Calculations!$F$2:$AL$175,31,FALSE),"")</f>
        <v/>
      </c>
    </row>
    <row r="103" spans="2:14" ht="13.5" hidden="1" customHeight="1" x14ac:dyDescent="0.3">
      <c r="B103" s="41">
        <v>22</v>
      </c>
      <c r="C103" s="63" t="str">
        <f>IFERROR(VLOOKUP(B103,Calculations!$B$86:$BC$110,5,FALSE),"")</f>
        <v/>
      </c>
      <c r="D103" s="52" t="str">
        <f>IF(C103="","",VLOOKUP(C103,Lookups!$A$2:$F$99,2,FALSE))</f>
        <v/>
      </c>
      <c r="E103" s="13" t="str">
        <f>IF(C103="","",VLOOKUP(C103,Lookups!$A$2:$F$99,3,FALSE))</f>
        <v/>
      </c>
      <c r="F103" s="13" t="str">
        <f>IF(C103="","",VLOOKUP(C103,Lookups!$A$2:$F$99,4,FALSE))</f>
        <v/>
      </c>
      <c r="G103" s="13" t="str">
        <f>IF(C103="","",VLOOKUP(C103,Lookups!$A$2:$F$99,5,FALSE))</f>
        <v/>
      </c>
      <c r="H103" s="13" t="str">
        <f>IF(C103="","",VLOOKUP(C103,Lookups!$A$2:$F$99,6,FALSE))</f>
        <v/>
      </c>
      <c r="I103" s="36" t="str">
        <f>IFERROR(VLOOKUP(C103,Calculations!$F$2:$AL$175,24,FALSE),"")</f>
        <v/>
      </c>
      <c r="J103" s="37" t="str">
        <f>IFERROR(VLOOKUP(C103,Calculations!$F$2:$AL$175,25,FALSE),"")</f>
        <v/>
      </c>
      <c r="K103" s="38" t="str">
        <f>IFERROR(VLOOKUP(C103,Calculations!$F$2:$AL$175,26,FALSE),"")</f>
        <v/>
      </c>
      <c r="L103" s="39" t="str">
        <f>IFERROR(VLOOKUP(C103,Calculations!$F$2:$AL$175,27,FALSE),"")</f>
        <v/>
      </c>
      <c r="M103" s="39" t="str">
        <f>IFERROR(VLOOKUP(C103,Calculations!$F$2:$AL$175,28,FALSE),"")</f>
        <v/>
      </c>
      <c r="N103" s="40" t="str">
        <f>IFERROR(VLOOKUP(C103,Calculations!$F$2:$AL$175,31,FALSE),"")</f>
        <v/>
      </c>
    </row>
    <row r="104" spans="2:14" ht="13.5" hidden="1" customHeight="1" x14ac:dyDescent="0.3">
      <c r="B104" s="41">
        <v>23</v>
      </c>
      <c r="C104" s="63" t="str">
        <f>IFERROR(VLOOKUP(B104,Calculations!$B$86:$BC$110,5,FALSE),"")</f>
        <v/>
      </c>
      <c r="D104" s="52" t="str">
        <f>IF(C104="","",VLOOKUP(C104,Lookups!$A$2:$F$99,2,FALSE))</f>
        <v/>
      </c>
      <c r="E104" s="13" t="str">
        <f>IF(C104="","",VLOOKUP(C104,Lookups!$A$2:$F$99,3,FALSE))</f>
        <v/>
      </c>
      <c r="F104" s="13" t="str">
        <f>IF(C104="","",VLOOKUP(C104,Lookups!$A$2:$F$99,4,FALSE))</f>
        <v/>
      </c>
      <c r="G104" s="13" t="str">
        <f>IF(C104="","",VLOOKUP(C104,Lookups!$A$2:$F$99,5,FALSE))</f>
        <v/>
      </c>
      <c r="H104" s="13" t="str">
        <f>IF(C104="","",VLOOKUP(C104,Lookups!$A$2:$F$99,6,FALSE))</f>
        <v/>
      </c>
      <c r="I104" s="36" t="str">
        <f>IFERROR(VLOOKUP(C104,Calculations!$F$2:$AL$175,24,FALSE),"")</f>
        <v/>
      </c>
      <c r="J104" s="37" t="str">
        <f>IFERROR(VLOOKUP(C104,Calculations!$F$2:$AL$175,25,FALSE),"")</f>
        <v/>
      </c>
      <c r="K104" s="38" t="str">
        <f>IFERROR(VLOOKUP(C104,Calculations!$F$2:$AL$175,26,FALSE),"")</f>
        <v/>
      </c>
      <c r="L104" s="39" t="str">
        <f>IFERROR(VLOOKUP(C104,Calculations!$F$2:$AL$175,27,FALSE),"")</f>
        <v/>
      </c>
      <c r="M104" s="39" t="str">
        <f>IFERROR(VLOOKUP(C104,Calculations!$F$2:$AL$175,28,FALSE),"")</f>
        <v/>
      </c>
      <c r="N104" s="40" t="str">
        <f>IFERROR(VLOOKUP(C104,Calculations!$F$2:$AL$175,31,FALSE),"")</f>
        <v/>
      </c>
    </row>
    <row r="105" spans="2:14" ht="13.5" hidden="1" customHeight="1" x14ac:dyDescent="0.3">
      <c r="B105" s="41">
        <v>24</v>
      </c>
      <c r="C105" s="63" t="str">
        <f>IFERROR(VLOOKUP(B105,Calculations!$B$86:$BC$110,5,FALSE),"")</f>
        <v/>
      </c>
      <c r="D105" s="52" t="str">
        <f>IF(C105="","",VLOOKUP(C105,Lookups!$A$2:$F$99,2,FALSE))</f>
        <v/>
      </c>
      <c r="E105" s="13" t="str">
        <f>IF(C105="","",VLOOKUP(C105,Lookups!$A$2:$F$99,3,FALSE))</f>
        <v/>
      </c>
      <c r="F105" s="13" t="str">
        <f>IF(C105="","",VLOOKUP(C105,Lookups!$A$2:$F$99,4,FALSE))</f>
        <v/>
      </c>
      <c r="G105" s="13" t="str">
        <f>IF(C105="","",VLOOKUP(C105,Lookups!$A$2:$F$99,5,FALSE))</f>
        <v/>
      </c>
      <c r="H105" s="13" t="str">
        <f>IF(C105="","",VLOOKUP(C105,Lookups!$A$2:$F$99,6,FALSE))</f>
        <v/>
      </c>
      <c r="I105" s="36" t="str">
        <f>IFERROR(VLOOKUP(C105,Calculations!$F$2:$AL$175,24,FALSE),"")</f>
        <v/>
      </c>
      <c r="J105" s="37" t="str">
        <f>IFERROR(VLOOKUP(C105,Calculations!$F$2:$AL$175,25,FALSE),"")</f>
        <v/>
      </c>
      <c r="K105" s="38" t="str">
        <f>IFERROR(VLOOKUP(C105,Calculations!$F$2:$AL$175,26,FALSE),"")</f>
        <v/>
      </c>
      <c r="L105" s="39" t="str">
        <f>IFERROR(VLOOKUP(C105,Calculations!$F$2:$AL$175,27,FALSE),"")</f>
        <v/>
      </c>
      <c r="M105" s="39" t="str">
        <f>IFERROR(VLOOKUP(C105,Calculations!$F$2:$AL$175,28,FALSE),"")</f>
        <v/>
      </c>
      <c r="N105" s="40" t="str">
        <f>IFERROR(VLOOKUP(C105,Calculations!$F$2:$AL$175,31,FALSE),"")</f>
        <v/>
      </c>
    </row>
    <row r="106" spans="2:14" ht="13.5" hidden="1" customHeight="1" x14ac:dyDescent="0.3">
      <c r="B106" s="41">
        <v>25</v>
      </c>
      <c r="C106" s="63" t="str">
        <f>IFERROR(VLOOKUP(B106,Calculations!$B$86:$BC$110,5,FALSE),"")</f>
        <v/>
      </c>
      <c r="D106" s="52" t="str">
        <f>IF(C106="","",VLOOKUP(C106,Lookups!$A$2:$F$99,2,FALSE))</f>
        <v/>
      </c>
      <c r="E106" s="13" t="str">
        <f>IF(C106="","",VLOOKUP(C106,Lookups!$A$2:$F$99,3,FALSE))</f>
        <v/>
      </c>
      <c r="F106" s="13" t="str">
        <f>IF(C106="","",VLOOKUP(C106,Lookups!$A$2:$F$99,4,FALSE))</f>
        <v/>
      </c>
      <c r="G106" s="13" t="str">
        <f>IF(C106="","",VLOOKUP(C106,Lookups!$A$2:$F$99,5,FALSE))</f>
        <v/>
      </c>
      <c r="H106" s="13" t="str">
        <f>IF(C106="","",VLOOKUP(C106,Lookups!$A$2:$F$99,6,FALSE))</f>
        <v/>
      </c>
      <c r="I106" s="36" t="str">
        <f>IFERROR(VLOOKUP(C106,Calculations!$F$2:$AL$175,24,FALSE),"")</f>
        <v/>
      </c>
      <c r="J106" s="37" t="str">
        <f>IFERROR(VLOOKUP(C106,Calculations!$F$2:$AL$175,25,FALSE),"")</f>
        <v/>
      </c>
      <c r="K106" s="38" t="str">
        <f>IFERROR(VLOOKUP(C106,Calculations!$F$2:$AL$175,26,FALSE),"")</f>
        <v/>
      </c>
      <c r="L106" s="39" t="str">
        <f>IFERROR(VLOOKUP(C106,Calculations!$F$2:$AL$175,27,FALSE),"")</f>
        <v/>
      </c>
      <c r="M106" s="39" t="str">
        <f>IFERROR(VLOOKUP(C106,Calculations!$F$2:$AL$175,28,FALSE),"")</f>
        <v/>
      </c>
      <c r="N106" s="40" t="str">
        <f>IFERROR(VLOOKUP(C106,Calculations!$F$2:$AL$175,31,FALSE),"")</f>
        <v/>
      </c>
    </row>
    <row r="107" spans="2:14" ht="13.5" hidden="1" customHeight="1" x14ac:dyDescent="0.3">
      <c r="B107" s="41">
        <v>26</v>
      </c>
      <c r="C107" s="63" t="str">
        <f>IFERROR(VLOOKUP(B107,Calculations!$B$86:$BC$110,5,FALSE),"")</f>
        <v/>
      </c>
      <c r="D107" s="52" t="str">
        <f>IF(C107="","",VLOOKUP(C107,Lookups!$A$2:$F$99,2,FALSE))</f>
        <v/>
      </c>
      <c r="E107" s="13" t="str">
        <f>IF(C107="","",VLOOKUP(C107,Lookups!$A$2:$F$99,3,FALSE))</f>
        <v/>
      </c>
      <c r="F107" s="13" t="str">
        <f>IF(C107="","",VLOOKUP(C107,Lookups!$A$2:$F$99,4,FALSE))</f>
        <v/>
      </c>
      <c r="G107" s="13" t="str">
        <f>IF(C107="","",VLOOKUP(C107,Lookups!$A$2:$F$99,5,FALSE))</f>
        <v/>
      </c>
      <c r="H107" s="13" t="str">
        <f>IF(C107="","",VLOOKUP(C107,Lookups!$A$2:$F$99,6,FALSE))</f>
        <v/>
      </c>
      <c r="I107" s="36" t="str">
        <f>IFERROR(VLOOKUP(C107,Calculations!$F$2:$AL$175,24,FALSE),"")</f>
        <v/>
      </c>
      <c r="J107" s="37" t="str">
        <f>IFERROR(VLOOKUP(C107,Calculations!$F$2:$AL$175,25,FALSE),"")</f>
        <v/>
      </c>
      <c r="K107" s="38" t="str">
        <f>IFERROR(VLOOKUP(C107,Calculations!$F$2:$AL$175,26,FALSE),"")</f>
        <v/>
      </c>
      <c r="L107" s="39" t="str">
        <f>IFERROR(VLOOKUP(C107,Calculations!$F$2:$AL$175,27,FALSE),"")</f>
        <v/>
      </c>
      <c r="M107" s="39" t="str">
        <f>IFERROR(VLOOKUP(C107,Calculations!$F$2:$AL$175,28,FALSE),"")</f>
        <v/>
      </c>
      <c r="N107" s="40" t="str">
        <f>IFERROR(VLOOKUP(C107,Calculations!$F$2:$AL$175,31,FALSE),"")</f>
        <v/>
      </c>
    </row>
    <row r="108" spans="2:14" ht="13.5" hidden="1" customHeight="1" x14ac:dyDescent="0.3">
      <c r="C108" s="63" t="str">
        <f>IFERROR(VLOOKUP(B108,Calculations!$B$86:$BC$110,5,FALSE),"")</f>
        <v/>
      </c>
      <c r="D108" s="52" t="str">
        <f>IF(C108="","",VLOOKUP(C108,Lookups!$A$2:$F$99,2,FALSE))</f>
        <v/>
      </c>
      <c r="E108" s="13" t="str">
        <f>IF(C108="","",VLOOKUP(C108,Lookups!$A$2:$F$99,3,FALSE))</f>
        <v/>
      </c>
      <c r="F108" s="13" t="str">
        <f>IF(C108="","",VLOOKUP(C108,Lookups!$A$2:$F$99,4,FALSE))</f>
        <v/>
      </c>
      <c r="G108" s="13" t="str">
        <f>IF(C108="","",VLOOKUP(C108,Lookups!$A$2:$F$99,5,FALSE))</f>
        <v/>
      </c>
      <c r="H108" s="13" t="str">
        <f>IF(C108="","",VLOOKUP(C108,Lookups!$A$2:$F$99,6,FALSE))</f>
        <v/>
      </c>
      <c r="I108" s="36" t="str">
        <f>IFERROR(VLOOKUP(C108,Calculations!$F$2:$AL$175,24,FALSE),"")</f>
        <v/>
      </c>
      <c r="J108" s="37" t="str">
        <f>IFERROR(VLOOKUP(C108,Calculations!$F$2:$AL$175,25,FALSE),"")</f>
        <v/>
      </c>
      <c r="K108" s="38" t="str">
        <f>IFERROR(VLOOKUP(C108,Calculations!$F$2:$AL$175,26,FALSE),"")</f>
        <v/>
      </c>
      <c r="L108" s="39" t="str">
        <f>IFERROR(VLOOKUP(C108,Calculations!$F$2:$AL$175,27,FALSE),"")</f>
        <v/>
      </c>
      <c r="M108" s="39" t="str">
        <f>IFERROR(VLOOKUP(C108,Calculations!$F$2:$AL$175,28,FALSE),"")</f>
        <v/>
      </c>
      <c r="N108" s="40" t="str">
        <f>IFERROR(VLOOKUP(C108,Calculations!$F$2:$AL$175,31,FALSE),"")</f>
        <v/>
      </c>
    </row>
    <row r="109" spans="2:14" ht="13.5" customHeight="1" x14ac:dyDescent="0.3">
      <c r="C109" s="11" t="s">
        <v>141</v>
      </c>
      <c r="D109" s="51"/>
      <c r="E109" s="11"/>
      <c r="F109" s="11"/>
      <c r="G109" s="11"/>
      <c r="H109" s="11"/>
      <c r="I109" s="33"/>
      <c r="J109" s="34"/>
      <c r="K109" s="21"/>
      <c r="L109" s="21"/>
      <c r="M109" s="21"/>
      <c r="N109" s="35"/>
    </row>
    <row r="110" spans="2:14" ht="13.5" customHeight="1" x14ac:dyDescent="0.3">
      <c r="B110" s="41">
        <v>1</v>
      </c>
      <c r="C110" s="63" t="str">
        <f>IFERROR(VLOOKUP(B110,Calculations!$B$112:$BC$121,5,FALSE),"")</f>
        <v/>
      </c>
      <c r="D110" s="52" t="str">
        <f>IF(C110="","",VLOOKUP(C110,Lookups!$A$2:$F$99,2,FALSE))</f>
        <v/>
      </c>
      <c r="E110" s="13" t="str">
        <f>IF(C110="","",VLOOKUP(C110,Lookups!$A$2:$F$99,3,FALSE))</f>
        <v/>
      </c>
      <c r="F110" s="13" t="str">
        <f>IF(C110="","",VLOOKUP(C110,Lookups!$A$2:$F$99,4,FALSE))</f>
        <v/>
      </c>
      <c r="G110" s="13" t="str">
        <f>IF(C110="","",VLOOKUP(C110,Lookups!$A$2:$F$99,5,FALSE))</f>
        <v/>
      </c>
      <c r="H110" s="13" t="str">
        <f>IF(C110="","",VLOOKUP(C110,Lookups!$A$2:$F$99,6,FALSE))</f>
        <v/>
      </c>
      <c r="I110" s="36" t="str">
        <f>IFERROR(VLOOKUP(C110,Calculations!$F$2:$AL$175,24,FALSE),"")</f>
        <v/>
      </c>
      <c r="J110" s="37" t="str">
        <f>IFERROR(VLOOKUP(C110,Calculations!$F$2:$AL$175,25,FALSE),"")</f>
        <v/>
      </c>
      <c r="K110" s="38" t="str">
        <f>IFERROR(VLOOKUP(C110,Calculations!$F$2:$AL$175,26,FALSE),"")</f>
        <v/>
      </c>
      <c r="L110" s="39" t="str">
        <f>IFERROR(VLOOKUP(C110,Calculations!$F$2:$AL$175,27,FALSE),"")</f>
        <v/>
      </c>
      <c r="M110" s="39" t="str">
        <f>IFERROR(VLOOKUP(C110,Calculations!$F$2:$AL$175,28,FALSE),"")</f>
        <v/>
      </c>
      <c r="N110" s="40" t="str">
        <f>IFERROR(VLOOKUP(C110,Calculations!$F$2:$AL$175,31,FALSE),"")</f>
        <v/>
      </c>
    </row>
    <row r="111" spans="2:14" ht="13.5" customHeight="1" x14ac:dyDescent="0.3">
      <c r="B111" s="41">
        <v>2</v>
      </c>
      <c r="C111" s="63" t="str">
        <f>IFERROR(VLOOKUP(B111,Calculations!$B$112:$BC$121,5,FALSE),"")</f>
        <v xml:space="preserve">Steve Privett </v>
      </c>
      <c r="D111" s="52">
        <f>IF(C111="","",VLOOKUP(C111,Lookups!$A$2:$F$99,2,FALSE))</f>
        <v>880</v>
      </c>
      <c r="E111" s="13" t="str">
        <f>IF(C111="","",VLOOKUP(C111,Lookups!$A$2:$F$99,3,FALSE))</f>
        <v>Grade AA</v>
      </c>
      <c r="F111" s="13" t="str">
        <f>IF(C111="","",VLOOKUP(C111,Lookups!$A$2:$F$99,4,FALSE))</f>
        <v>PCP Class</v>
      </c>
      <c r="G111" s="13" t="str">
        <f>IF(C111="","",VLOOKUP(C111,Lookups!$A$2:$F$99,5,FALSE))</f>
        <v>Buccaneers</v>
      </c>
      <c r="H111" s="13" t="str">
        <f>IF(C111="","",VLOOKUP(C111,Lookups!$A$2:$F$99,6,FALSE))</f>
        <v>Buccaneers</v>
      </c>
      <c r="I111" s="36">
        <f>IFERROR(VLOOKUP(C111,Calculations!$F$2:$AL$175,24,FALSE),"")</f>
        <v>1</v>
      </c>
      <c r="J111" s="37">
        <f>IFERROR(VLOOKUP(C111,Calculations!$F$2:$AL$175,25,FALSE),"")</f>
        <v>0.94285714285714284</v>
      </c>
      <c r="K111" s="38">
        <f>IFERROR(VLOOKUP(C111,Calculations!$F$2:$AL$175,26,FALSE),"")</f>
        <v>0.94285714285714284</v>
      </c>
      <c r="L111" s="39">
        <f>IFERROR(VLOOKUP(C111,Calculations!$F$2:$AL$175,27,FALSE),"")</f>
        <v>33</v>
      </c>
      <c r="M111" s="39">
        <f>IFERROR(VLOOKUP(C111,Calculations!$F$2:$AL$175,28,FALSE),"")</f>
        <v>33</v>
      </c>
      <c r="N111" s="40">
        <f>IFERROR(VLOOKUP(C111,Calculations!$F$2:$AL$175,31,FALSE),"")</f>
        <v>33</v>
      </c>
    </row>
    <row r="112" spans="2:14" ht="13.5" hidden="1" customHeight="1" x14ac:dyDescent="0.3">
      <c r="B112" s="41">
        <v>3</v>
      </c>
      <c r="C112" s="63" t="str">
        <f>IFERROR(VLOOKUP(B112,Calculations!$B$112:$BC$121,5,FALSE),"")</f>
        <v/>
      </c>
      <c r="D112" s="52" t="str">
        <f>IF(C112="","",VLOOKUP(C112,Lookups!$A$2:$F$99,2,FALSE))</f>
        <v/>
      </c>
      <c r="E112" s="13" t="str">
        <f>IF(C112="","",VLOOKUP(C112,Lookups!$A$2:$F$99,3,FALSE))</f>
        <v/>
      </c>
      <c r="F112" s="13" t="str">
        <f>IF(C112="","",VLOOKUP(C112,Lookups!$A$2:$F$99,4,FALSE))</f>
        <v/>
      </c>
      <c r="G112" s="13" t="str">
        <f>IF(C112="","",VLOOKUP(C112,Lookups!$A$2:$F$99,5,FALSE))</f>
        <v/>
      </c>
      <c r="H112" s="13" t="str">
        <f>IF(C112="","",VLOOKUP(C112,Lookups!$A$2:$F$99,6,FALSE))</f>
        <v/>
      </c>
      <c r="I112" s="36" t="str">
        <f>IFERROR(VLOOKUP(C112,Calculations!$F$2:$AL$175,24,FALSE),"")</f>
        <v/>
      </c>
      <c r="J112" s="37" t="str">
        <f>IFERROR(VLOOKUP(C112,Calculations!$F$2:$AL$175,25,FALSE),"")</f>
        <v/>
      </c>
      <c r="K112" s="38" t="str">
        <f>IFERROR(VLOOKUP(C112,Calculations!$F$2:$AL$175,26,FALSE),"")</f>
        <v/>
      </c>
      <c r="L112" s="39" t="str">
        <f>IFERROR(VLOOKUP(C112,Calculations!$F$2:$AL$175,27,FALSE),"")</f>
        <v/>
      </c>
      <c r="M112" s="39" t="str">
        <f>IFERROR(VLOOKUP(C112,Calculations!$F$2:$AL$175,28,FALSE),"")</f>
        <v/>
      </c>
      <c r="N112" s="40" t="str">
        <f>IFERROR(VLOOKUP(C112,Calculations!$F$2:$AL$175,31,FALSE),"")</f>
        <v/>
      </c>
    </row>
    <row r="113" spans="2:14" ht="13.5" hidden="1" customHeight="1" x14ac:dyDescent="0.3">
      <c r="B113" s="41">
        <v>4</v>
      </c>
      <c r="C113" s="63" t="str">
        <f>IFERROR(VLOOKUP(B113,Calculations!$B$112:$BC$121,5,FALSE),"")</f>
        <v/>
      </c>
      <c r="D113" s="52" t="str">
        <f>IF(C113="","",VLOOKUP(C113,Lookups!$A$2:$F$99,2,FALSE))</f>
        <v/>
      </c>
      <c r="E113" s="13" t="str">
        <f>IF(C113="","",VLOOKUP(C113,Lookups!$A$2:$F$99,3,FALSE))</f>
        <v/>
      </c>
      <c r="F113" s="13" t="str">
        <f>IF(C113="","",VLOOKUP(C113,Lookups!$A$2:$F$99,4,FALSE))</f>
        <v/>
      </c>
      <c r="G113" s="13" t="str">
        <f>IF(C113="","",VLOOKUP(C113,Lookups!$A$2:$F$99,5,FALSE))</f>
        <v/>
      </c>
      <c r="H113" s="13" t="str">
        <f>IF(C113="","",VLOOKUP(C113,Lookups!$A$2:$F$99,6,FALSE))</f>
        <v/>
      </c>
      <c r="I113" s="36" t="str">
        <f>IFERROR(VLOOKUP(C113,Calculations!$F$2:$AL$175,24,FALSE),"")</f>
        <v/>
      </c>
      <c r="J113" s="37" t="str">
        <f>IFERROR(VLOOKUP(C113,Calculations!$F$2:$AL$175,25,FALSE),"")</f>
        <v/>
      </c>
      <c r="K113" s="38" t="str">
        <f>IFERROR(VLOOKUP(C113,Calculations!$F$2:$AL$175,26,FALSE),"")</f>
        <v/>
      </c>
      <c r="L113" s="39" t="str">
        <f>IFERROR(VLOOKUP(C113,Calculations!$F$2:$AL$175,27,FALSE),"")</f>
        <v/>
      </c>
      <c r="M113" s="39" t="str">
        <f>IFERROR(VLOOKUP(C113,Calculations!$F$2:$AL$175,28,FALSE),"")</f>
        <v/>
      </c>
      <c r="N113" s="40" t="str">
        <f>IFERROR(VLOOKUP(C113,Calculations!$F$2:$AL$175,31,FALSE),"")</f>
        <v/>
      </c>
    </row>
    <row r="114" spans="2:14" ht="13.5" hidden="1" customHeight="1" x14ac:dyDescent="0.3">
      <c r="B114" s="41">
        <v>5</v>
      </c>
      <c r="C114" s="63" t="str">
        <f>IFERROR(VLOOKUP(B114,Calculations!$B$112:$BC$121,5,FALSE),"")</f>
        <v/>
      </c>
      <c r="D114" s="52" t="str">
        <f>IF(C114="","",VLOOKUP(C114,Lookups!$A$2:$F$99,2,FALSE))</f>
        <v/>
      </c>
      <c r="E114" s="13" t="str">
        <f>IF(C114="","",VLOOKUP(C114,Lookups!$A$2:$F$99,3,FALSE))</f>
        <v/>
      </c>
      <c r="F114" s="13" t="str">
        <f>IF(C114="","",VLOOKUP(C114,Lookups!$A$2:$F$99,4,FALSE))</f>
        <v/>
      </c>
      <c r="G114" s="13" t="str">
        <f>IF(C114="","",VLOOKUP(C114,Lookups!$A$2:$F$99,5,FALSE))</f>
        <v/>
      </c>
      <c r="H114" s="13" t="str">
        <f>IF(C114="","",VLOOKUP(C114,Lookups!$A$2:$F$99,6,FALSE))</f>
        <v/>
      </c>
      <c r="I114" s="36" t="str">
        <f>IFERROR(VLOOKUP(C114,Calculations!$F$2:$AL$175,24,FALSE),"")</f>
        <v/>
      </c>
      <c r="J114" s="37" t="str">
        <f>IFERROR(VLOOKUP(C114,Calculations!$F$2:$AL$175,25,FALSE),"")</f>
        <v/>
      </c>
      <c r="K114" s="38" t="str">
        <f>IFERROR(VLOOKUP(C114,Calculations!$F$2:$AL$175,26,FALSE),"")</f>
        <v/>
      </c>
      <c r="L114" s="39" t="str">
        <f>IFERROR(VLOOKUP(C114,Calculations!$F$2:$AL$175,27,FALSE),"")</f>
        <v/>
      </c>
      <c r="M114" s="39" t="str">
        <f>IFERROR(VLOOKUP(C114,Calculations!$F$2:$AL$175,28,FALSE),"")</f>
        <v/>
      </c>
      <c r="N114" s="40" t="str">
        <f>IFERROR(VLOOKUP(C114,Calculations!$F$2:$AL$175,31,FALSE),"")</f>
        <v/>
      </c>
    </row>
    <row r="115" spans="2:14" ht="13.5" hidden="1" customHeight="1" x14ac:dyDescent="0.3">
      <c r="B115" s="41">
        <v>6</v>
      </c>
      <c r="C115" s="63" t="str">
        <f>IFERROR(VLOOKUP(B115,Calculations!$B$112:$BC$121,5,FALSE),"")</f>
        <v/>
      </c>
      <c r="D115" s="52" t="str">
        <f>IF(C115="","",VLOOKUP(C115,Lookups!$A$2:$F$99,2,FALSE))</f>
        <v/>
      </c>
      <c r="E115" s="13" t="str">
        <f>IF(C115="","",VLOOKUP(C115,Lookups!$A$2:$F$99,3,FALSE))</f>
        <v/>
      </c>
      <c r="F115" s="13" t="str">
        <f>IF(C115="","",VLOOKUP(C115,Lookups!$A$2:$F$99,4,FALSE))</f>
        <v/>
      </c>
      <c r="G115" s="13" t="str">
        <f>IF(C115="","",VLOOKUP(C115,Lookups!$A$2:$F$99,5,FALSE))</f>
        <v/>
      </c>
      <c r="H115" s="13" t="str">
        <f>IF(C115="","",VLOOKUP(C115,Lookups!$A$2:$F$99,6,FALSE))</f>
        <v/>
      </c>
      <c r="I115" s="36" t="str">
        <f>IFERROR(VLOOKUP(C115,Calculations!$F$2:$AL$175,24,FALSE),"")</f>
        <v/>
      </c>
      <c r="J115" s="37" t="str">
        <f>IFERROR(VLOOKUP(C115,Calculations!$F$2:$AL$175,25,FALSE),"")</f>
        <v/>
      </c>
      <c r="K115" s="38" t="str">
        <f>IFERROR(VLOOKUP(C115,Calculations!$F$2:$AL$175,26,FALSE),"")</f>
        <v/>
      </c>
      <c r="L115" s="39" t="str">
        <f>IFERROR(VLOOKUP(C115,Calculations!$F$2:$AL$175,27,FALSE),"")</f>
        <v/>
      </c>
      <c r="M115" s="39" t="str">
        <f>IFERROR(VLOOKUP(C115,Calculations!$F$2:$AL$175,28,FALSE),"")</f>
        <v/>
      </c>
      <c r="N115" s="40" t="str">
        <f>IFERROR(VLOOKUP(C115,Calculations!$F$2:$AL$175,31,FALSE),"")</f>
        <v/>
      </c>
    </row>
    <row r="116" spans="2:14" ht="13.5" hidden="1" customHeight="1" x14ac:dyDescent="0.3">
      <c r="B116" s="41">
        <v>7</v>
      </c>
      <c r="C116" s="63" t="str">
        <f>IFERROR(VLOOKUP(B116,Calculations!$B$112:$BC$121,5,FALSE),"")</f>
        <v/>
      </c>
      <c r="D116" s="52" t="str">
        <f>IF(C116="","",VLOOKUP(C116,Lookups!$A$2:$F$99,2,FALSE))</f>
        <v/>
      </c>
      <c r="E116" s="13" t="str">
        <f>IF(C116="","",VLOOKUP(C116,Lookups!$A$2:$F$99,3,FALSE))</f>
        <v/>
      </c>
      <c r="F116" s="13" t="str">
        <f>IF(C116="","",VLOOKUP(C116,Lookups!$A$2:$F$99,4,FALSE))</f>
        <v/>
      </c>
      <c r="G116" s="13" t="str">
        <f>IF(C116="","",VLOOKUP(C116,Lookups!$A$2:$F$99,5,FALSE))</f>
        <v/>
      </c>
      <c r="H116" s="13" t="str">
        <f>IF(C116="","",VLOOKUP(C116,Lookups!$A$2:$F$99,6,FALSE))</f>
        <v/>
      </c>
      <c r="I116" s="36" t="str">
        <f>IFERROR(VLOOKUP(C116,Calculations!$F$2:$AL$175,24,FALSE),"")</f>
        <v/>
      </c>
      <c r="J116" s="37" t="str">
        <f>IFERROR(VLOOKUP(C116,Calculations!$F$2:$AL$175,25,FALSE),"")</f>
        <v/>
      </c>
      <c r="K116" s="38" t="str">
        <f>IFERROR(VLOOKUP(C116,Calculations!$F$2:$AL$175,26,FALSE),"")</f>
        <v/>
      </c>
      <c r="L116" s="39" t="str">
        <f>IFERROR(VLOOKUP(C116,Calculations!$F$2:$AL$175,27,FALSE),"")</f>
        <v/>
      </c>
      <c r="M116" s="39" t="str">
        <f>IFERROR(VLOOKUP(C116,Calculations!$F$2:$AL$175,28,FALSE),"")</f>
        <v/>
      </c>
      <c r="N116" s="40" t="str">
        <f>IFERROR(VLOOKUP(C116,Calculations!$F$2:$AL$175,31,FALSE),"")</f>
        <v/>
      </c>
    </row>
    <row r="117" spans="2:14" ht="13.5" hidden="1" customHeight="1" x14ac:dyDescent="0.3">
      <c r="B117" s="41">
        <v>8</v>
      </c>
      <c r="C117" s="63" t="str">
        <f>IFERROR(VLOOKUP(B117,Calculations!$B$112:$BC$121,5,FALSE),"")</f>
        <v/>
      </c>
      <c r="D117" s="52" t="str">
        <f>IF(C117="","",VLOOKUP(C117,Lookups!$A$2:$F$99,2,FALSE))</f>
        <v/>
      </c>
      <c r="E117" s="13" t="str">
        <f>IF(C117="","",VLOOKUP(C117,Lookups!$A$2:$F$99,3,FALSE))</f>
        <v/>
      </c>
      <c r="F117" s="13" t="str">
        <f>IF(C117="","",VLOOKUP(C117,Lookups!$A$2:$F$99,4,FALSE))</f>
        <v/>
      </c>
      <c r="G117" s="13" t="str">
        <f>IF(C117="","",VLOOKUP(C117,Lookups!$A$2:$F$99,5,FALSE))</f>
        <v/>
      </c>
      <c r="H117" s="13" t="str">
        <f>IF(C117="","",VLOOKUP(C117,Lookups!$A$2:$F$99,6,FALSE))</f>
        <v/>
      </c>
      <c r="I117" s="36" t="str">
        <f>IFERROR(VLOOKUP(C117,Calculations!$F$2:$AL$175,24,FALSE),"")</f>
        <v/>
      </c>
      <c r="J117" s="37" t="str">
        <f>IFERROR(VLOOKUP(C117,Calculations!$F$2:$AL$175,25,FALSE),"")</f>
        <v/>
      </c>
      <c r="K117" s="38" t="str">
        <f>IFERROR(VLOOKUP(C117,Calculations!$F$2:$AL$175,26,FALSE),"")</f>
        <v/>
      </c>
      <c r="L117" s="39" t="str">
        <f>IFERROR(VLOOKUP(C117,Calculations!$F$2:$AL$175,27,FALSE),"")</f>
        <v/>
      </c>
      <c r="M117" s="39" t="str">
        <f>IFERROR(VLOOKUP(C117,Calculations!$F$2:$AL$175,28,FALSE),"")</f>
        <v/>
      </c>
      <c r="N117" s="40" t="str">
        <f>IFERROR(VLOOKUP(C117,Calculations!$F$2:$AL$175,31,FALSE),"")</f>
        <v/>
      </c>
    </row>
    <row r="118" spans="2:14" ht="13.5" hidden="1" customHeight="1" x14ac:dyDescent="0.3">
      <c r="B118" s="41">
        <v>9</v>
      </c>
      <c r="C118" s="63" t="str">
        <f>IFERROR(VLOOKUP(B118,Calculations!$B$112:$BC$121,5,FALSE),"")</f>
        <v/>
      </c>
      <c r="D118" s="52" t="str">
        <f>IF(C118="","",VLOOKUP(C118,Lookups!$A$2:$F$99,2,FALSE))</f>
        <v/>
      </c>
      <c r="E118" s="13" t="str">
        <f>IF(C118="","",VLOOKUP(C118,Lookups!$A$2:$F$99,3,FALSE))</f>
        <v/>
      </c>
      <c r="F118" s="13" t="str">
        <f>IF(C118="","",VLOOKUP(C118,Lookups!$A$2:$F$99,4,FALSE))</f>
        <v/>
      </c>
      <c r="G118" s="13" t="str">
        <f>IF(C118="","",VLOOKUP(C118,Lookups!$A$2:$F$99,5,FALSE))</f>
        <v/>
      </c>
      <c r="H118" s="13" t="str">
        <f>IF(C118="","",VLOOKUP(C118,Lookups!$A$2:$F$99,6,FALSE))</f>
        <v/>
      </c>
      <c r="I118" s="36" t="str">
        <f>IFERROR(VLOOKUP(C118,Calculations!$F$2:$AL$175,24,FALSE),"")</f>
        <v/>
      </c>
      <c r="J118" s="37" t="str">
        <f>IFERROR(VLOOKUP(C118,Calculations!$F$2:$AL$175,25,FALSE),"")</f>
        <v/>
      </c>
      <c r="K118" s="38" t="str">
        <f>IFERROR(VLOOKUP(C118,Calculations!$F$2:$AL$175,26,FALSE),"")</f>
        <v/>
      </c>
      <c r="L118" s="39" t="str">
        <f>IFERROR(VLOOKUP(C118,Calculations!$F$2:$AL$175,27,FALSE),"")</f>
        <v/>
      </c>
      <c r="M118" s="39" t="str">
        <f>IFERROR(VLOOKUP(C118,Calculations!$F$2:$AL$175,28,FALSE),"")</f>
        <v/>
      </c>
      <c r="N118" s="40" t="str">
        <f>IFERROR(VLOOKUP(C118,Calculations!$F$2:$AL$175,31,FALSE),"")</f>
        <v/>
      </c>
    </row>
    <row r="119" spans="2:14" ht="13.5" hidden="1" customHeight="1" x14ac:dyDescent="0.3">
      <c r="B119" s="41">
        <v>10</v>
      </c>
      <c r="C119" s="63" t="str">
        <f>IFERROR(VLOOKUP(B119,Calculations!$B$112:$BC$121,5,FALSE),"")</f>
        <v/>
      </c>
      <c r="D119" s="52" t="str">
        <f>IF(C119="","",VLOOKUP(C119,Lookups!$A$2:$F$99,2,FALSE))</f>
        <v/>
      </c>
      <c r="E119" s="13" t="str">
        <f>IF(C119="","",VLOOKUP(C119,Lookups!$A$2:$F$99,3,FALSE))</f>
        <v/>
      </c>
      <c r="F119" s="13" t="str">
        <f>IF(C119="","",VLOOKUP(C119,Lookups!$A$2:$F$99,4,FALSE))</f>
        <v/>
      </c>
      <c r="G119" s="13" t="str">
        <f>IF(C119="","",VLOOKUP(C119,Lookups!$A$2:$F$99,5,FALSE))</f>
        <v/>
      </c>
      <c r="H119" s="13" t="str">
        <f>IF(C119="","",VLOOKUP(C119,Lookups!$A$2:$F$99,6,FALSE))</f>
        <v/>
      </c>
      <c r="I119" s="36" t="str">
        <f>IFERROR(VLOOKUP(C119,Calculations!$F$2:$AL$175,24,FALSE),"")</f>
        <v/>
      </c>
      <c r="J119" s="37" t="str">
        <f>IFERROR(VLOOKUP(C119,Calculations!$F$2:$AL$175,25,FALSE),"")</f>
        <v/>
      </c>
      <c r="K119" s="38" t="str">
        <f>IFERROR(VLOOKUP(C119,Calculations!$F$2:$AL$175,26,FALSE),"")</f>
        <v/>
      </c>
      <c r="L119" s="39" t="str">
        <f>IFERROR(VLOOKUP(C119,Calculations!$F$2:$AL$175,27,FALSE),"")</f>
        <v/>
      </c>
      <c r="M119" s="39" t="str">
        <f>IFERROR(VLOOKUP(C119,Calculations!$F$2:$AL$175,28,FALSE),"")</f>
        <v/>
      </c>
      <c r="N119" s="40" t="str">
        <f>IFERROR(VLOOKUP(C119,Calculations!$F$2:$AL$175,31,FALSE),"")</f>
        <v/>
      </c>
    </row>
    <row r="120" spans="2:14" ht="13.5" hidden="1" customHeight="1" x14ac:dyDescent="0.3">
      <c r="B120" s="41">
        <v>11</v>
      </c>
      <c r="C120" s="63" t="str">
        <f>IFERROR(VLOOKUP(B120,Calculations!$B$112:$BC$121,5,FALSE),"")</f>
        <v/>
      </c>
      <c r="D120" s="52" t="str">
        <f>IF(C120="","",VLOOKUP(C120,Lookups!$A$2:$F$99,2,FALSE))</f>
        <v/>
      </c>
      <c r="E120" s="13" t="str">
        <f>IF(C120="","",VLOOKUP(C120,Lookups!$A$2:$F$99,3,FALSE))</f>
        <v/>
      </c>
      <c r="F120" s="13" t="str">
        <f>IF(C120="","",VLOOKUP(C120,Lookups!$A$2:$F$99,4,FALSE))</f>
        <v/>
      </c>
      <c r="G120" s="13" t="str">
        <f>IF(C120="","",VLOOKUP(C120,Lookups!$A$2:$F$99,5,FALSE))</f>
        <v/>
      </c>
      <c r="H120" s="13" t="str">
        <f>IF(C120="","",VLOOKUP(C120,Lookups!$A$2:$F$99,6,FALSE))</f>
        <v/>
      </c>
      <c r="I120" s="36" t="str">
        <f>IFERROR(VLOOKUP(C120,Calculations!$F$2:$AL$175,24,FALSE),"")</f>
        <v/>
      </c>
      <c r="J120" s="37" t="str">
        <f>IFERROR(VLOOKUP(C120,Calculations!$F$2:$AL$175,25,FALSE),"")</f>
        <v/>
      </c>
      <c r="K120" s="38" t="str">
        <f>IFERROR(VLOOKUP(C120,Calculations!$F$2:$AL$175,26,FALSE),"")</f>
        <v/>
      </c>
      <c r="L120" s="39" t="str">
        <f>IFERROR(VLOOKUP(C120,Calculations!$F$2:$AL$175,27,FALSE),"")</f>
        <v/>
      </c>
      <c r="M120" s="39" t="str">
        <f>IFERROR(VLOOKUP(C120,Calculations!$F$2:$AL$175,28,FALSE),"")</f>
        <v/>
      </c>
      <c r="N120" s="40" t="str">
        <f>IFERROR(VLOOKUP(C120,Calculations!$F$2:$AL$175,31,FALSE),"")</f>
        <v/>
      </c>
    </row>
    <row r="121" spans="2:14" ht="13.5" hidden="1" customHeight="1" x14ac:dyDescent="0.3">
      <c r="B121" s="41">
        <v>12</v>
      </c>
      <c r="C121" s="63" t="str">
        <f>IFERROR(VLOOKUP(B121,Calculations!$B$112:$BC$121,5,FALSE),"")</f>
        <v/>
      </c>
      <c r="D121" s="52" t="str">
        <f>IF(C121="","",VLOOKUP(C121,Lookups!$A$2:$F$99,2,FALSE))</f>
        <v/>
      </c>
      <c r="E121" s="13" t="str">
        <f>IF(C121="","",VLOOKUP(C121,Lookups!$A$2:$F$99,3,FALSE))</f>
        <v/>
      </c>
      <c r="F121" s="13" t="str">
        <f>IF(C121="","",VLOOKUP(C121,Lookups!$A$2:$F$99,4,FALSE))</f>
        <v/>
      </c>
      <c r="G121" s="13" t="str">
        <f>IF(C121="","",VLOOKUP(C121,Lookups!$A$2:$F$99,5,FALSE))</f>
        <v/>
      </c>
      <c r="H121" s="13" t="str">
        <f>IF(C121="","",VLOOKUP(C121,Lookups!$A$2:$F$99,6,FALSE))</f>
        <v/>
      </c>
      <c r="I121" s="36" t="str">
        <f>IFERROR(VLOOKUP(C121,Calculations!$F$2:$AL$175,24,FALSE),"")</f>
        <v/>
      </c>
      <c r="J121" s="37" t="str">
        <f>IFERROR(VLOOKUP(C121,Calculations!$F$2:$AL$175,25,FALSE),"")</f>
        <v/>
      </c>
      <c r="K121" s="38" t="str">
        <f>IFERROR(VLOOKUP(C121,Calculations!$F$2:$AL$175,26,FALSE),"")</f>
        <v/>
      </c>
      <c r="L121" s="39" t="str">
        <f>IFERROR(VLOOKUP(C121,Calculations!$F$2:$AL$175,27,FALSE),"")</f>
        <v/>
      </c>
      <c r="M121" s="39" t="str">
        <f>IFERROR(VLOOKUP(C121,Calculations!$F$2:$AL$175,28,FALSE),"")</f>
        <v/>
      </c>
      <c r="N121" s="40" t="str">
        <f>IFERROR(VLOOKUP(C121,Calculations!$F$2:$AL$175,31,FALSE),"")</f>
        <v/>
      </c>
    </row>
    <row r="122" spans="2:14" ht="13.5" hidden="1" customHeight="1" x14ac:dyDescent="0.3">
      <c r="B122" s="41">
        <v>13</v>
      </c>
      <c r="C122" s="63" t="str">
        <f>IFERROR(VLOOKUP(B122,Calculations!$B$112:$BC$121,5,FALSE),"")</f>
        <v/>
      </c>
      <c r="D122" s="52" t="str">
        <f>IF(C122="","",VLOOKUP(C122,Lookups!$A$2:$F$99,2,FALSE))</f>
        <v/>
      </c>
      <c r="E122" s="13" t="str">
        <f>IF(C122="","",VLOOKUP(C122,Lookups!$A$2:$F$99,3,FALSE))</f>
        <v/>
      </c>
      <c r="F122" s="13" t="str">
        <f>IF(C122="","",VLOOKUP(C122,Lookups!$A$2:$F$99,4,FALSE))</f>
        <v/>
      </c>
      <c r="G122" s="13" t="str">
        <f>IF(C122="","",VLOOKUP(C122,Lookups!$A$2:$F$99,5,FALSE))</f>
        <v/>
      </c>
      <c r="H122" s="13" t="str">
        <f>IF(C122="","",VLOOKUP(C122,Lookups!$A$2:$F$99,6,FALSE))</f>
        <v/>
      </c>
      <c r="I122" s="36" t="str">
        <f>IFERROR(VLOOKUP(C122,Calculations!$F$2:$AL$175,24,FALSE),"")</f>
        <v/>
      </c>
      <c r="J122" s="37" t="str">
        <f>IFERROR(VLOOKUP(C122,Calculations!$F$2:$AL$175,25,FALSE),"")</f>
        <v/>
      </c>
      <c r="K122" s="38" t="str">
        <f>IFERROR(VLOOKUP(C122,Calculations!$F$2:$AL$175,26,FALSE),"")</f>
        <v/>
      </c>
      <c r="L122" s="39" t="str">
        <f>IFERROR(VLOOKUP(C122,Calculations!$F$2:$AL$175,27,FALSE),"")</f>
        <v/>
      </c>
      <c r="M122" s="39" t="str">
        <f>IFERROR(VLOOKUP(C122,Calculations!$F$2:$AL$175,28,FALSE),"")</f>
        <v/>
      </c>
      <c r="N122" s="40" t="str">
        <f>IFERROR(VLOOKUP(C122,Calculations!$F$2:$AL$175,31,FALSE),"")</f>
        <v/>
      </c>
    </row>
    <row r="123" spans="2:14" ht="13.5" hidden="1" customHeight="1" x14ac:dyDescent="0.3">
      <c r="B123" s="41">
        <v>14</v>
      </c>
      <c r="C123" s="63" t="str">
        <f>IFERROR(VLOOKUP(B123,Calculations!$B$112:$BC$121,5,FALSE),"")</f>
        <v/>
      </c>
      <c r="D123" s="52" t="str">
        <f>IF(C123="","",VLOOKUP(C123,Lookups!$A$2:$F$99,2,FALSE))</f>
        <v/>
      </c>
      <c r="E123" s="13" t="str">
        <f>IF(C123="","",VLOOKUP(C123,Lookups!$A$2:$F$99,3,FALSE))</f>
        <v/>
      </c>
      <c r="F123" s="13" t="str">
        <f>IF(C123="","",VLOOKUP(C123,Lookups!$A$2:$F$99,4,FALSE))</f>
        <v/>
      </c>
      <c r="G123" s="13" t="str">
        <f>IF(C123="","",VLOOKUP(C123,Lookups!$A$2:$F$99,5,FALSE))</f>
        <v/>
      </c>
      <c r="H123" s="13" t="str">
        <f>IF(C123="","",VLOOKUP(C123,Lookups!$A$2:$F$99,6,FALSE))</f>
        <v/>
      </c>
      <c r="I123" s="36" t="str">
        <f>IFERROR(VLOOKUP(C123,Calculations!$F$2:$AL$175,24,FALSE),"")</f>
        <v/>
      </c>
      <c r="J123" s="37" t="str">
        <f>IFERROR(VLOOKUP(C123,Calculations!$F$2:$AL$175,25,FALSE),"")</f>
        <v/>
      </c>
      <c r="K123" s="38" t="str">
        <f>IFERROR(VLOOKUP(C123,Calculations!$F$2:$AL$175,26,FALSE),"")</f>
        <v/>
      </c>
      <c r="L123" s="39" t="str">
        <f>IFERROR(VLOOKUP(C123,Calculations!$F$2:$AL$175,27,FALSE),"")</f>
        <v/>
      </c>
      <c r="M123" s="39" t="str">
        <f>IFERROR(VLOOKUP(C123,Calculations!$F$2:$AL$175,28,FALSE),"")</f>
        <v/>
      </c>
      <c r="N123" s="40" t="str">
        <f>IFERROR(VLOOKUP(C123,Calculations!$F$2:$AL$175,31,FALSE),"")</f>
        <v/>
      </c>
    </row>
    <row r="124" spans="2:14" ht="13.5" hidden="1" customHeight="1" x14ac:dyDescent="0.3">
      <c r="B124" s="41">
        <v>15</v>
      </c>
      <c r="C124" s="63" t="str">
        <f>IFERROR(VLOOKUP(B124,Calculations!$B$112:$BC$121,5,FALSE),"")</f>
        <v/>
      </c>
      <c r="D124" s="52" t="str">
        <f>IF(C124="","",VLOOKUP(C124,Lookups!$A$2:$F$99,2,FALSE))</f>
        <v/>
      </c>
      <c r="E124" s="13" t="str">
        <f>IF(C124="","",VLOOKUP(C124,Lookups!$A$2:$F$99,3,FALSE))</f>
        <v/>
      </c>
      <c r="F124" s="13" t="str">
        <f>IF(C124="","",VLOOKUP(C124,Lookups!$A$2:$F$99,4,FALSE))</f>
        <v/>
      </c>
      <c r="G124" s="13" t="str">
        <f>IF(C124="","",VLOOKUP(C124,Lookups!$A$2:$F$99,5,FALSE))</f>
        <v/>
      </c>
      <c r="H124" s="13" t="str">
        <f>IF(C124="","",VLOOKUP(C124,Lookups!$A$2:$F$99,6,FALSE))</f>
        <v/>
      </c>
      <c r="I124" s="36" t="str">
        <f>IFERROR(VLOOKUP(C124,Calculations!$F$2:$AL$175,24,FALSE),"")</f>
        <v/>
      </c>
      <c r="J124" s="37" t="str">
        <f>IFERROR(VLOOKUP(C124,Calculations!$F$2:$AL$175,25,FALSE),"")</f>
        <v/>
      </c>
      <c r="K124" s="38" t="str">
        <f>IFERROR(VLOOKUP(C124,Calculations!$F$2:$AL$175,26,FALSE),"")</f>
        <v/>
      </c>
      <c r="L124" s="39" t="str">
        <f>IFERROR(VLOOKUP(C124,Calculations!$F$2:$AL$175,27,FALSE),"")</f>
        <v/>
      </c>
      <c r="M124" s="39" t="str">
        <f>IFERROR(VLOOKUP(C124,Calculations!$F$2:$AL$175,28,FALSE),"")</f>
        <v/>
      </c>
      <c r="N124" s="40" t="str">
        <f>IFERROR(VLOOKUP(C124,Calculations!$F$2:$AL$175,31,FALSE),"")</f>
        <v/>
      </c>
    </row>
    <row r="125" spans="2:14" ht="13.5" hidden="1" customHeight="1" x14ac:dyDescent="0.3">
      <c r="B125" s="41">
        <v>16</v>
      </c>
      <c r="C125" s="63" t="str">
        <f>IFERROR(VLOOKUP(B125,Calculations!$B$112:$BC$121,5,FALSE),"")</f>
        <v/>
      </c>
      <c r="D125" s="52" t="str">
        <f>IF(C125="","",VLOOKUP(C125,Lookups!$A$2:$F$99,2,FALSE))</f>
        <v/>
      </c>
      <c r="E125" s="13" t="str">
        <f>IF(C125="","",VLOOKUP(C125,Lookups!$A$2:$F$99,3,FALSE))</f>
        <v/>
      </c>
      <c r="F125" s="13" t="str">
        <f>IF(C125="","",VLOOKUP(C125,Lookups!$A$2:$F$99,4,FALSE))</f>
        <v/>
      </c>
      <c r="G125" s="13" t="str">
        <f>IF(C125="","",VLOOKUP(C125,Lookups!$A$2:$F$99,5,FALSE))</f>
        <v/>
      </c>
      <c r="H125" s="13" t="str">
        <f>IF(C125="","",VLOOKUP(C125,Lookups!$A$2:$F$99,6,FALSE))</f>
        <v/>
      </c>
      <c r="I125" s="36" t="str">
        <f>IFERROR(VLOOKUP(C125,Calculations!$F$2:$AL$175,24,FALSE),"")</f>
        <v/>
      </c>
      <c r="J125" s="37" t="str">
        <f>IFERROR(VLOOKUP(C125,Calculations!$F$2:$AL$175,25,FALSE),"")</f>
        <v/>
      </c>
      <c r="K125" s="38" t="str">
        <f>IFERROR(VLOOKUP(C125,Calculations!$F$2:$AL$175,26,FALSE),"")</f>
        <v/>
      </c>
      <c r="L125" s="39" t="str">
        <f>IFERROR(VLOOKUP(C125,Calculations!$F$2:$AL$175,27,FALSE),"")</f>
        <v/>
      </c>
      <c r="M125" s="39" t="str">
        <f>IFERROR(VLOOKUP(C125,Calculations!$F$2:$AL$175,28,FALSE),"")</f>
        <v/>
      </c>
      <c r="N125" s="40" t="str">
        <f>IFERROR(VLOOKUP(C125,Calculations!$F$2:$AL$175,31,FALSE),"")</f>
        <v/>
      </c>
    </row>
    <row r="126" spans="2:14" ht="13.5" hidden="1" customHeight="1" x14ac:dyDescent="0.3">
      <c r="B126" s="41">
        <v>17</v>
      </c>
      <c r="C126" s="63" t="str">
        <f>IFERROR(VLOOKUP(B126,Calculations!$B$112:$BC$121,5,FALSE),"")</f>
        <v/>
      </c>
      <c r="D126" s="52" t="str">
        <f>IF(C126="","",VLOOKUP(C126,Lookups!$A$2:$F$99,2,FALSE))</f>
        <v/>
      </c>
      <c r="E126" s="13" t="str">
        <f>IF(C126="","",VLOOKUP(C126,Lookups!$A$2:$F$99,3,FALSE))</f>
        <v/>
      </c>
      <c r="F126" s="13" t="str">
        <f>IF(C126="","",VLOOKUP(C126,Lookups!$A$2:$F$99,4,FALSE))</f>
        <v/>
      </c>
      <c r="G126" s="13" t="str">
        <f>IF(C126="","",VLOOKUP(C126,Lookups!$A$2:$F$99,5,FALSE))</f>
        <v/>
      </c>
      <c r="H126" s="13" t="str">
        <f>IF(C126="","",VLOOKUP(C126,Lookups!$A$2:$F$99,6,FALSE))</f>
        <v/>
      </c>
      <c r="I126" s="36" t="str">
        <f>IFERROR(VLOOKUP(C126,Calculations!$F$2:$AL$175,24,FALSE),"")</f>
        <v/>
      </c>
      <c r="J126" s="37" t="str">
        <f>IFERROR(VLOOKUP(C126,Calculations!$F$2:$AL$175,25,FALSE),"")</f>
        <v/>
      </c>
      <c r="K126" s="38" t="str">
        <f>IFERROR(VLOOKUP(C126,Calculations!$F$2:$AL$175,26,FALSE),"")</f>
        <v/>
      </c>
      <c r="L126" s="39" t="str">
        <f>IFERROR(VLOOKUP(C126,Calculations!$F$2:$AL$175,27,FALSE),"")</f>
        <v/>
      </c>
      <c r="M126" s="39" t="str">
        <f>IFERROR(VLOOKUP(C126,Calculations!$F$2:$AL$175,28,FALSE),"")</f>
        <v/>
      </c>
      <c r="N126" s="40" t="str">
        <f>IFERROR(VLOOKUP(C126,Calculations!$F$2:$AL$175,31,FALSE),"")</f>
        <v/>
      </c>
    </row>
    <row r="127" spans="2:14" ht="13.5" hidden="1" customHeight="1" x14ac:dyDescent="0.3">
      <c r="B127" s="41">
        <v>18</v>
      </c>
      <c r="C127" s="63" t="str">
        <f>IFERROR(VLOOKUP(B127,Calculations!$B$112:$BC$121,5,FALSE),"")</f>
        <v/>
      </c>
      <c r="D127" s="52" t="str">
        <f>IF(C127="","",VLOOKUP(C127,Lookups!$A$2:$F$99,2,FALSE))</f>
        <v/>
      </c>
      <c r="E127" s="13" t="str">
        <f>IF(C127="","",VLOOKUP(C127,Lookups!$A$2:$F$99,3,FALSE))</f>
        <v/>
      </c>
      <c r="F127" s="13" t="str">
        <f>IF(C127="","",VLOOKUP(C127,Lookups!$A$2:$F$99,4,FALSE))</f>
        <v/>
      </c>
      <c r="G127" s="13" t="str">
        <f>IF(C127="","",VLOOKUP(C127,Lookups!$A$2:$F$99,5,FALSE))</f>
        <v/>
      </c>
      <c r="H127" s="13" t="str">
        <f>IF(C127="","",VLOOKUP(C127,Lookups!$A$2:$F$99,6,FALSE))</f>
        <v/>
      </c>
      <c r="I127" s="36" t="str">
        <f>IFERROR(VLOOKUP(C127,Calculations!$F$2:$AL$175,24,FALSE),"")</f>
        <v/>
      </c>
      <c r="J127" s="37" t="str">
        <f>IFERROR(VLOOKUP(C127,Calculations!$F$2:$AL$175,25,FALSE),"")</f>
        <v/>
      </c>
      <c r="K127" s="38" t="str">
        <f>IFERROR(VLOOKUP(C127,Calculations!$F$2:$AL$175,26,FALSE),"")</f>
        <v/>
      </c>
      <c r="L127" s="39" t="str">
        <f>IFERROR(VLOOKUP(C127,Calculations!$F$2:$AL$175,27,FALSE),"")</f>
        <v/>
      </c>
      <c r="M127" s="39" t="str">
        <f>IFERROR(VLOOKUP(C127,Calculations!$F$2:$AL$175,28,FALSE),"")</f>
        <v/>
      </c>
      <c r="N127" s="40" t="str">
        <f>IFERROR(VLOOKUP(C127,Calculations!$F$2:$AL$175,31,FALSE),"")</f>
        <v/>
      </c>
    </row>
    <row r="128" spans="2:14" ht="13.5" hidden="1" customHeight="1" x14ac:dyDescent="0.3">
      <c r="B128" s="41">
        <v>19</v>
      </c>
      <c r="C128" s="63" t="str">
        <f>IFERROR(VLOOKUP(B128,Calculations!$B$112:$BC$121,5,FALSE),"")</f>
        <v/>
      </c>
      <c r="D128" s="52" t="str">
        <f>IF(C128="","",VLOOKUP(C128,Lookups!$A$2:$F$99,2,FALSE))</f>
        <v/>
      </c>
      <c r="E128" s="13" t="str">
        <f>IF(C128="","",VLOOKUP(C128,Lookups!$A$2:$F$99,3,FALSE))</f>
        <v/>
      </c>
      <c r="F128" s="13" t="str">
        <f>IF(C128="","",VLOOKUP(C128,Lookups!$A$2:$F$99,4,FALSE))</f>
        <v/>
      </c>
      <c r="G128" s="13" t="str">
        <f>IF(C128="","",VLOOKUP(C128,Lookups!$A$2:$F$99,5,FALSE))</f>
        <v/>
      </c>
      <c r="H128" s="13" t="str">
        <f>IF(C128="","",VLOOKUP(C128,Lookups!$A$2:$F$99,6,FALSE))</f>
        <v/>
      </c>
      <c r="I128" s="36" t="str">
        <f>IFERROR(VLOOKUP(C128,Calculations!$F$2:$AL$175,24,FALSE),"")</f>
        <v/>
      </c>
      <c r="J128" s="37" t="str">
        <f>IFERROR(VLOOKUP(C128,Calculations!$F$2:$AL$175,25,FALSE),"")</f>
        <v/>
      </c>
      <c r="K128" s="38" t="str">
        <f>IFERROR(VLOOKUP(C128,Calculations!$F$2:$AL$175,26,FALSE),"")</f>
        <v/>
      </c>
      <c r="L128" s="39" t="str">
        <f>IFERROR(VLOOKUP(C128,Calculations!$F$2:$AL$175,27,FALSE),"")</f>
        <v/>
      </c>
      <c r="M128" s="39" t="str">
        <f>IFERROR(VLOOKUP(C128,Calculations!$F$2:$AL$175,28,FALSE),"")</f>
        <v/>
      </c>
      <c r="N128" s="40" t="str">
        <f>IFERROR(VLOOKUP(C128,Calculations!$F$2:$AL$175,31,FALSE),"")</f>
        <v/>
      </c>
    </row>
    <row r="129" spans="2:14" ht="13.5" hidden="1" customHeight="1" x14ac:dyDescent="0.3">
      <c r="B129" s="41">
        <v>20</v>
      </c>
      <c r="C129" s="63" t="str">
        <f>IFERROR(VLOOKUP(B129,Calculations!$B$112:$BC$121,5,FALSE),"")</f>
        <v/>
      </c>
      <c r="D129" s="52" t="str">
        <f>IF(C129="","",VLOOKUP(C129,Lookups!$A$2:$F$99,2,FALSE))</f>
        <v/>
      </c>
      <c r="E129" s="13" t="str">
        <f>IF(C129="","",VLOOKUP(C129,Lookups!$A$2:$F$99,3,FALSE))</f>
        <v/>
      </c>
      <c r="F129" s="13" t="str">
        <f>IF(C129="","",VLOOKUP(C129,Lookups!$A$2:$F$99,4,FALSE))</f>
        <v/>
      </c>
      <c r="G129" s="13" t="str">
        <f>IF(C129="","",VLOOKUP(C129,Lookups!$A$2:$F$99,5,FALSE))</f>
        <v/>
      </c>
      <c r="H129" s="13" t="str">
        <f>IF(C129="","",VLOOKUP(C129,Lookups!$A$2:$F$99,6,FALSE))</f>
        <v/>
      </c>
      <c r="I129" s="36" t="str">
        <f>IFERROR(VLOOKUP(C129,Calculations!$F$2:$AL$175,24,FALSE),"")</f>
        <v/>
      </c>
      <c r="J129" s="37" t="str">
        <f>IFERROR(VLOOKUP(C129,Calculations!$F$2:$AL$175,25,FALSE),"")</f>
        <v/>
      </c>
      <c r="K129" s="38" t="str">
        <f>IFERROR(VLOOKUP(C129,Calculations!$F$2:$AL$175,26,FALSE),"")</f>
        <v/>
      </c>
      <c r="L129" s="39" t="str">
        <f>IFERROR(VLOOKUP(C129,Calculations!$F$2:$AL$175,27,FALSE),"")</f>
        <v/>
      </c>
      <c r="M129" s="39" t="str">
        <f>IFERROR(VLOOKUP(C129,Calculations!$F$2:$AL$175,28,FALSE),"")</f>
        <v/>
      </c>
      <c r="N129" s="40" t="str">
        <f>IFERROR(VLOOKUP(C129,Calculations!$F$2:$AL$175,31,FALSE),"")</f>
        <v/>
      </c>
    </row>
    <row r="130" spans="2:14" ht="13.5" hidden="1" customHeight="1" x14ac:dyDescent="0.3">
      <c r="C130" s="63" t="str">
        <f>IFERROR(VLOOKUP(B130,Calculations!$B$112:$BC$121,5,FALSE),"")</f>
        <v/>
      </c>
      <c r="D130" s="52" t="str">
        <f>IF(C130="","",VLOOKUP(C130,Lookups!$A$2:$F$99,2,FALSE))</f>
        <v/>
      </c>
      <c r="E130" s="13" t="str">
        <f>IF(C130="","",VLOOKUP(C130,Lookups!$A$2:$F$99,3,FALSE))</f>
        <v/>
      </c>
      <c r="F130" s="13" t="str">
        <f>IF(C130="","",VLOOKUP(C130,Lookups!$A$2:$F$99,4,FALSE))</f>
        <v/>
      </c>
      <c r="G130" s="13" t="str">
        <f>IF(C130="","",VLOOKUP(C130,Lookups!$A$2:$F$99,5,FALSE))</f>
        <v/>
      </c>
      <c r="H130" s="13" t="str">
        <f>IF(C130="","",VLOOKUP(C130,Lookups!$A$2:$F$99,6,FALSE))</f>
        <v/>
      </c>
      <c r="I130" s="36" t="str">
        <f>IFERROR(VLOOKUP(C130,Calculations!$F$2:$AL$175,24,FALSE),"")</f>
        <v/>
      </c>
      <c r="J130" s="37" t="str">
        <f>IFERROR(VLOOKUP(C130,Calculations!$F$2:$AL$175,25,FALSE),"")</f>
        <v/>
      </c>
      <c r="K130" s="38" t="str">
        <f>IFERROR(VLOOKUP(C130,Calculations!$F$2:$AL$175,26,FALSE),"")</f>
        <v/>
      </c>
      <c r="L130" s="39" t="str">
        <f>IFERROR(VLOOKUP(C130,Calculations!$F$2:$AL$175,27,FALSE),"")</f>
        <v/>
      </c>
      <c r="M130" s="39" t="str">
        <f>IFERROR(VLOOKUP(C130,Calculations!$F$2:$AL$175,28,FALSE),"")</f>
        <v/>
      </c>
      <c r="N130" s="40" t="str">
        <f>IFERROR(VLOOKUP(C130,Calculations!$F$2:$AL$175,31,FALSE),"")</f>
        <v/>
      </c>
    </row>
    <row r="131" spans="2:14" ht="13.5" customHeight="1" x14ac:dyDescent="0.3">
      <c r="C131" s="11" t="s">
        <v>142</v>
      </c>
      <c r="D131" s="51"/>
      <c r="E131" s="11"/>
      <c r="F131" s="11"/>
      <c r="G131" s="11"/>
      <c r="H131" s="11"/>
      <c r="I131" s="33"/>
      <c r="J131" s="34"/>
      <c r="K131" s="21"/>
      <c r="L131" s="21"/>
      <c r="M131" s="21"/>
      <c r="N131" s="35"/>
    </row>
    <row r="132" spans="2:14" ht="13.5" customHeight="1" x14ac:dyDescent="0.3">
      <c r="B132" s="41">
        <v>1</v>
      </c>
      <c r="C132" s="63" t="str">
        <f>IFERROR(VLOOKUP(B132,Calculations!$B$123:$BC$138,5,FALSE),"")</f>
        <v>John Watson</v>
      </c>
      <c r="D132" s="52">
        <f>IF(C132="","",VLOOKUP(C132,Lookups!$A$2:$F$99,2,FALSE))</f>
        <v>1559</v>
      </c>
      <c r="E132" s="13" t="str">
        <f>IF(C132="","",VLOOKUP(C132,Lookups!$A$2:$F$99,3,FALSE))</f>
        <v>Grade C</v>
      </c>
      <c r="F132" s="13" t="str">
        <f>IF(C132="","",VLOOKUP(C132,Lookups!$A$2:$F$99,4,FALSE))</f>
        <v>Open Class</v>
      </c>
      <c r="G132" s="13" t="str">
        <f>IF(C132="","",VLOOKUP(C132,Lookups!$A$2:$F$99,5,FALSE))</f>
        <v>None</v>
      </c>
      <c r="H132" s="13" t="str">
        <f>IF(C132="","",VLOOKUP(C132,Lookups!$A$2:$F$99,6,FALSE))</f>
        <v>Newbury</v>
      </c>
      <c r="I132" s="36">
        <f>IFERROR(VLOOKUP(C132,Calculations!$F$2:$AL$175,24,FALSE),"")</f>
        <v>1</v>
      </c>
      <c r="J132" s="37">
        <f>IFERROR(VLOOKUP(C132,Calculations!$F$2:$AL$175,25,FALSE),"")</f>
        <v>0.8571428571428571</v>
      </c>
      <c r="K132" s="38">
        <f>IFERROR(VLOOKUP(C132,Calculations!$F$2:$AL$175,26,FALSE),"")</f>
        <v>0.8571428571428571</v>
      </c>
      <c r="L132" s="39">
        <f>IFERROR(VLOOKUP(C132,Calculations!$F$2:$AL$175,27,FALSE),"")</f>
        <v>30</v>
      </c>
      <c r="M132" s="39">
        <f>IFERROR(VLOOKUP(C132,Calculations!$F$2:$AL$175,28,FALSE),"")</f>
        <v>30</v>
      </c>
      <c r="N132" s="40">
        <f>IFERROR(VLOOKUP(C132,Calculations!$F$2:$AL$175,31,FALSE),"")</f>
        <v>30</v>
      </c>
    </row>
    <row r="133" spans="2:14" ht="13.5" customHeight="1" x14ac:dyDescent="0.3">
      <c r="B133" s="41">
        <v>2</v>
      </c>
      <c r="C133" s="63" t="str">
        <f>IFERROR(VLOOKUP(B133,Calculations!$B$123:$BC$138,5,FALSE),"")</f>
        <v>Geoff Hawes</v>
      </c>
      <c r="D133" s="52">
        <f>IF(C133="","",VLOOKUP(C133,Lookups!$A$2:$F$99,2,FALSE))</f>
        <v>448</v>
      </c>
      <c r="E133" s="13" t="str">
        <f>IF(C133="","",VLOOKUP(C133,Lookups!$A$2:$F$99,3,FALSE))</f>
        <v>Grade C</v>
      </c>
      <c r="F133" s="13" t="str">
        <f>IF(C133="","",VLOOKUP(C133,Lookups!$A$2:$F$99,4,FALSE))</f>
        <v>Open Class</v>
      </c>
      <c r="G133" s="13" t="str">
        <f>IF(C133="","",VLOOKUP(C133,Lookups!$A$2:$F$99,5,FALSE))</f>
        <v>Frobury Hares</v>
      </c>
      <c r="H133" s="13" t="str">
        <f>IF(C133="","",VLOOKUP(C133,Lookups!$A$2:$F$99,6,FALSE))</f>
        <v>Frobury</v>
      </c>
      <c r="I133" s="36">
        <f>IFERROR(VLOOKUP(C133,Calculations!$F$2:$AL$175,24,FALSE),"")</f>
        <v>1</v>
      </c>
      <c r="J133" s="37">
        <f>IFERROR(VLOOKUP(C133,Calculations!$F$2:$AL$175,25,FALSE),"")</f>
        <v>0.54285714285714282</v>
      </c>
      <c r="K133" s="38">
        <f>IFERROR(VLOOKUP(C133,Calculations!$F$2:$AL$175,26,FALSE),"")</f>
        <v>0.54285714285714282</v>
      </c>
      <c r="L133" s="39">
        <f>IFERROR(VLOOKUP(C133,Calculations!$F$2:$AL$175,27,FALSE),"")</f>
        <v>19</v>
      </c>
      <c r="M133" s="39">
        <f>IFERROR(VLOOKUP(C133,Calculations!$F$2:$AL$175,28,FALSE),"")</f>
        <v>19</v>
      </c>
      <c r="N133" s="40">
        <f>IFERROR(VLOOKUP(C133,Calculations!$F$2:$AL$175,31,FALSE),"")</f>
        <v>19</v>
      </c>
    </row>
    <row r="134" spans="2:14" ht="13.5" customHeight="1" x14ac:dyDescent="0.3">
      <c r="B134" s="41">
        <v>3</v>
      </c>
      <c r="C134" s="63" t="str">
        <f>IFERROR(VLOOKUP(B134,Calculations!$B$123:$BC$138,5,FALSE),"")</f>
        <v/>
      </c>
      <c r="D134" s="52" t="str">
        <f>IF(C134="","",VLOOKUP(C134,Lookups!$A$2:$F$99,2,FALSE))</f>
        <v/>
      </c>
      <c r="E134" s="13" t="str">
        <f>IF(C134="","",VLOOKUP(C134,Lookups!$A$2:$F$99,3,FALSE))</f>
        <v/>
      </c>
      <c r="F134" s="13" t="str">
        <f>IF(C134="","",VLOOKUP(C134,Lookups!$A$2:$F$99,4,FALSE))</f>
        <v/>
      </c>
      <c r="G134" s="13" t="str">
        <f>IF(C134="","",VLOOKUP(C134,Lookups!$A$2:$F$99,5,FALSE))</f>
        <v/>
      </c>
      <c r="H134" s="13" t="str">
        <f>IF(C134="","",VLOOKUP(C134,Lookups!$A$2:$F$99,6,FALSE))</f>
        <v/>
      </c>
      <c r="I134" s="36" t="str">
        <f>IFERROR(VLOOKUP(C134,Calculations!$F$2:$AL$175,24,FALSE),"")</f>
        <v/>
      </c>
      <c r="J134" s="37" t="str">
        <f>IFERROR(VLOOKUP(C134,Calculations!$F$2:$AL$175,25,FALSE),"")</f>
        <v/>
      </c>
      <c r="K134" s="38" t="str">
        <f>IFERROR(VLOOKUP(C134,Calculations!$F$2:$AL$175,26,FALSE),"")</f>
        <v/>
      </c>
      <c r="L134" s="39" t="str">
        <f>IFERROR(VLOOKUP(C134,Calculations!$F$2:$AL$175,27,FALSE),"")</f>
        <v/>
      </c>
      <c r="M134" s="39" t="str">
        <f>IFERROR(VLOOKUP(C134,Calculations!$F$2:$AL$175,28,FALSE),"")</f>
        <v/>
      </c>
      <c r="N134" s="40" t="str">
        <f>IFERROR(VLOOKUP(C134,Calculations!$F$2:$AL$175,31,FALSE),"")</f>
        <v/>
      </c>
    </row>
    <row r="135" spans="2:14" ht="13.5" customHeight="1" x14ac:dyDescent="0.3">
      <c r="B135" s="41">
        <v>4</v>
      </c>
      <c r="C135" s="63" t="str">
        <f>IFERROR(VLOOKUP(B135,Calculations!$B$123:$BC$138,5,FALSE),"")</f>
        <v/>
      </c>
      <c r="D135" s="52" t="str">
        <f>IF(C135="","",VLOOKUP(C135,Lookups!$A$2:$F$99,2,FALSE))</f>
        <v/>
      </c>
      <c r="E135" s="13" t="str">
        <f>IF(C135="","",VLOOKUP(C135,Lookups!$A$2:$F$99,3,FALSE))</f>
        <v/>
      </c>
      <c r="F135" s="13" t="str">
        <f>IF(C135="","",VLOOKUP(C135,Lookups!$A$2:$F$99,4,FALSE))</f>
        <v/>
      </c>
      <c r="G135" s="13" t="str">
        <f>IF(C135="","",VLOOKUP(C135,Lookups!$A$2:$F$99,5,FALSE))</f>
        <v/>
      </c>
      <c r="H135" s="13" t="str">
        <f>IF(C135="","",VLOOKUP(C135,Lookups!$A$2:$F$99,6,FALSE))</f>
        <v/>
      </c>
      <c r="I135" s="36" t="str">
        <f>IFERROR(VLOOKUP(C135,Calculations!$F$2:$AL$175,24,FALSE),"")</f>
        <v/>
      </c>
      <c r="J135" s="37" t="str">
        <f>IFERROR(VLOOKUP(C135,Calculations!$F$2:$AL$175,25,FALSE),"")</f>
        <v/>
      </c>
      <c r="K135" s="38" t="str">
        <f>IFERROR(VLOOKUP(C135,Calculations!$F$2:$AL$175,26,FALSE),"")</f>
        <v/>
      </c>
      <c r="L135" s="39" t="str">
        <f>IFERROR(VLOOKUP(C135,Calculations!$F$2:$AL$175,27,FALSE),"")</f>
        <v/>
      </c>
      <c r="M135" s="39" t="str">
        <f>IFERROR(VLOOKUP(C135,Calculations!$F$2:$AL$175,28,FALSE),"")</f>
        <v/>
      </c>
      <c r="N135" s="40" t="str">
        <f>IFERROR(VLOOKUP(C135,Calculations!$F$2:$AL$175,31,FALSE),"")</f>
        <v/>
      </c>
    </row>
    <row r="136" spans="2:14" ht="13.5" hidden="1" customHeight="1" x14ac:dyDescent="0.3">
      <c r="B136" s="41">
        <v>5</v>
      </c>
      <c r="C136" s="63" t="str">
        <f>IFERROR(VLOOKUP(B136,Calculations!$B$123:$BC$138,5,FALSE),"")</f>
        <v/>
      </c>
      <c r="D136" s="52" t="str">
        <f>IF(C136="","",VLOOKUP(C136,Lookups!$A$2:$F$99,2,FALSE))</f>
        <v/>
      </c>
      <c r="E136" s="13" t="str">
        <f>IF(C136="","",VLOOKUP(C136,Lookups!$A$2:$F$99,3,FALSE))</f>
        <v/>
      </c>
      <c r="F136" s="13" t="str">
        <f>IF(C136="","",VLOOKUP(C136,Lookups!$A$2:$F$99,4,FALSE))</f>
        <v/>
      </c>
      <c r="G136" s="13" t="str">
        <f>IF(C136="","",VLOOKUP(C136,Lookups!$A$2:$F$99,5,FALSE))</f>
        <v/>
      </c>
      <c r="H136" s="13" t="str">
        <f>IF(C136="","",VLOOKUP(C136,Lookups!$A$2:$F$99,6,FALSE))</f>
        <v/>
      </c>
      <c r="I136" s="36" t="str">
        <f>IFERROR(VLOOKUP(C136,Calculations!$F$2:$AL$175,24,FALSE),"")</f>
        <v/>
      </c>
      <c r="J136" s="37" t="str">
        <f>IFERROR(VLOOKUP(C136,Calculations!$F$2:$AL$175,25,FALSE),"")</f>
        <v/>
      </c>
      <c r="K136" s="38" t="str">
        <f>IFERROR(VLOOKUP(C136,Calculations!$F$2:$AL$175,26,FALSE),"")</f>
        <v/>
      </c>
      <c r="L136" s="39" t="str">
        <f>IFERROR(VLOOKUP(C136,Calculations!$F$2:$AL$175,27,FALSE),"")</f>
        <v/>
      </c>
      <c r="M136" s="39" t="str">
        <f>IFERROR(VLOOKUP(C136,Calculations!$F$2:$AL$175,28,FALSE),"")</f>
        <v/>
      </c>
      <c r="N136" s="40" t="str">
        <f>IFERROR(VLOOKUP(C136,Calculations!$F$2:$AL$175,31,FALSE),"")</f>
        <v/>
      </c>
    </row>
    <row r="137" spans="2:14" ht="13.5" hidden="1" customHeight="1" x14ac:dyDescent="0.3">
      <c r="B137" s="41">
        <v>6</v>
      </c>
      <c r="C137" s="63" t="str">
        <f>IFERROR(VLOOKUP(B137,Calculations!$B$123:$BC$138,5,FALSE),"")</f>
        <v/>
      </c>
      <c r="D137" s="52" t="str">
        <f>IF(C137="","",VLOOKUP(C137,Lookups!$A$2:$F$99,2,FALSE))</f>
        <v/>
      </c>
      <c r="E137" s="13" t="str">
        <f>IF(C137="","",VLOOKUP(C137,Lookups!$A$2:$F$99,3,FALSE))</f>
        <v/>
      </c>
      <c r="F137" s="13" t="str">
        <f>IF(C137="","",VLOOKUP(C137,Lookups!$A$2:$F$99,4,FALSE))</f>
        <v/>
      </c>
      <c r="G137" s="13" t="str">
        <f>IF(C137="","",VLOOKUP(C137,Lookups!$A$2:$F$99,5,FALSE))</f>
        <v/>
      </c>
      <c r="H137" s="13" t="str">
        <f>IF(C137="","",VLOOKUP(C137,Lookups!$A$2:$F$99,6,FALSE))</f>
        <v/>
      </c>
      <c r="I137" s="36" t="str">
        <f>IFERROR(VLOOKUP(C137,Calculations!$F$2:$AL$175,24,FALSE),"")</f>
        <v/>
      </c>
      <c r="J137" s="37" t="str">
        <f>IFERROR(VLOOKUP(C137,Calculations!$F$2:$AL$175,25,FALSE),"")</f>
        <v/>
      </c>
      <c r="K137" s="38" t="str">
        <f>IFERROR(VLOOKUP(C137,Calculations!$F$2:$AL$175,26,FALSE),"")</f>
        <v/>
      </c>
      <c r="L137" s="39" t="str">
        <f>IFERROR(VLOOKUP(C137,Calculations!$F$2:$AL$175,27,FALSE),"")</f>
        <v/>
      </c>
      <c r="M137" s="39" t="str">
        <f>IFERROR(VLOOKUP(C137,Calculations!$F$2:$AL$175,28,FALSE),"")</f>
        <v/>
      </c>
      <c r="N137" s="40" t="str">
        <f>IFERROR(VLOOKUP(C137,Calculations!$F$2:$AL$175,31,FALSE),"")</f>
        <v/>
      </c>
    </row>
    <row r="138" spans="2:14" ht="13.5" hidden="1" customHeight="1" x14ac:dyDescent="0.3">
      <c r="B138" s="41">
        <v>7</v>
      </c>
      <c r="C138" s="63" t="str">
        <f>IFERROR(VLOOKUP(B138,Calculations!$B$123:$BC$138,5,FALSE),"")</f>
        <v/>
      </c>
      <c r="D138" s="52" t="str">
        <f>IF(C138="","",VLOOKUP(C138,Lookups!$A$2:$F$99,2,FALSE))</f>
        <v/>
      </c>
      <c r="E138" s="13" t="str">
        <f>IF(C138="","",VLOOKUP(C138,Lookups!$A$2:$F$99,3,FALSE))</f>
        <v/>
      </c>
      <c r="F138" s="13" t="str">
        <f>IF(C138="","",VLOOKUP(C138,Lookups!$A$2:$F$99,4,FALSE))</f>
        <v/>
      </c>
      <c r="G138" s="13" t="str">
        <f>IF(C138="","",VLOOKUP(C138,Lookups!$A$2:$F$99,5,FALSE))</f>
        <v/>
      </c>
      <c r="H138" s="13" t="str">
        <f>IF(C138="","",VLOOKUP(C138,Lookups!$A$2:$F$99,6,FALSE))</f>
        <v/>
      </c>
      <c r="I138" s="36" t="str">
        <f>IFERROR(VLOOKUP(C138,Calculations!$F$2:$AL$175,24,FALSE),"")</f>
        <v/>
      </c>
      <c r="J138" s="37" t="str">
        <f>IFERROR(VLOOKUP(C138,Calculations!$F$2:$AL$175,25,FALSE),"")</f>
        <v/>
      </c>
      <c r="K138" s="38" t="str">
        <f>IFERROR(VLOOKUP(C138,Calculations!$F$2:$AL$175,26,FALSE),"")</f>
        <v/>
      </c>
      <c r="L138" s="39" t="str">
        <f>IFERROR(VLOOKUP(C138,Calculations!$F$2:$AL$175,27,FALSE),"")</f>
        <v/>
      </c>
      <c r="M138" s="39" t="str">
        <f>IFERROR(VLOOKUP(C138,Calculations!$F$2:$AL$175,28,FALSE),"")</f>
        <v/>
      </c>
      <c r="N138" s="40" t="str">
        <f>IFERROR(VLOOKUP(C138,Calculations!$F$2:$AL$175,31,FALSE),"")</f>
        <v/>
      </c>
    </row>
    <row r="139" spans="2:14" ht="13.5" hidden="1" customHeight="1" x14ac:dyDescent="0.3">
      <c r="B139" s="41">
        <v>8</v>
      </c>
      <c r="C139" s="63" t="str">
        <f>IFERROR(VLOOKUP(B139,Calculations!$B$123:$BC$138,5,FALSE),"")</f>
        <v/>
      </c>
      <c r="D139" s="52" t="str">
        <f>IF(C139="","",VLOOKUP(C139,Lookups!$A$2:$F$99,2,FALSE))</f>
        <v/>
      </c>
      <c r="E139" s="13" t="str">
        <f>IF(C139="","",VLOOKUP(C139,Lookups!$A$2:$F$99,3,FALSE))</f>
        <v/>
      </c>
      <c r="F139" s="13" t="str">
        <f>IF(C139="","",VLOOKUP(C139,Lookups!$A$2:$F$99,4,FALSE))</f>
        <v/>
      </c>
      <c r="G139" s="13" t="str">
        <f>IF(C139="","",VLOOKUP(C139,Lookups!$A$2:$F$99,5,FALSE))</f>
        <v/>
      </c>
      <c r="H139" s="13" t="str">
        <f>IF(C139="","",VLOOKUP(C139,Lookups!$A$2:$F$99,6,FALSE))</f>
        <v/>
      </c>
      <c r="I139" s="36" t="str">
        <f>IFERROR(VLOOKUP(C139,Calculations!$F$2:$AL$175,24,FALSE),"")</f>
        <v/>
      </c>
      <c r="J139" s="37" t="str">
        <f>IFERROR(VLOOKUP(C139,Calculations!$F$2:$AL$175,25,FALSE),"")</f>
        <v/>
      </c>
      <c r="K139" s="38" t="str">
        <f>IFERROR(VLOOKUP(C139,Calculations!$F$2:$AL$175,26,FALSE),"")</f>
        <v/>
      </c>
      <c r="L139" s="39" t="str">
        <f>IFERROR(VLOOKUP(C139,Calculations!$F$2:$AL$175,27,FALSE),"")</f>
        <v/>
      </c>
      <c r="M139" s="39" t="str">
        <f>IFERROR(VLOOKUP(C139,Calculations!$F$2:$AL$175,28,FALSE),"")</f>
        <v/>
      </c>
      <c r="N139" s="40" t="str">
        <f>IFERROR(VLOOKUP(C139,Calculations!$F$2:$AL$175,31,FALSE),"")</f>
        <v/>
      </c>
    </row>
    <row r="140" spans="2:14" ht="13.5" hidden="1" customHeight="1" x14ac:dyDescent="0.3">
      <c r="B140" s="41">
        <v>9</v>
      </c>
      <c r="C140" s="63" t="str">
        <f>IFERROR(VLOOKUP(B140,Calculations!$B$123:$BC$138,5,FALSE),"")</f>
        <v/>
      </c>
      <c r="D140" s="52" t="str">
        <f>IF(C140="","",VLOOKUP(C140,Lookups!$A$2:$F$99,2,FALSE))</f>
        <v/>
      </c>
      <c r="E140" s="13" t="str">
        <f>IF(C140="","",VLOOKUP(C140,Lookups!$A$2:$F$99,3,FALSE))</f>
        <v/>
      </c>
      <c r="F140" s="13" t="str">
        <f>IF(C140="","",VLOOKUP(C140,Lookups!$A$2:$F$99,4,FALSE))</f>
        <v/>
      </c>
      <c r="G140" s="13" t="str">
        <f>IF(C140="","",VLOOKUP(C140,Lookups!$A$2:$F$99,5,FALSE))</f>
        <v/>
      </c>
      <c r="H140" s="13" t="str">
        <f>IF(C140="","",VLOOKUP(C140,Lookups!$A$2:$F$99,6,FALSE))</f>
        <v/>
      </c>
      <c r="I140" s="36" t="str">
        <f>IFERROR(VLOOKUP(C140,Calculations!$F$2:$AL$175,24,FALSE),"")</f>
        <v/>
      </c>
      <c r="J140" s="37" t="str">
        <f>IFERROR(VLOOKUP(C140,Calculations!$F$2:$AL$175,25,FALSE),"")</f>
        <v/>
      </c>
      <c r="K140" s="38" t="str">
        <f>IFERROR(VLOOKUP(C140,Calculations!$F$2:$AL$175,26,FALSE),"")</f>
        <v/>
      </c>
      <c r="L140" s="39" t="str">
        <f>IFERROR(VLOOKUP(C140,Calculations!$F$2:$AL$175,27,FALSE),"")</f>
        <v/>
      </c>
      <c r="M140" s="39" t="str">
        <f>IFERROR(VLOOKUP(C140,Calculations!$F$2:$AL$175,28,FALSE),"")</f>
        <v/>
      </c>
      <c r="N140" s="40" t="str">
        <f>IFERROR(VLOOKUP(C140,Calculations!$F$2:$AL$175,31,FALSE),"")</f>
        <v/>
      </c>
    </row>
    <row r="141" spans="2:14" ht="13.5" hidden="1" customHeight="1" x14ac:dyDescent="0.3">
      <c r="B141" s="41">
        <v>10</v>
      </c>
      <c r="C141" s="63" t="str">
        <f>IFERROR(VLOOKUP(B141,Calculations!$B$123:$BC$138,5,FALSE),"")</f>
        <v/>
      </c>
      <c r="D141" s="52" t="str">
        <f>IF(C141="","",VLOOKUP(C141,Lookups!$A$2:$F$99,2,FALSE))</f>
        <v/>
      </c>
      <c r="E141" s="13" t="str">
        <f>IF(C141="","",VLOOKUP(C141,Lookups!$A$2:$F$99,3,FALSE))</f>
        <v/>
      </c>
      <c r="F141" s="13" t="str">
        <f>IF(C141="","",VLOOKUP(C141,Lookups!$A$2:$F$99,4,FALSE))</f>
        <v/>
      </c>
      <c r="G141" s="13" t="str">
        <f>IF(C141="","",VLOOKUP(C141,Lookups!$A$2:$F$99,5,FALSE))</f>
        <v/>
      </c>
      <c r="H141" s="13" t="str">
        <f>IF(C141="","",VLOOKUP(C141,Lookups!$A$2:$F$99,6,FALSE))</f>
        <v/>
      </c>
      <c r="I141" s="36" t="str">
        <f>IFERROR(VLOOKUP(C141,Calculations!$F$2:$AL$175,24,FALSE),"")</f>
        <v/>
      </c>
      <c r="J141" s="37" t="str">
        <f>IFERROR(VLOOKUP(C141,Calculations!$F$2:$AL$175,25,FALSE),"")</f>
        <v/>
      </c>
      <c r="K141" s="38" t="str">
        <f>IFERROR(VLOOKUP(C141,Calculations!$F$2:$AL$175,26,FALSE),"")</f>
        <v/>
      </c>
      <c r="L141" s="39" t="str">
        <f>IFERROR(VLOOKUP(C141,Calculations!$F$2:$AL$175,27,FALSE),"")</f>
        <v/>
      </c>
      <c r="M141" s="39" t="str">
        <f>IFERROR(VLOOKUP(C141,Calculations!$F$2:$AL$175,28,FALSE),"")</f>
        <v/>
      </c>
      <c r="N141" s="40" t="str">
        <f>IFERROR(VLOOKUP(C141,Calculations!$F$2:$AL$175,31,FALSE),"")</f>
        <v/>
      </c>
    </row>
    <row r="142" spans="2:14" ht="13.5" hidden="1" customHeight="1" x14ac:dyDescent="0.3">
      <c r="B142" s="41">
        <v>11</v>
      </c>
      <c r="C142" s="63" t="str">
        <f>IFERROR(VLOOKUP(B142,Calculations!$B$123:$BC$138,5,FALSE),"")</f>
        <v/>
      </c>
      <c r="D142" s="52" t="str">
        <f>IF(C142="","",VLOOKUP(C142,Lookups!$A$2:$F$99,2,FALSE))</f>
        <v/>
      </c>
      <c r="E142" s="13" t="str">
        <f>IF(C142="","",VLOOKUP(C142,Lookups!$A$2:$F$99,3,FALSE))</f>
        <v/>
      </c>
      <c r="F142" s="13" t="str">
        <f>IF(C142="","",VLOOKUP(C142,Lookups!$A$2:$F$99,4,FALSE))</f>
        <v/>
      </c>
      <c r="G142" s="13" t="str">
        <f>IF(C142="","",VLOOKUP(C142,Lookups!$A$2:$F$99,5,FALSE))</f>
        <v/>
      </c>
      <c r="H142" s="13" t="str">
        <f>IF(C142="","",VLOOKUP(C142,Lookups!$A$2:$F$99,6,FALSE))</f>
        <v/>
      </c>
      <c r="I142" s="36" t="str">
        <f>IFERROR(VLOOKUP(C142,Calculations!$F$2:$AL$175,24,FALSE),"")</f>
        <v/>
      </c>
      <c r="J142" s="37" t="str">
        <f>IFERROR(VLOOKUP(C142,Calculations!$F$2:$AL$175,25,FALSE),"")</f>
        <v/>
      </c>
      <c r="K142" s="38" t="str">
        <f>IFERROR(VLOOKUP(C142,Calculations!$F$2:$AL$175,26,FALSE),"")</f>
        <v/>
      </c>
      <c r="L142" s="39" t="str">
        <f>IFERROR(VLOOKUP(C142,Calculations!$F$2:$AL$175,27,FALSE),"")</f>
        <v/>
      </c>
      <c r="M142" s="39" t="str">
        <f>IFERROR(VLOOKUP(C142,Calculations!$F$2:$AL$175,28,FALSE),"")</f>
        <v/>
      </c>
      <c r="N142" s="40" t="str">
        <f>IFERROR(VLOOKUP(C142,Calculations!$F$2:$AL$175,31,FALSE),"")</f>
        <v/>
      </c>
    </row>
    <row r="143" spans="2:14" ht="13.5" hidden="1" customHeight="1" x14ac:dyDescent="0.3">
      <c r="B143" s="41">
        <v>12</v>
      </c>
      <c r="C143" s="63" t="str">
        <f>IFERROR(VLOOKUP(B143,Calculations!$B$123:$BC$138,5,FALSE),"")</f>
        <v/>
      </c>
      <c r="D143" s="52" t="str">
        <f>IF(C143="","",VLOOKUP(C143,Lookups!$A$2:$F$99,2,FALSE))</f>
        <v/>
      </c>
      <c r="E143" s="13" t="str">
        <f>IF(C143="","",VLOOKUP(C143,Lookups!$A$2:$F$99,3,FALSE))</f>
        <v/>
      </c>
      <c r="F143" s="13" t="str">
        <f>IF(C143="","",VLOOKUP(C143,Lookups!$A$2:$F$99,4,FALSE))</f>
        <v/>
      </c>
      <c r="G143" s="13" t="str">
        <f>IF(C143="","",VLOOKUP(C143,Lookups!$A$2:$F$99,5,FALSE))</f>
        <v/>
      </c>
      <c r="H143" s="13" t="str">
        <f>IF(C143="","",VLOOKUP(C143,Lookups!$A$2:$F$99,6,FALSE))</f>
        <v/>
      </c>
      <c r="I143" s="36" t="str">
        <f>IFERROR(VLOOKUP(C143,Calculations!$F$2:$AL$175,24,FALSE),"")</f>
        <v/>
      </c>
      <c r="J143" s="37" t="str">
        <f>IFERROR(VLOOKUP(C143,Calculations!$F$2:$AL$175,25,FALSE),"")</f>
        <v/>
      </c>
      <c r="K143" s="38" t="str">
        <f>IFERROR(VLOOKUP(C143,Calculations!$F$2:$AL$175,26,FALSE),"")</f>
        <v/>
      </c>
      <c r="L143" s="39" t="str">
        <f>IFERROR(VLOOKUP(C143,Calculations!$F$2:$AL$175,27,FALSE),"")</f>
        <v/>
      </c>
      <c r="M143" s="39" t="str">
        <f>IFERROR(VLOOKUP(C143,Calculations!$F$2:$AL$175,28,FALSE),"")</f>
        <v/>
      </c>
      <c r="N143" s="40" t="str">
        <f>IFERROR(VLOOKUP(C143,Calculations!$F$2:$AL$175,31,FALSE),"")</f>
        <v/>
      </c>
    </row>
    <row r="144" spans="2:14" ht="13.5" hidden="1" customHeight="1" x14ac:dyDescent="0.3">
      <c r="C144" s="63" t="str">
        <f>IFERROR(VLOOKUP(B144,Calculations!$B$123:$BC$138,5,FALSE),"")</f>
        <v/>
      </c>
      <c r="D144" s="52" t="str">
        <f>IF(C144="","",VLOOKUP(C144,Lookups!$A$2:$F$99,2,FALSE))</f>
        <v/>
      </c>
      <c r="E144" s="13" t="str">
        <f>IF(C144="","",VLOOKUP(C144,Lookups!$A$2:$F$99,3,FALSE))</f>
        <v/>
      </c>
      <c r="F144" s="13" t="str">
        <f>IF(C144="","",VLOOKUP(C144,Lookups!$A$2:$F$99,4,FALSE))</f>
        <v/>
      </c>
      <c r="G144" s="13" t="str">
        <f>IF(C144="","",VLOOKUP(C144,Lookups!$A$2:$F$99,5,FALSE))</f>
        <v/>
      </c>
      <c r="H144" s="13" t="str">
        <f>IF(C144="","",VLOOKUP(C144,Lookups!$A$2:$F$99,6,FALSE))</f>
        <v/>
      </c>
      <c r="I144" s="36" t="str">
        <f>IFERROR(VLOOKUP(C144,Calculations!$F$2:$AL$175,24,FALSE),"")</f>
        <v/>
      </c>
      <c r="J144" s="37" t="str">
        <f>IFERROR(VLOOKUP(C144,Calculations!$F$2:$AL$175,25,FALSE),"")</f>
        <v/>
      </c>
      <c r="K144" s="38" t="str">
        <f>IFERROR(VLOOKUP(C144,Calculations!$F$2:$AL$175,26,FALSE),"")</f>
        <v/>
      </c>
      <c r="L144" s="39" t="str">
        <f>IFERROR(VLOOKUP(C144,Calculations!$F$2:$AL$175,27,FALSE),"")</f>
        <v/>
      </c>
      <c r="M144" s="39" t="str">
        <f>IFERROR(VLOOKUP(C144,Calculations!$F$2:$AL$175,28,FALSE),"")</f>
        <v/>
      </c>
      <c r="N144" s="40" t="str">
        <f>IFERROR(VLOOKUP(C144,Calculations!$F$2:$AL$175,31,FALSE),"")</f>
        <v/>
      </c>
    </row>
    <row r="145" spans="2:14" ht="13.5" customHeight="1" x14ac:dyDescent="0.3">
      <c r="C145" s="11" t="s">
        <v>52</v>
      </c>
      <c r="D145" s="51"/>
      <c r="E145" s="11"/>
      <c r="F145" s="11"/>
      <c r="G145" s="11"/>
      <c r="H145" s="11"/>
      <c r="I145" s="33"/>
      <c r="J145" s="34"/>
      <c r="K145" s="21"/>
      <c r="L145" s="21"/>
      <c r="M145" s="21"/>
      <c r="N145" s="35"/>
    </row>
    <row r="146" spans="2:14" ht="13.5" customHeight="1" x14ac:dyDescent="0.3">
      <c r="B146" s="41">
        <v>1</v>
      </c>
      <c r="C146" s="63" t="str">
        <f>IFERROR(VLOOKUP(B146,Calculations!$B$138:$BC$151,5,FALSE),"")</f>
        <v/>
      </c>
      <c r="D146" s="52" t="str">
        <f>IF(C146="","",VLOOKUP(C146,Lookups!$A$2:$F$99,2,FALSE))</f>
        <v/>
      </c>
      <c r="E146" s="13" t="str">
        <f>IF(C146="","",VLOOKUP(C146,Lookups!$A$2:$F$99,3,FALSE))</f>
        <v/>
      </c>
      <c r="F146" s="13" t="str">
        <f>IF(C146="","",VLOOKUP(C146,Lookups!$A$2:$F$99,4,FALSE))</f>
        <v/>
      </c>
      <c r="G146" s="13" t="str">
        <f>IF(C146="","",VLOOKUP(C146,Lookups!$A$2:$F$99,5,FALSE))</f>
        <v/>
      </c>
      <c r="H146" s="13" t="str">
        <f>IF(C146="","",VLOOKUP(C146,Lookups!$A$2:$F$99,6,FALSE))</f>
        <v/>
      </c>
      <c r="I146" s="36" t="str">
        <f>IFERROR(VLOOKUP(C146,Calculations!$F$2:$AL$175,24,FALSE),"")</f>
        <v/>
      </c>
      <c r="J146" s="37" t="str">
        <f>IFERROR(VLOOKUP(C146,Calculations!$F$2:$AL$175,25,FALSE),"")</f>
        <v/>
      </c>
      <c r="K146" s="38" t="str">
        <f>IFERROR(VLOOKUP(C146,Calculations!$F$2:$AL$175,26,FALSE),"")</f>
        <v/>
      </c>
      <c r="L146" s="39" t="str">
        <f>IFERROR(VLOOKUP(C146,Calculations!$F$2:$AL$175,27,FALSE),"")</f>
        <v/>
      </c>
      <c r="M146" s="39" t="str">
        <f>IFERROR(VLOOKUP(C146,Calculations!$F$2:$AL$175,28,FALSE),"")</f>
        <v/>
      </c>
      <c r="N146" s="40" t="str">
        <f>IFERROR(VLOOKUP(C146,Calculations!$F$2:$AL$175,31,FALSE),"")</f>
        <v/>
      </c>
    </row>
    <row r="147" spans="2:14" ht="13.5" customHeight="1" x14ac:dyDescent="0.3">
      <c r="B147" s="41">
        <v>2</v>
      </c>
      <c r="C147" s="63" t="str">
        <f>IFERROR(VLOOKUP(B147,Calculations!$B$138:$BC$151,5,FALSE),"")</f>
        <v/>
      </c>
      <c r="D147" s="52" t="str">
        <f>IF(C147="","",VLOOKUP(C147,Lookups!$A$2:$F$99,2,FALSE))</f>
        <v/>
      </c>
      <c r="E147" s="13" t="str">
        <f>IF(C147="","",VLOOKUP(C147,Lookups!$A$2:$F$99,3,FALSE))</f>
        <v/>
      </c>
      <c r="F147" s="13" t="str">
        <f>IF(C147="","",VLOOKUP(C147,Lookups!$A$2:$F$99,4,FALSE))</f>
        <v/>
      </c>
      <c r="G147" s="13" t="str">
        <f>IF(C147="","",VLOOKUP(C147,Lookups!$A$2:$F$99,5,FALSE))</f>
        <v/>
      </c>
      <c r="H147" s="13" t="str">
        <f>IF(C147="","",VLOOKUP(C147,Lookups!$A$2:$F$99,6,FALSE))</f>
        <v/>
      </c>
      <c r="I147" s="36" t="str">
        <f>IFERROR(VLOOKUP(C147,Calculations!$F$2:$AL$175,24,FALSE),"")</f>
        <v/>
      </c>
      <c r="J147" s="37" t="str">
        <f>IFERROR(VLOOKUP(C147,Calculations!$F$2:$AL$175,25,FALSE),"")</f>
        <v/>
      </c>
      <c r="K147" s="38" t="str">
        <f>IFERROR(VLOOKUP(C147,Calculations!$F$2:$AL$175,26,FALSE),"")</f>
        <v/>
      </c>
      <c r="L147" s="39" t="str">
        <f>IFERROR(VLOOKUP(C147,Calculations!$F$2:$AL$175,27,FALSE),"")</f>
        <v/>
      </c>
      <c r="M147" s="39" t="str">
        <f>IFERROR(VLOOKUP(C147,Calculations!$F$2:$AL$175,28,FALSE),"")</f>
        <v/>
      </c>
      <c r="N147" s="40" t="str">
        <f>IFERROR(VLOOKUP(C147,Calculations!$F$2:$AL$175,31,FALSE),"")</f>
        <v/>
      </c>
    </row>
    <row r="148" spans="2:14" ht="13.5" customHeight="1" x14ac:dyDescent="0.3">
      <c r="B148" s="41">
        <v>3</v>
      </c>
      <c r="C148" s="63" t="str">
        <f>IFERROR(VLOOKUP(B148,Calculations!$B$138:$BC$151,5,FALSE),"")</f>
        <v/>
      </c>
      <c r="D148" s="52" t="str">
        <f>IF(C148="","",VLOOKUP(C148,Lookups!$A$2:$F$99,2,FALSE))</f>
        <v/>
      </c>
      <c r="E148" s="13" t="str">
        <f>IF(C148="","",VLOOKUP(C148,Lookups!$A$2:$F$99,3,FALSE))</f>
        <v/>
      </c>
      <c r="F148" s="13" t="str">
        <f>IF(C148="","",VLOOKUP(C148,Lookups!$A$2:$F$99,4,FALSE))</f>
        <v/>
      </c>
      <c r="G148" s="13" t="str">
        <f>IF(C148="","",VLOOKUP(C148,Lookups!$A$2:$F$99,5,FALSE))</f>
        <v/>
      </c>
      <c r="H148" s="13" t="str">
        <f>IF(C148="","",VLOOKUP(C148,Lookups!$A$2:$F$99,6,FALSE))</f>
        <v/>
      </c>
      <c r="I148" s="36" t="str">
        <f>IFERROR(VLOOKUP(C148,Calculations!$F$2:$AL$175,24,FALSE),"")</f>
        <v/>
      </c>
      <c r="J148" s="37" t="str">
        <f>IFERROR(VLOOKUP(C148,Calculations!$F$2:$AL$175,25,FALSE),"")</f>
        <v/>
      </c>
      <c r="K148" s="38" t="str">
        <f>IFERROR(VLOOKUP(C148,Calculations!$F$2:$AL$175,26,FALSE),"")</f>
        <v/>
      </c>
      <c r="L148" s="39" t="str">
        <f>IFERROR(VLOOKUP(C148,Calculations!$F$2:$AL$175,27,FALSE),"")</f>
        <v/>
      </c>
      <c r="M148" s="39" t="str">
        <f>IFERROR(VLOOKUP(C148,Calculations!$F$2:$AL$175,28,FALSE),"")</f>
        <v/>
      </c>
      <c r="N148" s="40" t="str">
        <f>IFERROR(VLOOKUP(C148,Calculations!$F$2:$AL$175,31,FALSE),"")</f>
        <v/>
      </c>
    </row>
    <row r="149" spans="2:14" ht="13.5" customHeight="1" x14ac:dyDescent="0.3">
      <c r="B149" s="41">
        <v>4</v>
      </c>
      <c r="C149" s="63" t="str">
        <f>IFERROR(VLOOKUP(B149,Calculations!$B$138:$BC$151,5,FALSE),"")</f>
        <v/>
      </c>
      <c r="D149" s="52" t="str">
        <f>IF(C149="","",VLOOKUP(C149,Lookups!$A$2:$F$99,2,FALSE))</f>
        <v/>
      </c>
      <c r="E149" s="13" t="str">
        <f>IF(C149="","",VLOOKUP(C149,Lookups!$A$2:$F$99,3,FALSE))</f>
        <v/>
      </c>
      <c r="F149" s="13" t="str">
        <f>IF(C149="","",VLOOKUP(C149,Lookups!$A$2:$F$99,4,FALSE))</f>
        <v/>
      </c>
      <c r="G149" s="13" t="str">
        <f>IF(C149="","",VLOOKUP(C149,Lookups!$A$2:$F$99,5,FALSE))</f>
        <v/>
      </c>
      <c r="H149" s="13" t="str">
        <f>IF(C149="","",VLOOKUP(C149,Lookups!$A$2:$F$99,6,FALSE))</f>
        <v/>
      </c>
      <c r="I149" s="36" t="str">
        <f>IFERROR(VLOOKUP(C149,Calculations!$F$2:$AL$175,24,FALSE),"")</f>
        <v/>
      </c>
      <c r="J149" s="37" t="str">
        <f>IFERROR(VLOOKUP(C149,Calculations!$F$2:$AL$175,25,FALSE),"")</f>
        <v/>
      </c>
      <c r="K149" s="38" t="str">
        <f>IFERROR(VLOOKUP(C149,Calculations!$F$2:$AL$175,26,FALSE),"")</f>
        <v/>
      </c>
      <c r="L149" s="39" t="str">
        <f>IFERROR(VLOOKUP(C149,Calculations!$F$2:$AL$175,27,FALSE),"")</f>
        <v/>
      </c>
      <c r="M149" s="39" t="str">
        <f>IFERROR(VLOOKUP(C149,Calculations!$F$2:$AL$175,28,FALSE),"")</f>
        <v/>
      </c>
      <c r="N149" s="40" t="str">
        <f>IFERROR(VLOOKUP(C149,Calculations!$F$2:$AL$175,31,FALSE),"")</f>
        <v/>
      </c>
    </row>
    <row r="150" spans="2:14" ht="13.5" customHeight="1" x14ac:dyDescent="0.3">
      <c r="B150" s="41">
        <v>5</v>
      </c>
      <c r="C150" s="63" t="str">
        <f>IFERROR(VLOOKUP(B150,Calculations!$B$138:$BC$151,5,FALSE),"")</f>
        <v/>
      </c>
      <c r="D150" s="52" t="str">
        <f>IF(C150="","",VLOOKUP(C150,Lookups!$A$2:$F$99,2,FALSE))</f>
        <v/>
      </c>
      <c r="E150" s="13" t="str">
        <f>IF(C150="","",VLOOKUP(C150,Lookups!$A$2:$F$99,3,FALSE))</f>
        <v/>
      </c>
      <c r="F150" s="13" t="str">
        <f>IF(C150="","",VLOOKUP(C150,Lookups!$A$2:$F$99,4,FALSE))</f>
        <v/>
      </c>
      <c r="G150" s="13" t="str">
        <f>IF(C150="","",VLOOKUP(C150,Lookups!$A$2:$F$99,5,FALSE))</f>
        <v/>
      </c>
      <c r="H150" s="13" t="str">
        <f>IF(C150="","",VLOOKUP(C150,Lookups!$A$2:$F$99,6,FALSE))</f>
        <v/>
      </c>
      <c r="I150" s="36" t="str">
        <f>IFERROR(VLOOKUP(C150,Calculations!$F$2:$AL$175,24,FALSE),"")</f>
        <v/>
      </c>
      <c r="J150" s="37" t="str">
        <f>IFERROR(VLOOKUP(C150,Calculations!$F$2:$AL$175,25,FALSE),"")</f>
        <v/>
      </c>
      <c r="K150" s="38" t="str">
        <f>IFERROR(VLOOKUP(C150,Calculations!$F$2:$AL$175,26,FALSE),"")</f>
        <v/>
      </c>
      <c r="L150" s="39" t="str">
        <f>IFERROR(VLOOKUP(C150,Calculations!$F$2:$AL$175,27,FALSE),"")</f>
        <v/>
      </c>
      <c r="M150" s="39" t="str">
        <f>IFERROR(VLOOKUP(C150,Calculations!$F$2:$AL$175,28,FALSE),"")</f>
        <v/>
      </c>
      <c r="N150" s="40" t="str">
        <f>IFERROR(VLOOKUP(C150,Calculations!$F$2:$AL$175,31,FALSE),"")</f>
        <v/>
      </c>
    </row>
    <row r="151" spans="2:14" ht="13.5" hidden="1" customHeight="1" x14ac:dyDescent="0.3">
      <c r="B151" s="41">
        <v>6</v>
      </c>
      <c r="C151" s="63" t="str">
        <f>IFERROR(VLOOKUP(B151,Calculations!$B$138:$BC$151,5,FALSE),"")</f>
        <v/>
      </c>
      <c r="D151" s="52" t="str">
        <f>IF(C151="","",VLOOKUP(C151,Lookups!$A$2:$F$99,2,FALSE))</f>
        <v/>
      </c>
      <c r="E151" s="13" t="str">
        <f>IF(C151="","",VLOOKUP(C151,Lookups!$A$2:$F$99,3,FALSE))</f>
        <v/>
      </c>
      <c r="F151" s="13" t="str">
        <f>IF(C151="","",VLOOKUP(C151,Lookups!$A$2:$F$99,4,FALSE))</f>
        <v/>
      </c>
      <c r="G151" s="13" t="str">
        <f>IF(C151="","",VLOOKUP(C151,Lookups!$A$2:$F$99,5,FALSE))</f>
        <v/>
      </c>
      <c r="H151" s="13" t="str">
        <f>IF(C151="","",VLOOKUP(C151,Lookups!$A$2:$F$99,6,FALSE))</f>
        <v/>
      </c>
      <c r="I151" s="36" t="str">
        <f>IFERROR(VLOOKUP(C151,Calculations!$F$2:$AL$175,24,FALSE),"")</f>
        <v/>
      </c>
      <c r="J151" s="37" t="str">
        <f>IFERROR(VLOOKUP(C151,Calculations!$F$2:$AL$175,25,FALSE),"")</f>
        <v/>
      </c>
      <c r="K151" s="38" t="str">
        <f>IFERROR(VLOOKUP(C151,Calculations!$F$2:$AL$175,26,FALSE),"")</f>
        <v/>
      </c>
      <c r="L151" s="39" t="str">
        <f>IFERROR(VLOOKUP(C151,Calculations!$F$2:$AL$175,27,FALSE),"")</f>
        <v/>
      </c>
      <c r="M151" s="39" t="str">
        <f>IFERROR(VLOOKUP(C151,Calculations!$F$2:$AL$175,28,FALSE),"")</f>
        <v/>
      </c>
      <c r="N151" s="40" t="str">
        <f>IFERROR(VLOOKUP(C151,Calculations!$F$2:$AL$175,31,FALSE),"")</f>
        <v/>
      </c>
    </row>
    <row r="152" spans="2:14" ht="13.5" hidden="1" customHeight="1" x14ac:dyDescent="0.3">
      <c r="B152" s="41">
        <v>7</v>
      </c>
      <c r="C152" s="63" t="str">
        <f>IFERROR(VLOOKUP(B152,Calculations!$B$138:$BC$151,5,FALSE),"")</f>
        <v/>
      </c>
      <c r="D152" s="52" t="str">
        <f>IF(C152="","",VLOOKUP(C152,Lookups!$A$2:$F$99,2,FALSE))</f>
        <v/>
      </c>
      <c r="E152" s="13" t="str">
        <f>IF(C152="","",VLOOKUP(C152,Lookups!$A$2:$F$99,3,FALSE))</f>
        <v/>
      </c>
      <c r="F152" s="13" t="str">
        <f>IF(C152="","",VLOOKUP(C152,Lookups!$A$2:$F$99,4,FALSE))</f>
        <v/>
      </c>
      <c r="G152" s="13" t="str">
        <f>IF(C152="","",VLOOKUP(C152,Lookups!$A$2:$F$99,5,FALSE))</f>
        <v/>
      </c>
      <c r="H152" s="13" t="str">
        <f>IF(C152="","",VLOOKUP(C152,Lookups!$A$2:$F$99,6,FALSE))</f>
        <v/>
      </c>
      <c r="I152" s="36" t="str">
        <f>IFERROR(VLOOKUP(C152,Calculations!$F$2:$AL$175,24,FALSE),"")</f>
        <v/>
      </c>
      <c r="J152" s="37" t="str">
        <f>IFERROR(VLOOKUP(C152,Calculations!$F$2:$AL$175,25,FALSE),"")</f>
        <v/>
      </c>
      <c r="K152" s="38" t="str">
        <f>IFERROR(VLOOKUP(C152,Calculations!$F$2:$AL$175,26,FALSE),"")</f>
        <v/>
      </c>
      <c r="L152" s="39" t="str">
        <f>IFERROR(VLOOKUP(C152,Calculations!$F$2:$AL$175,27,FALSE),"")</f>
        <v/>
      </c>
      <c r="M152" s="39" t="str">
        <f>IFERROR(VLOOKUP(C152,Calculations!$F$2:$AL$175,28,FALSE),"")</f>
        <v/>
      </c>
      <c r="N152" s="40" t="str">
        <f>IFERROR(VLOOKUP(C152,Calculations!$F$2:$AL$175,31,FALSE),"")</f>
        <v/>
      </c>
    </row>
    <row r="153" spans="2:14" ht="13.5" hidden="1" customHeight="1" x14ac:dyDescent="0.3">
      <c r="B153" s="41">
        <v>8</v>
      </c>
      <c r="C153" s="63" t="str">
        <f>IFERROR(VLOOKUP(B153,Calculations!$B$138:$BC$151,5,FALSE),"")</f>
        <v/>
      </c>
      <c r="D153" s="52" t="str">
        <f>IF(C153="","",VLOOKUP(C153,Lookups!$A$2:$F$99,2,FALSE))</f>
        <v/>
      </c>
      <c r="E153" s="13" t="str">
        <f>IF(C153="","",VLOOKUP(C153,Lookups!$A$2:$F$99,3,FALSE))</f>
        <v/>
      </c>
      <c r="F153" s="13" t="str">
        <f>IF(C153="","",VLOOKUP(C153,Lookups!$A$2:$F$99,4,FALSE))</f>
        <v/>
      </c>
      <c r="G153" s="13" t="str">
        <f>IF(C153="","",VLOOKUP(C153,Lookups!$A$2:$F$99,5,FALSE))</f>
        <v/>
      </c>
      <c r="H153" s="13" t="str">
        <f>IF(C153="","",VLOOKUP(C153,Lookups!$A$2:$F$99,6,FALSE))</f>
        <v/>
      </c>
      <c r="I153" s="36" t="str">
        <f>IFERROR(VLOOKUP(C153,Calculations!$F$2:$AL$175,24,FALSE),"")</f>
        <v/>
      </c>
      <c r="J153" s="37" t="str">
        <f>IFERROR(VLOOKUP(C153,Calculations!$F$2:$AL$175,25,FALSE),"")</f>
        <v/>
      </c>
      <c r="K153" s="38" t="str">
        <f>IFERROR(VLOOKUP(C153,Calculations!$F$2:$AL$175,26,FALSE),"")</f>
        <v/>
      </c>
      <c r="L153" s="39" t="str">
        <f>IFERROR(VLOOKUP(C153,Calculations!$F$2:$AL$175,27,FALSE),"")</f>
        <v/>
      </c>
      <c r="M153" s="39" t="str">
        <f>IFERROR(VLOOKUP(C153,Calculations!$F$2:$AL$175,28,FALSE),"")</f>
        <v/>
      </c>
      <c r="N153" s="40" t="str">
        <f>IFERROR(VLOOKUP(C153,Calculations!$F$2:$AL$175,31,FALSE),"")</f>
        <v/>
      </c>
    </row>
    <row r="154" spans="2:14" ht="13.5" hidden="1" customHeight="1" x14ac:dyDescent="0.3">
      <c r="B154" s="41">
        <v>9</v>
      </c>
      <c r="C154" s="63" t="str">
        <f>IFERROR(VLOOKUP(B154,Calculations!$B$138:$BC$151,5,FALSE),"")</f>
        <v/>
      </c>
      <c r="D154" s="52" t="str">
        <f>IF(C154="","",VLOOKUP(C154,Lookups!$A$2:$F$99,2,FALSE))</f>
        <v/>
      </c>
      <c r="E154" s="13" t="str">
        <f>IF(C154="","",VLOOKUP(C154,Lookups!$A$2:$F$99,3,FALSE))</f>
        <v/>
      </c>
      <c r="F154" s="13" t="str">
        <f>IF(C154="","",VLOOKUP(C154,Lookups!$A$2:$F$99,4,FALSE))</f>
        <v/>
      </c>
      <c r="G154" s="13" t="str">
        <f>IF(C154="","",VLOOKUP(C154,Lookups!$A$2:$F$99,5,FALSE))</f>
        <v/>
      </c>
      <c r="H154" s="13" t="str">
        <f>IF(C154="","",VLOOKUP(C154,Lookups!$A$2:$F$99,6,FALSE))</f>
        <v/>
      </c>
      <c r="I154" s="36" t="str">
        <f>IFERROR(VLOOKUP(C154,Calculations!$F$2:$AL$175,24,FALSE),"")</f>
        <v/>
      </c>
      <c r="J154" s="37" t="str">
        <f>IFERROR(VLOOKUP(C154,Calculations!$F$2:$AL$175,25,FALSE),"")</f>
        <v/>
      </c>
      <c r="K154" s="38" t="str">
        <f>IFERROR(VLOOKUP(C154,Calculations!$F$2:$AL$175,26,FALSE),"")</f>
        <v/>
      </c>
      <c r="L154" s="39" t="str">
        <f>IFERROR(VLOOKUP(C154,Calculations!$F$2:$AL$175,27,FALSE),"")</f>
        <v/>
      </c>
      <c r="M154" s="39" t="str">
        <f>IFERROR(VLOOKUP(C154,Calculations!$F$2:$AL$175,28,FALSE),"")</f>
        <v/>
      </c>
      <c r="N154" s="40" t="str">
        <f>IFERROR(VLOOKUP(C154,Calculations!$F$2:$AL$175,31,FALSE),"")</f>
        <v/>
      </c>
    </row>
    <row r="155" spans="2:14" ht="13.5" hidden="1" customHeight="1" x14ac:dyDescent="0.3">
      <c r="B155" s="41">
        <v>10</v>
      </c>
      <c r="C155" s="63" t="str">
        <f>IFERROR(VLOOKUP(B155,Calculations!$B$138:$BC$151,5,FALSE),"")</f>
        <v/>
      </c>
      <c r="D155" s="52" t="str">
        <f>IF(C155="","",VLOOKUP(C155,Lookups!$A$2:$F$99,2,FALSE))</f>
        <v/>
      </c>
      <c r="E155" s="13" t="str">
        <f>IF(C155="","",VLOOKUP(C155,Lookups!$A$2:$F$99,3,FALSE))</f>
        <v/>
      </c>
      <c r="F155" s="13" t="str">
        <f>IF(C155="","",VLOOKUP(C155,Lookups!$A$2:$F$99,4,FALSE))</f>
        <v/>
      </c>
      <c r="G155" s="13" t="str">
        <f>IF(C155="","",VLOOKUP(C155,Lookups!$A$2:$F$99,5,FALSE))</f>
        <v/>
      </c>
      <c r="H155" s="13" t="str">
        <f>IF(C155="","",VLOOKUP(C155,Lookups!$A$2:$F$99,6,FALSE))</f>
        <v/>
      </c>
      <c r="I155" s="36" t="str">
        <f>IFERROR(VLOOKUP(C155,Calculations!$F$2:$AL$175,24,FALSE),"")</f>
        <v/>
      </c>
      <c r="J155" s="37" t="str">
        <f>IFERROR(VLOOKUP(C155,Calculations!$F$2:$AL$175,25,FALSE),"")</f>
        <v/>
      </c>
      <c r="K155" s="38" t="str">
        <f>IFERROR(VLOOKUP(C155,Calculations!$F$2:$AL$175,26,FALSE),"")</f>
        <v/>
      </c>
      <c r="L155" s="39" t="str">
        <f>IFERROR(VLOOKUP(C155,Calculations!$F$2:$AL$175,27,FALSE),"")</f>
        <v/>
      </c>
      <c r="M155" s="39" t="str">
        <f>IFERROR(VLOOKUP(C155,Calculations!$F$2:$AL$175,28,FALSE),"")</f>
        <v/>
      </c>
      <c r="N155" s="40" t="str">
        <f>IFERROR(VLOOKUP(C155,Calculations!$F$2:$AL$175,31,FALSE),"")</f>
        <v/>
      </c>
    </row>
    <row r="156" spans="2:14" ht="13.5" hidden="1" customHeight="1" x14ac:dyDescent="0.3">
      <c r="B156" s="41">
        <v>11</v>
      </c>
      <c r="C156" s="63" t="str">
        <f>IFERROR(VLOOKUP(B156,Calculations!$B$138:$BC$151,5,FALSE),"")</f>
        <v/>
      </c>
      <c r="D156" s="52" t="str">
        <f>IF(C156="","",VLOOKUP(C156,Lookups!$A$2:$F$99,2,FALSE))</f>
        <v/>
      </c>
      <c r="E156" s="13" t="str">
        <f>IF(C156="","",VLOOKUP(C156,Lookups!$A$2:$F$99,3,FALSE))</f>
        <v/>
      </c>
      <c r="F156" s="13" t="str">
        <f>IF(C156="","",VLOOKUP(C156,Lookups!$A$2:$F$99,4,FALSE))</f>
        <v/>
      </c>
      <c r="G156" s="13" t="str">
        <f>IF(C156="","",VLOOKUP(C156,Lookups!$A$2:$F$99,5,FALSE))</f>
        <v/>
      </c>
      <c r="H156" s="13" t="str">
        <f>IF(C156="","",VLOOKUP(C156,Lookups!$A$2:$F$99,6,FALSE))</f>
        <v/>
      </c>
      <c r="I156" s="36" t="str">
        <f>IFERROR(VLOOKUP(C156,Calculations!$F$2:$AL$175,24,FALSE),"")</f>
        <v/>
      </c>
      <c r="J156" s="37" t="str">
        <f>IFERROR(VLOOKUP(C156,Calculations!$F$2:$AL$175,25,FALSE),"")</f>
        <v/>
      </c>
      <c r="K156" s="38" t="str">
        <f>IFERROR(VLOOKUP(C156,Calculations!$F$2:$AL$175,26,FALSE),"")</f>
        <v/>
      </c>
      <c r="L156" s="39" t="str">
        <f>IFERROR(VLOOKUP(C156,Calculations!$F$2:$AL$175,27,FALSE),"")</f>
        <v/>
      </c>
      <c r="M156" s="39" t="str">
        <f>IFERROR(VLOOKUP(C156,Calculations!$F$2:$AL$175,28,FALSE),"")</f>
        <v/>
      </c>
      <c r="N156" s="40" t="str">
        <f>IFERROR(VLOOKUP(C156,Calculations!$F$2:$AL$175,31,FALSE),"")</f>
        <v/>
      </c>
    </row>
    <row r="157" spans="2:14" ht="13.5" hidden="1" customHeight="1" x14ac:dyDescent="0.3">
      <c r="B157" s="41">
        <v>12</v>
      </c>
      <c r="C157" s="63" t="str">
        <f>IFERROR(VLOOKUP(B157,Calculations!$B$138:$BC$151,5,FALSE),"")</f>
        <v/>
      </c>
      <c r="D157" s="52" t="str">
        <f>IF(C157="","",VLOOKUP(C157,Lookups!$A$2:$F$99,2,FALSE))</f>
        <v/>
      </c>
      <c r="E157" s="13" t="str">
        <f>IF(C157="","",VLOOKUP(C157,Lookups!$A$2:$F$99,3,FALSE))</f>
        <v/>
      </c>
      <c r="F157" s="13" t="str">
        <f>IF(C157="","",VLOOKUP(C157,Lookups!$A$2:$F$99,4,FALSE))</f>
        <v/>
      </c>
      <c r="G157" s="13" t="str">
        <f>IF(C157="","",VLOOKUP(C157,Lookups!$A$2:$F$99,5,FALSE))</f>
        <v/>
      </c>
      <c r="H157" s="13" t="str">
        <f>IF(C157="","",VLOOKUP(C157,Lookups!$A$2:$F$99,6,FALSE))</f>
        <v/>
      </c>
      <c r="I157" s="36" t="str">
        <f>IFERROR(VLOOKUP(C157,Calculations!$F$2:$AL$175,24,FALSE),"")</f>
        <v/>
      </c>
      <c r="J157" s="37" t="str">
        <f>IFERROR(VLOOKUP(C157,Calculations!$F$2:$AL$175,25,FALSE),"")</f>
        <v/>
      </c>
      <c r="K157" s="38" t="str">
        <f>IFERROR(VLOOKUP(C157,Calculations!$F$2:$AL$175,26,FALSE),"")</f>
        <v/>
      </c>
      <c r="L157" s="39" t="str">
        <f>IFERROR(VLOOKUP(C157,Calculations!$F$2:$AL$175,27,FALSE),"")</f>
        <v/>
      </c>
      <c r="M157" s="39" t="str">
        <f>IFERROR(VLOOKUP(C157,Calculations!$F$2:$AL$175,28,FALSE),"")</f>
        <v/>
      </c>
      <c r="N157" s="40" t="str">
        <f>IFERROR(VLOOKUP(C157,Calculations!$F$2:$AL$175,31,FALSE),"")</f>
        <v/>
      </c>
    </row>
    <row r="158" spans="2:14" ht="13.5" hidden="1" customHeight="1" x14ac:dyDescent="0.3">
      <c r="C158" s="63" t="str">
        <f>IFERROR(VLOOKUP(B158,Calculations!$B$138:$BC$151,5,FALSE),"")</f>
        <v/>
      </c>
      <c r="D158" s="52" t="str">
        <f>IF(C158="","",VLOOKUP(C158,Lookups!$A$2:$F$99,2,FALSE))</f>
        <v/>
      </c>
      <c r="E158" s="13" t="str">
        <f>IF(C158="","",VLOOKUP(C158,Lookups!$A$2:$F$99,3,FALSE))</f>
        <v/>
      </c>
      <c r="F158" s="13" t="str">
        <f>IF(C158="","",VLOOKUP(C158,Lookups!$A$2:$F$99,4,FALSE))</f>
        <v/>
      </c>
      <c r="G158" s="13" t="str">
        <f>IF(C158="","",VLOOKUP(C158,Lookups!$A$2:$F$99,5,FALSE))</f>
        <v/>
      </c>
      <c r="H158" s="13" t="str">
        <f>IF(C158="","",VLOOKUP(C158,Lookups!$A$2:$F$99,6,FALSE))</f>
        <v/>
      </c>
      <c r="I158" s="36" t="str">
        <f>IFERROR(VLOOKUP(C158,Calculations!$F$2:$AL$175,24,FALSE),"")</f>
        <v/>
      </c>
      <c r="J158" s="37" t="str">
        <f>IFERROR(VLOOKUP(C158,Calculations!$F$2:$AL$175,25,FALSE),"")</f>
        <v/>
      </c>
      <c r="K158" s="38" t="str">
        <f>IFERROR(VLOOKUP(C158,Calculations!$F$2:$AL$175,26,FALSE),"")</f>
        <v/>
      </c>
      <c r="L158" s="39" t="str">
        <f>IFERROR(VLOOKUP(C158,Calculations!$F$2:$AL$175,27,FALSE),"")</f>
        <v/>
      </c>
      <c r="M158" s="39" t="str">
        <f>IFERROR(VLOOKUP(C158,Calculations!$F$2:$AL$175,28,FALSE),"")</f>
        <v/>
      </c>
      <c r="N158" s="40" t="str">
        <f>IFERROR(VLOOKUP(C158,Calculations!$F$2:$AL$175,31,FALSE),"")</f>
        <v/>
      </c>
    </row>
    <row r="159" spans="2:14" ht="13.5" customHeight="1" x14ac:dyDescent="0.3">
      <c r="C159" s="11" t="s">
        <v>144</v>
      </c>
      <c r="D159" s="51"/>
      <c r="E159" s="11"/>
      <c r="F159" s="11"/>
      <c r="G159" s="11"/>
      <c r="H159" s="11"/>
      <c r="I159" s="33"/>
      <c r="J159" s="34"/>
      <c r="K159" s="21"/>
      <c r="L159" s="21"/>
      <c r="M159" s="21"/>
      <c r="N159" s="35"/>
    </row>
    <row r="160" spans="2:14" ht="13.5" customHeight="1" x14ac:dyDescent="0.3">
      <c r="B160" s="41">
        <v>1</v>
      </c>
      <c r="C160" s="63" t="str">
        <f>IFERROR(VLOOKUP(B160,Calculations!$B$153:$BC$167,5,FALSE),"")</f>
        <v/>
      </c>
      <c r="D160" s="52" t="str">
        <f>IF(C160="","",VLOOKUP(C160,Lookups!$A$2:$F$99,2,FALSE))</f>
        <v/>
      </c>
      <c r="E160" s="13" t="str">
        <f>IF(C160="","",VLOOKUP(C160,Lookups!$A$2:$F$99,3,FALSE))</f>
        <v/>
      </c>
      <c r="F160" s="13" t="str">
        <f>IF(C160="","",VLOOKUP(C160,Lookups!$A$2:$F$99,4,FALSE))</f>
        <v/>
      </c>
      <c r="G160" s="13" t="str">
        <f>IF(C160="","",VLOOKUP(C160,Lookups!$A$2:$F$99,5,FALSE))</f>
        <v/>
      </c>
      <c r="H160" s="13" t="str">
        <f>IF(C160="","",VLOOKUP(C160,Lookups!$A$2:$F$99,6,FALSE))</f>
        <v/>
      </c>
      <c r="I160" s="36" t="str">
        <f>IFERROR(VLOOKUP(C160,Calculations!$F$2:$AL$175,24,FALSE),"")</f>
        <v/>
      </c>
      <c r="J160" s="37" t="str">
        <f>IFERROR(VLOOKUP(C160,Calculations!$F$2:$AL$175,25,FALSE),"")</f>
        <v/>
      </c>
      <c r="K160" s="38" t="str">
        <f>IFERROR(VLOOKUP(C160,Calculations!$F$2:$AL$175,26,FALSE),"")</f>
        <v/>
      </c>
      <c r="L160" s="39" t="str">
        <f>IFERROR(VLOOKUP(C160,Calculations!$F$2:$AL$175,27,FALSE),"")</f>
        <v/>
      </c>
      <c r="M160" s="39" t="str">
        <f>IFERROR(VLOOKUP(C160,Calculations!$F$2:$AL$175,28,FALSE),"")</f>
        <v/>
      </c>
      <c r="N160" s="40" t="str">
        <f>IFERROR(VLOOKUP(C160,Calculations!$F$2:$AL$175,31,FALSE),"")</f>
        <v/>
      </c>
    </row>
    <row r="161" spans="2:14" ht="13.5" customHeight="1" x14ac:dyDescent="0.3">
      <c r="B161" s="41">
        <v>2</v>
      </c>
      <c r="C161" s="63" t="str">
        <f>IFERROR(VLOOKUP(B161,Calculations!$B$153:$BC$167,5,FALSE),"")</f>
        <v/>
      </c>
      <c r="D161" s="52" t="str">
        <f>IF(C161="","",VLOOKUP(C161,Lookups!$A$2:$F$99,2,FALSE))</f>
        <v/>
      </c>
      <c r="E161" s="13" t="str">
        <f>IF(C161="","",VLOOKUP(C161,Lookups!$A$2:$F$99,3,FALSE))</f>
        <v/>
      </c>
      <c r="F161" s="13" t="str">
        <f>IF(C161="","",VLOOKUP(C161,Lookups!$A$2:$F$99,4,FALSE))</f>
        <v/>
      </c>
      <c r="G161" s="13" t="str">
        <f>IF(C161="","",VLOOKUP(C161,Lookups!$A$2:$F$99,5,FALSE))</f>
        <v/>
      </c>
      <c r="H161" s="13" t="str">
        <f>IF(C161="","",VLOOKUP(C161,Lookups!$A$2:$F$99,6,FALSE))</f>
        <v/>
      </c>
      <c r="I161" s="36" t="str">
        <f>IFERROR(VLOOKUP(C161,Calculations!$F$2:$AL$175,24,FALSE),"")</f>
        <v/>
      </c>
      <c r="J161" s="37" t="str">
        <f>IFERROR(VLOOKUP(C161,Calculations!$F$2:$AL$175,25,FALSE),"")</f>
        <v/>
      </c>
      <c r="K161" s="38" t="str">
        <f>IFERROR(VLOOKUP(C161,Calculations!$F$2:$AL$175,26,FALSE),"")</f>
        <v/>
      </c>
      <c r="L161" s="39" t="str">
        <f>IFERROR(VLOOKUP(C161,Calculations!$F$2:$AL$175,27,FALSE),"")</f>
        <v/>
      </c>
      <c r="M161" s="39" t="str">
        <f>IFERROR(VLOOKUP(C161,Calculations!$F$2:$AL$175,28,FALSE),"")</f>
        <v/>
      </c>
      <c r="N161" s="40" t="str">
        <f>IFERROR(VLOOKUP(C161,Calculations!$F$2:$AL$175,31,FALSE),"")</f>
        <v/>
      </c>
    </row>
    <row r="162" spans="2:14" ht="13.5" customHeight="1" x14ac:dyDescent="0.3">
      <c r="B162" s="41">
        <v>3</v>
      </c>
      <c r="C162" s="63" t="str">
        <f>IFERROR(VLOOKUP(B162,Calculations!$B$153:$BC$167,5,FALSE),"")</f>
        <v/>
      </c>
      <c r="D162" s="52" t="str">
        <f>IF(C162="","",VLOOKUP(C162,Lookups!$A$2:$F$99,2,FALSE))</f>
        <v/>
      </c>
      <c r="E162" s="13" t="str">
        <f>IF(C162="","",VLOOKUP(C162,Lookups!$A$2:$F$99,3,FALSE))</f>
        <v/>
      </c>
      <c r="F162" s="13" t="str">
        <f>IF(C162="","",VLOOKUP(C162,Lookups!$A$2:$F$99,4,FALSE))</f>
        <v/>
      </c>
      <c r="G162" s="13" t="str">
        <f>IF(C162="","",VLOOKUP(C162,Lookups!$A$2:$F$99,5,FALSE))</f>
        <v/>
      </c>
      <c r="H162" s="13" t="str">
        <f>IF(C162="","",VLOOKUP(C162,Lookups!$A$2:$F$99,6,FALSE))</f>
        <v/>
      </c>
      <c r="I162" s="36" t="str">
        <f>IFERROR(VLOOKUP(C162,Calculations!$F$2:$AL$175,24,FALSE),"")</f>
        <v/>
      </c>
      <c r="J162" s="37" t="str">
        <f>IFERROR(VLOOKUP(C162,Calculations!$F$2:$AL$175,25,FALSE),"")</f>
        <v/>
      </c>
      <c r="K162" s="38" t="str">
        <f>IFERROR(VLOOKUP(C162,Calculations!$F$2:$AL$175,26,FALSE),"")</f>
        <v/>
      </c>
      <c r="L162" s="39" t="str">
        <f>IFERROR(VLOOKUP(C162,Calculations!$F$2:$AL$175,27,FALSE),"")</f>
        <v/>
      </c>
      <c r="M162" s="39" t="str">
        <f>IFERROR(VLOOKUP(C162,Calculations!$F$2:$AL$175,28,FALSE),"")</f>
        <v/>
      </c>
      <c r="N162" s="40" t="str">
        <f>IFERROR(VLOOKUP(C162,Calculations!$F$2:$AL$175,31,FALSE),"")</f>
        <v/>
      </c>
    </row>
    <row r="163" spans="2:14" ht="13.5" customHeight="1" x14ac:dyDescent="0.3">
      <c r="B163" s="41">
        <v>4</v>
      </c>
      <c r="C163" s="63" t="str">
        <f>IFERROR(VLOOKUP(B163,Calculations!$B$153:$BC$167,5,FALSE),"")</f>
        <v/>
      </c>
      <c r="D163" s="52" t="str">
        <f>IF(C163="","",VLOOKUP(C163,Lookups!$A$2:$F$99,2,FALSE))</f>
        <v/>
      </c>
      <c r="E163" s="13" t="str">
        <f>IF(C163="","",VLOOKUP(C163,Lookups!$A$2:$F$99,3,FALSE))</f>
        <v/>
      </c>
      <c r="F163" s="13" t="str">
        <f>IF(C163="","",VLOOKUP(C163,Lookups!$A$2:$F$99,4,FALSE))</f>
        <v/>
      </c>
      <c r="G163" s="13" t="str">
        <f>IF(C163="","",VLOOKUP(C163,Lookups!$A$2:$F$99,5,FALSE))</f>
        <v/>
      </c>
      <c r="H163" s="13" t="str">
        <f>IF(C163="","",VLOOKUP(C163,Lookups!$A$2:$F$99,6,FALSE))</f>
        <v/>
      </c>
      <c r="I163" s="36" t="str">
        <f>IFERROR(VLOOKUP(C163,Calculations!$F$2:$AL$175,24,FALSE),"")</f>
        <v/>
      </c>
      <c r="J163" s="37" t="str">
        <f>IFERROR(VLOOKUP(C163,Calculations!$F$2:$AL$175,25,FALSE),"")</f>
        <v/>
      </c>
      <c r="K163" s="38" t="str">
        <f>IFERROR(VLOOKUP(C163,Calculations!$F$2:$AL$175,26,FALSE),"")</f>
        <v/>
      </c>
      <c r="L163" s="39" t="str">
        <f>IFERROR(VLOOKUP(C163,Calculations!$F$2:$AL$175,27,FALSE),"")</f>
        <v/>
      </c>
      <c r="M163" s="39" t="str">
        <f>IFERROR(VLOOKUP(C163,Calculations!$F$2:$AL$175,28,FALSE),"")</f>
        <v/>
      </c>
      <c r="N163" s="40" t="str">
        <f>IFERROR(VLOOKUP(C163,Calculations!$F$2:$AL$175,31,FALSE),"")</f>
        <v/>
      </c>
    </row>
    <row r="164" spans="2:14" ht="13.5" customHeight="1" x14ac:dyDescent="0.3">
      <c r="B164" s="41">
        <v>5</v>
      </c>
      <c r="C164" s="63" t="str">
        <f>IFERROR(VLOOKUP(B164,Calculations!$B$153:$BC$167,5,FALSE),"")</f>
        <v/>
      </c>
      <c r="D164" s="52" t="str">
        <f>IF(C164="","",VLOOKUP(C164,Lookups!$A$2:$F$99,2,FALSE))</f>
        <v/>
      </c>
      <c r="E164" s="13" t="str">
        <f>IF(C164="","",VLOOKUP(C164,Lookups!$A$2:$F$99,3,FALSE))</f>
        <v/>
      </c>
      <c r="F164" s="13" t="str">
        <f>IF(C164="","",VLOOKUP(C164,Lookups!$A$2:$F$99,4,FALSE))</f>
        <v/>
      </c>
      <c r="G164" s="13" t="str">
        <f>IF(C164="","",VLOOKUP(C164,Lookups!$A$2:$F$99,5,FALSE))</f>
        <v/>
      </c>
      <c r="H164" s="13" t="str">
        <f>IF(C164="","",VLOOKUP(C164,Lookups!$A$2:$F$99,6,FALSE))</f>
        <v/>
      </c>
      <c r="I164" s="36" t="str">
        <f>IFERROR(VLOOKUP(C164,Calculations!$F$2:$AL$175,24,FALSE),"")</f>
        <v/>
      </c>
      <c r="J164" s="37" t="str">
        <f>IFERROR(VLOOKUP(C164,Calculations!$F$2:$AL$175,25,FALSE),"")</f>
        <v/>
      </c>
      <c r="K164" s="38" t="str">
        <f>IFERROR(VLOOKUP(C164,Calculations!$F$2:$AL$175,26,FALSE),"")</f>
        <v/>
      </c>
      <c r="L164" s="39" t="str">
        <f>IFERROR(VLOOKUP(C164,Calculations!$F$2:$AL$175,27,FALSE),"")</f>
        <v/>
      </c>
      <c r="M164" s="39" t="str">
        <f>IFERROR(VLOOKUP(C164,Calculations!$F$2:$AL$175,28,FALSE),"")</f>
        <v/>
      </c>
      <c r="N164" s="40" t="str">
        <f>IFERROR(VLOOKUP(C164,Calculations!$F$2:$AL$175,31,FALSE),"")</f>
        <v/>
      </c>
    </row>
    <row r="165" spans="2:14" ht="13.5" customHeight="1" x14ac:dyDescent="0.3">
      <c r="B165" s="41">
        <v>6</v>
      </c>
      <c r="C165" s="63" t="str">
        <f>IFERROR(VLOOKUP(B165,Calculations!$B$153:$BC$167,5,FALSE),"")</f>
        <v/>
      </c>
      <c r="D165" s="52" t="str">
        <f>IF(C165="","",VLOOKUP(C165,Lookups!$A$2:$F$99,2,FALSE))</f>
        <v/>
      </c>
      <c r="E165" s="13" t="str">
        <f>IF(C165="","",VLOOKUP(C165,Lookups!$A$2:$F$99,3,FALSE))</f>
        <v/>
      </c>
      <c r="F165" s="13" t="str">
        <f>IF(C165="","",VLOOKUP(C165,Lookups!$A$2:$F$99,4,FALSE))</f>
        <v/>
      </c>
      <c r="G165" s="13" t="str">
        <f>IF(C165="","",VLOOKUP(C165,Lookups!$A$2:$F$99,5,FALSE))</f>
        <v/>
      </c>
      <c r="H165" s="13" t="str">
        <f>IF(C165="","",VLOOKUP(C165,Lookups!$A$2:$F$99,6,FALSE))</f>
        <v/>
      </c>
      <c r="I165" s="36" t="str">
        <f>IFERROR(VLOOKUP(C165,Calculations!$F$2:$AL$175,24,FALSE),"")</f>
        <v/>
      </c>
      <c r="J165" s="37" t="str">
        <f>IFERROR(VLOOKUP(C165,Calculations!$F$2:$AL$175,25,FALSE),"")</f>
        <v/>
      </c>
      <c r="K165" s="38" t="str">
        <f>IFERROR(VLOOKUP(C165,Calculations!$F$2:$AL$175,26,FALSE),"")</f>
        <v/>
      </c>
      <c r="L165" s="39" t="str">
        <f>IFERROR(VLOOKUP(C165,Calculations!$F$2:$AL$175,27,FALSE),"")</f>
        <v/>
      </c>
      <c r="M165" s="39" t="str">
        <f>IFERROR(VLOOKUP(C165,Calculations!$F$2:$AL$175,28,FALSE),"")</f>
        <v/>
      </c>
      <c r="N165" s="40" t="str">
        <f>IFERROR(VLOOKUP(C165,Calculations!$F$2:$AL$175,31,FALSE),"")</f>
        <v/>
      </c>
    </row>
    <row r="166" spans="2:14" ht="13.5" customHeight="1" x14ac:dyDescent="0.3">
      <c r="B166" s="41">
        <v>7</v>
      </c>
      <c r="C166" s="63" t="str">
        <f>IFERROR(VLOOKUP(B166,Calculations!$B$153:$BC$167,5,FALSE),"")</f>
        <v/>
      </c>
      <c r="D166" s="52" t="str">
        <f>IF(C166="","",VLOOKUP(C166,Lookups!$A$2:$F$99,2,FALSE))</f>
        <v/>
      </c>
      <c r="E166" s="13" t="str">
        <f>IF(C166="","",VLOOKUP(C166,Lookups!$A$2:$F$99,3,FALSE))</f>
        <v/>
      </c>
      <c r="F166" s="13" t="str">
        <f>IF(C166="","",VLOOKUP(C166,Lookups!$A$2:$F$99,4,FALSE))</f>
        <v/>
      </c>
      <c r="G166" s="13" t="str">
        <f>IF(C166="","",VLOOKUP(C166,Lookups!$A$2:$F$99,5,FALSE))</f>
        <v/>
      </c>
      <c r="H166" s="13" t="str">
        <f>IF(C166="","",VLOOKUP(C166,Lookups!$A$2:$F$99,6,FALSE))</f>
        <v/>
      </c>
      <c r="I166" s="36" t="str">
        <f>IFERROR(VLOOKUP(C166,Calculations!$F$2:$AL$175,24,FALSE),"")</f>
        <v/>
      </c>
      <c r="J166" s="37" t="str">
        <f>IFERROR(VLOOKUP(C166,Calculations!$F$2:$AL$175,25,FALSE),"")</f>
        <v/>
      </c>
      <c r="K166" s="38" t="str">
        <f>IFERROR(VLOOKUP(C166,Calculations!$F$2:$AL$175,26,FALSE),"")</f>
        <v/>
      </c>
      <c r="L166" s="39" t="str">
        <f>IFERROR(VLOOKUP(C166,Calculations!$F$2:$AL$175,27,FALSE),"")</f>
        <v/>
      </c>
      <c r="M166" s="39" t="str">
        <f>IFERROR(VLOOKUP(C166,Calculations!$F$2:$AL$175,28,FALSE),"")</f>
        <v/>
      </c>
      <c r="N166" s="40" t="str">
        <f>IFERROR(VLOOKUP(C166,Calculations!$F$2:$AL$175,31,FALSE),"")</f>
        <v/>
      </c>
    </row>
    <row r="167" spans="2:14" ht="13.5" customHeight="1" x14ac:dyDescent="0.3">
      <c r="B167" s="41">
        <v>8</v>
      </c>
      <c r="C167" s="63" t="str">
        <f>IFERROR(VLOOKUP(B167,Calculations!$B$153:$BC$167,5,FALSE),"")</f>
        <v/>
      </c>
      <c r="D167" s="52" t="str">
        <f>IF(C167="","",VLOOKUP(C167,Lookups!$A$2:$F$99,2,FALSE))</f>
        <v/>
      </c>
      <c r="E167" s="13" t="str">
        <f>IF(C167="","",VLOOKUP(C167,Lookups!$A$2:$F$99,3,FALSE))</f>
        <v/>
      </c>
      <c r="F167" s="13" t="str">
        <f>IF(C167="","",VLOOKUP(C167,Lookups!$A$2:$F$99,4,FALSE))</f>
        <v/>
      </c>
      <c r="G167" s="13" t="str">
        <f>IF(C167="","",VLOOKUP(C167,Lookups!$A$2:$F$99,5,FALSE))</f>
        <v/>
      </c>
      <c r="H167" s="13" t="str">
        <f>IF(C167="","",VLOOKUP(C167,Lookups!$A$2:$F$99,6,FALSE))</f>
        <v/>
      </c>
      <c r="I167" s="36" t="str">
        <f>IFERROR(VLOOKUP(C167,Calculations!$F$2:$AL$175,24,FALSE),"")</f>
        <v/>
      </c>
      <c r="J167" s="37" t="str">
        <f>IFERROR(VLOOKUP(C167,Calculations!$F$2:$AL$175,25,FALSE),"")</f>
        <v/>
      </c>
      <c r="K167" s="38" t="str">
        <f>IFERROR(VLOOKUP(C167,Calculations!$F$2:$AL$175,26,FALSE),"")</f>
        <v/>
      </c>
      <c r="L167" s="39" t="str">
        <f>IFERROR(VLOOKUP(C167,Calculations!$F$2:$AL$175,27,FALSE),"")</f>
        <v/>
      </c>
      <c r="M167" s="39" t="str">
        <f>IFERROR(VLOOKUP(C167,Calculations!$F$2:$AL$175,28,FALSE),"")</f>
        <v/>
      </c>
      <c r="N167" s="40" t="str">
        <f>IFERROR(VLOOKUP(C167,Calculations!$F$2:$AL$175,31,FALSE),"")</f>
        <v/>
      </c>
    </row>
    <row r="168" spans="2:14" ht="13.5" customHeight="1" x14ac:dyDescent="0.3">
      <c r="B168" s="41">
        <v>9</v>
      </c>
      <c r="C168" s="63" t="str">
        <f>IFERROR(VLOOKUP(B168,Calculations!$B$153:$BC$167,5,FALSE),"")</f>
        <v/>
      </c>
      <c r="D168" s="52" t="str">
        <f>IF(C168="","",VLOOKUP(C168,Lookups!$A$2:$F$99,2,FALSE))</f>
        <v/>
      </c>
      <c r="E168" s="13" t="str">
        <f>IF(C168="","",VLOOKUP(C168,Lookups!$A$2:$F$99,3,FALSE))</f>
        <v/>
      </c>
      <c r="F168" s="13" t="str">
        <f>IF(C168="","",VLOOKUP(C168,Lookups!$A$2:$F$99,4,FALSE))</f>
        <v/>
      </c>
      <c r="G168" s="13" t="str">
        <f>IF(C168="","",VLOOKUP(C168,Lookups!$A$2:$F$99,5,FALSE))</f>
        <v/>
      </c>
      <c r="H168" s="13" t="str">
        <f>IF(C168="","",VLOOKUP(C168,Lookups!$A$2:$F$99,6,FALSE))</f>
        <v/>
      </c>
      <c r="I168" s="36" t="str">
        <f>IFERROR(VLOOKUP(C168,Calculations!$F$2:$AL$175,24,FALSE),"")</f>
        <v/>
      </c>
      <c r="J168" s="37" t="str">
        <f>IFERROR(VLOOKUP(C168,Calculations!$F$2:$AL$175,25,FALSE),"")</f>
        <v/>
      </c>
      <c r="K168" s="38" t="str">
        <f>IFERROR(VLOOKUP(C168,Calculations!$F$2:$AL$175,26,FALSE),"")</f>
        <v/>
      </c>
      <c r="L168" s="39" t="str">
        <f>IFERROR(VLOOKUP(C168,Calculations!$F$2:$AL$175,27,FALSE),"")</f>
        <v/>
      </c>
      <c r="M168" s="39" t="str">
        <f>IFERROR(VLOOKUP(C168,Calculations!$F$2:$AL$175,28,FALSE),"")</f>
        <v/>
      </c>
      <c r="N168" s="40" t="str">
        <f>IFERROR(VLOOKUP(C168,Calculations!$F$2:$AL$175,31,FALSE),"")</f>
        <v/>
      </c>
    </row>
    <row r="169" spans="2:14" ht="13.5" customHeight="1" x14ac:dyDescent="0.3">
      <c r="B169" s="41">
        <v>10</v>
      </c>
      <c r="C169" s="63" t="str">
        <f>IFERROR(VLOOKUP(B169,Calculations!$B$153:$BC$167,5,FALSE),"")</f>
        <v/>
      </c>
      <c r="D169" s="52" t="str">
        <f>IF(C169="","",VLOOKUP(C169,Lookups!$A$2:$F$99,2,FALSE))</f>
        <v/>
      </c>
      <c r="E169" s="13" t="str">
        <f>IF(C169="","",VLOOKUP(C169,Lookups!$A$2:$F$99,3,FALSE))</f>
        <v/>
      </c>
      <c r="F169" s="13" t="str">
        <f>IF(C169="","",VLOOKUP(C169,Lookups!$A$2:$F$99,4,FALSE))</f>
        <v/>
      </c>
      <c r="G169" s="13" t="str">
        <f>IF(C169="","",VLOOKUP(C169,Lookups!$A$2:$F$99,5,FALSE))</f>
        <v/>
      </c>
      <c r="H169" s="13" t="str">
        <f>IF(C169="","",VLOOKUP(C169,Lookups!$A$2:$F$99,6,FALSE))</f>
        <v/>
      </c>
      <c r="I169" s="36" t="str">
        <f>IFERROR(VLOOKUP(C169,Calculations!$F$2:$AL$175,24,FALSE),"")</f>
        <v/>
      </c>
      <c r="J169" s="37" t="str">
        <f>IFERROR(VLOOKUP(C169,Calculations!$F$2:$AL$175,25,FALSE),"")</f>
        <v/>
      </c>
      <c r="K169" s="38" t="str">
        <f>IFERROR(VLOOKUP(C169,Calculations!$F$2:$AL$175,26,FALSE),"")</f>
        <v/>
      </c>
      <c r="L169" s="39" t="str">
        <f>IFERROR(VLOOKUP(C169,Calculations!$F$2:$AL$175,27,FALSE),"")</f>
        <v/>
      </c>
      <c r="M169" s="39" t="str">
        <f>IFERROR(VLOOKUP(C169,Calculations!$F$2:$AL$175,28,FALSE),"")</f>
        <v/>
      </c>
      <c r="N169" s="40" t="str">
        <f>IFERROR(VLOOKUP(C169,Calculations!$F$2:$AL$175,31,FALSE),"")</f>
        <v/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A27-201C-4768-9050-7F7D2D84E38A}">
  <sheetPr>
    <tabColor theme="9" tint="-0.249977111117893"/>
    <pageSetUpPr fitToPage="1"/>
  </sheetPr>
  <dimension ref="A1:Y105"/>
  <sheetViews>
    <sheetView zoomScale="70" zoomScaleNormal="70" workbookViewId="0">
      <pane ySplit="1" topLeftCell="A2" activePane="bottomLeft" state="frozen"/>
      <selection activeCell="AD132" sqref="AD132"/>
      <selection pane="bottomLeft" activeCell="AD132" sqref="AD132"/>
    </sheetView>
  </sheetViews>
  <sheetFormatPr defaultRowHeight="14.5" x14ac:dyDescent="0.35"/>
  <cols>
    <col min="1" max="1" width="17.7265625" customWidth="1"/>
    <col min="2" max="2" width="6.7265625" customWidth="1"/>
    <col min="3" max="3" width="11.1796875" customWidth="1"/>
    <col min="4" max="4" width="15.54296875" customWidth="1"/>
    <col min="5" max="5" width="9.1796875" style="19" customWidth="1"/>
    <col min="6" max="12" width="8" style="19" customWidth="1"/>
    <col min="13" max="13" width="8" style="19" hidden="1" customWidth="1"/>
    <col min="14" max="14" width="8" style="19" customWidth="1"/>
    <col min="15" max="15" width="3" style="19" customWidth="1"/>
    <col min="16" max="16" width="5.81640625" style="19" customWidth="1"/>
    <col min="17" max="17" width="20" customWidth="1"/>
    <col min="18" max="18" width="9.1796875" style="19"/>
    <col min="19" max="19" width="2.26953125" style="19" customWidth="1"/>
    <col min="20" max="20" width="7.26953125" style="19" customWidth="1"/>
    <col min="21" max="21" width="3" style="19" hidden="1" customWidth="1"/>
    <col min="22" max="22" width="8.453125" style="19" hidden="1" customWidth="1"/>
    <col min="23" max="23" width="17.54296875" style="19" hidden="1" customWidth="1"/>
    <col min="24" max="25" width="6.1796875" hidden="1" customWidth="1"/>
  </cols>
  <sheetData>
    <row r="1" spans="1:24" s="17" customFormat="1" ht="29" x14ac:dyDescent="0.35">
      <c r="A1" s="15" t="s">
        <v>0</v>
      </c>
      <c r="B1" s="16" t="s">
        <v>31</v>
      </c>
      <c r="C1" s="15" t="s">
        <v>2</v>
      </c>
      <c r="D1" s="15" t="s">
        <v>4</v>
      </c>
      <c r="E1" s="24" t="s">
        <v>87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6" t="s">
        <v>66</v>
      </c>
      <c r="O1" s="27"/>
      <c r="P1" s="103" t="s">
        <v>139</v>
      </c>
      <c r="Q1" s="104" t="s">
        <v>72</v>
      </c>
      <c r="R1" s="105" t="s">
        <v>66</v>
      </c>
      <c r="S1" s="19"/>
      <c r="T1" s="27"/>
      <c r="U1" s="27"/>
      <c r="V1" s="27" t="s">
        <v>139</v>
      </c>
      <c r="W1" s="24" t="s">
        <v>72</v>
      </c>
    </row>
    <row r="2" spans="1:24" x14ac:dyDescent="0.35">
      <c r="P2" s="106">
        <v>1</v>
      </c>
      <c r="Q2" s="73" t="str" cm="1">
        <f t="array" ref="Q2">IFERROR(IF(AND('FT WL Team Results'!$X$2:$X$13=0),"",VLOOKUP(P2,'FT WL Team Results'!$V$2:$X$13,2,FALSE)),"")</f>
        <v>Carisbrooke</v>
      </c>
      <c r="R2" s="107">
        <f>IFERROR(VLOOKUP(P2,'FT WL Team Results'!$V$2:$X$13,3,FALSE),"")</f>
        <v>129</v>
      </c>
      <c r="S2" s="27"/>
      <c r="V2" s="23">
        <f>IFERROR((RANK(X2,$X$2:$X$8)+COUNTIF($X2:X$25,X2)-1),"")</f>
        <v>1</v>
      </c>
      <c r="W2" s="94" t="str">
        <f>$E$9</f>
        <v>Carisbrooke</v>
      </c>
      <c r="X2" s="23">
        <f t="shared" ref="X2:X13" si="0">IFERROR(VLOOKUP(W2,$E$9:$N$100,10,FALSE),"")</f>
        <v>129</v>
      </c>
    </row>
    <row r="3" spans="1:24" x14ac:dyDescent="0.35">
      <c r="A3" s="3" t="s">
        <v>37</v>
      </c>
      <c r="B3" s="4">
        <f>IF(A3="","",VLOOKUP(A3,Lookups!$A$2:$F$93,2,FALSE))</f>
        <v>94</v>
      </c>
      <c r="C3" s="4" t="str">
        <f>IF(A3="","",VLOOKUP(A3,Lookups!$A$2:$F$93,3,FALSE))</f>
        <v>Grade AA</v>
      </c>
      <c r="D3" s="4" t="str">
        <f>IF(A3="","",VLOOKUP(A3,Lookups!$A$2:$F$93,5,FALSE))</f>
        <v>Carisbrooke</v>
      </c>
      <c r="E3" s="25">
        <f t="shared" ref="E3:E8" si="1">IF(A3="","",IF(C3="Grade C",4,IF(C3="Grade B",3,IF(C3="Grade A",1,0))))</f>
        <v>0</v>
      </c>
      <c r="F3" s="68">
        <f>IF(A3="","",IF(VLOOKUP(A3,Scores!$A$2:$J$113,3,FALSE)=0,"",VLOOKUP(A3,Scores!$A$2:$J$113,3,FALSE)+IF(VLOOKUP(A3,Scores!$A$2:$J$113,3,FALSE)=MAX(Calculations!$M$6:$M$185),1,0)+$E3))</f>
        <v>32</v>
      </c>
      <c r="G3" s="68" t="str">
        <f>IF(A3="","",IF(VLOOKUP(A3,Scores!$A$2:$J$113,4,FALSE)=0,"",VLOOKUP(A3,Scores!$A$2:$J$113,4,FALSE)+IF(VLOOKUP(A3,Scores!$A$2:$J$113,4,FALSE)=MAX(Calculations!$N$3:$N$185),1,0)+$E3))</f>
        <v/>
      </c>
      <c r="H3" s="68" t="str">
        <f>IF(A3="","",IF(VLOOKUP(A3,Scores!$A$2:$J$113,5,FALSE)=0,"",VLOOKUP(A3,Scores!$A$2:$J$113,5,FALSE)+IF(VLOOKUP(A3,Scores!$A$2:$J$113,5,FALSE)=MAX(Calculations!$O$3:$O$185),1,0)+$E3))</f>
        <v/>
      </c>
      <c r="I3" s="68" t="str">
        <f>IF(A3="","",IF(VLOOKUP(A3,Scores!$A$2:$J$113,6,FALSE)=0,"",VLOOKUP(A3,Scores!$A$2:$J$113,6,FALSE)+IF(VLOOKUP(A3,Scores!$A$2:$J$113,6,FALSE)=MAX(Calculations!$P$3:$P$185),1,0)+$E3))</f>
        <v/>
      </c>
      <c r="J3" s="68" t="str">
        <f>IF(A3="","",IF(VLOOKUP(A3,Scores!$A$2:$J$113,7,FALSE)=0,"",VLOOKUP(A3,Scores!$A$2:$J$113,7,FALSE)+IF(VLOOKUP(A3,Scores!$A$2:$J$113,7,FALSE)=MAX(Calculations!$Q$3:$Q$1273),1,0)+$E3))</f>
        <v/>
      </c>
      <c r="K3" s="68" t="str">
        <f>IF(A3="","",IF(VLOOKUP(A3,Scores!$A$2:$J$113,8,FALSE)=0,"",VLOOKUP(A3,Scores!$A$2:$J$113,8,FALSE)+IF(VLOOKUP(A3,Scores!$A$2:$J$113,8,FALSE)=MAX(Calculations!$R$3:$R$185),1,0)+$E3))</f>
        <v/>
      </c>
      <c r="L3" s="68" t="str">
        <f>IF(A3="","",IF(VLOOKUP(A3,Scores!$A$2:$J$113,9,FALSE)=0,"",VLOOKUP(A3,Scores!$A$2:$J$113,9,FALSE)+IF(VLOOKUP(A3,Scores!$A$2:$J$113,9,FALSE)=MAX(Calculations!$S$3:$S$185),1,0)+$E3))</f>
        <v/>
      </c>
      <c r="M3" s="68" t="str">
        <f>IF(A3="","",IF(VLOOKUP(A3,Scores!$A$2:$J$113,10,FALSE)=0,"",VLOOKUP(A3,Scores!$A$2:$J$113,10,FALSE)+IF(VLOOKUP(A3,Scores!$A$2:$J$113,10,FALSE)=MAX(Calculations!$S$3:$S$185),1,0)+$E3))</f>
        <v/>
      </c>
      <c r="N3" s="100">
        <f t="shared" ref="N3:N8" si="2">SUM(F3:M3)</f>
        <v>32</v>
      </c>
      <c r="P3" s="106">
        <v>2</v>
      </c>
      <c r="Q3" s="73" t="str" cm="1">
        <f t="array" ref="Q3">IFERROR(IF(AND('FT WL Team Results'!$X$2:$X$13=0),"",VLOOKUP(P3,'FT WL Team Results'!$V$2:$X$13,2,FALSE)),"")</f>
        <v>Buccaneers</v>
      </c>
      <c r="R3" s="107">
        <f>IFERROR(VLOOKUP(P3,'FT WL Team Results'!$V$2:$X$13,3,FALSE),"")</f>
        <v>118</v>
      </c>
      <c r="V3" s="23">
        <f>IFERROR((RANK(X3,$X$2:$X$8)+COUNTIF($X3:X$25,X3)-1),"")</f>
        <v>7</v>
      </c>
      <c r="W3" s="94" t="str">
        <f>$E$33</f>
        <v>Meon Valley</v>
      </c>
      <c r="X3" s="23">
        <f t="shared" si="0"/>
        <v>0</v>
      </c>
    </row>
    <row r="4" spans="1:24" x14ac:dyDescent="0.35">
      <c r="A4" s="3" t="s">
        <v>44</v>
      </c>
      <c r="B4" s="4">
        <f>IF(A4="","",VLOOKUP(A4,Lookups!$A$2:$F$93,2,FALSE))</f>
        <v>93</v>
      </c>
      <c r="C4" s="4" t="str">
        <f>IF(A4="","",VLOOKUP(A4,Lookups!$A$2:$F$93,3,FALSE))</f>
        <v>Grade B</v>
      </c>
      <c r="D4" s="4" t="str">
        <f>IF(A4="","",VLOOKUP(A4,Lookups!$A$2:$F$93,5,FALSE))</f>
        <v>Carisbrooke</v>
      </c>
      <c r="E4" s="25">
        <f t="shared" si="1"/>
        <v>3</v>
      </c>
      <c r="F4" s="68">
        <f>IF(A4="","",IF(VLOOKUP(A4,Scores!$A$2:$J$113,3,FALSE)=0,"",VLOOKUP(A4,Scores!$A$2:$J$113,3,FALSE)+IF(VLOOKUP(A4,Scores!$A$2:$J$113,3,FALSE)=MAX(Calculations!$M$6:$M$185),1,0)+$E4))</f>
        <v>33</v>
      </c>
      <c r="G4" s="68" t="str">
        <f>IF(A4="","",IF(VLOOKUP(A4,Scores!$A$2:$J$113,4,FALSE)=0,"",VLOOKUP(A4,Scores!$A$2:$J$113,4,FALSE)+IF(VLOOKUP(A4,Scores!$A$2:$J$113,4,FALSE)=MAX(Calculations!$N$3:$N$185),1,0)+$E4))</f>
        <v/>
      </c>
      <c r="H4" s="68" t="str">
        <f>IF(A4="","",IF(VLOOKUP(A4,Scores!$A$2:$J$113,5,FALSE)=0,"",VLOOKUP(A4,Scores!$A$2:$J$113,5,FALSE)+IF(VLOOKUP(A4,Scores!$A$2:$J$113,5,FALSE)=MAX(Calculations!$O$3:$O$185),1,0)+$E4))</f>
        <v/>
      </c>
      <c r="I4" s="68" t="str">
        <f>IF(A4="","",IF(VLOOKUP(A4,Scores!$A$2:$J$113,6,FALSE)=0,"",VLOOKUP(A4,Scores!$A$2:$J$113,6,FALSE)+IF(VLOOKUP(A4,Scores!$A$2:$J$113,6,FALSE)=MAX(Calculations!$P$3:$P$185),1,0)+$E4))</f>
        <v/>
      </c>
      <c r="J4" s="68" t="str">
        <f>IF(A4="","",IF(VLOOKUP(A4,Scores!$A$2:$J$113,7,FALSE)=0,"",VLOOKUP(A4,Scores!$A$2:$J$113,7,FALSE)+IF(VLOOKUP(A4,Scores!$A$2:$J$113,7,FALSE)=MAX(Calculations!$Q$3:$Q$1273),1,0)+$E4))</f>
        <v/>
      </c>
      <c r="K4" s="68" t="str">
        <f>IF(A4="","",IF(VLOOKUP(A4,Scores!$A$2:$J$113,8,FALSE)=0,"",VLOOKUP(A4,Scores!$A$2:$J$113,8,FALSE)+IF(VLOOKUP(A4,Scores!$A$2:$J$113,8,FALSE)=MAX(Calculations!$R$3:$R$185),1,0)+$E4))</f>
        <v/>
      </c>
      <c r="L4" s="68" t="str">
        <f>IF(A4="","",IF(VLOOKUP(A4,Scores!$A$2:$J$113,9,FALSE)=0,"",VLOOKUP(A4,Scores!$A$2:$J$113,9,FALSE)+IF(VLOOKUP(A4,Scores!$A$2:$J$113,9,FALSE)=MAX(Calculations!$S$3:$S$185),1,0)+$E4))</f>
        <v/>
      </c>
      <c r="M4" s="68" t="str">
        <f>IF(A4="","",IF(VLOOKUP(A4,Scores!$A$2:$J$113,10,FALSE)=0,"",VLOOKUP(A4,Scores!$A$2:$J$113,10,FALSE)+IF(VLOOKUP(A4,Scores!$A$2:$J$113,10,FALSE)=MAX(Calculations!$S$3:$S$185),1,0)+$E4))</f>
        <v/>
      </c>
      <c r="N4" s="100">
        <f t="shared" si="2"/>
        <v>33</v>
      </c>
      <c r="P4" s="106">
        <v>3</v>
      </c>
      <c r="Q4" s="73" t="str" cm="1">
        <f t="array" ref="Q4">IFERROR(IF(AND('FT WL Team Results'!$X$2:$X$13=0),"",VLOOKUP(P4,'FT WL Team Results'!$V$2:$X$13,2,FALSE)),"")</f>
        <v>Frobury Kites</v>
      </c>
      <c r="R4" s="107">
        <f>IFERROR(VLOOKUP(P4,'FT WL Team Results'!$V$2:$X$13,3,FALSE),"")</f>
        <v>88</v>
      </c>
      <c r="V4" s="23">
        <f>IFERROR((RANK(X4,$X$2:$X$8)+COUNTIF($X4:X$25,X4)-1),"")</f>
        <v>2</v>
      </c>
      <c r="W4" s="94" t="str">
        <f>$E$17</f>
        <v>Buccaneers</v>
      </c>
      <c r="X4" s="23">
        <f t="shared" si="0"/>
        <v>118</v>
      </c>
    </row>
    <row r="5" spans="1:24" x14ac:dyDescent="0.35">
      <c r="A5" s="3" t="s">
        <v>34</v>
      </c>
      <c r="B5" s="4">
        <f>IF(A5="","",VLOOKUP(A5,Lookups!$A$2:$F$93,2,FALSE))</f>
        <v>1616</v>
      </c>
      <c r="C5" s="4" t="str">
        <f>IF(A5="","",VLOOKUP(A5,Lookups!$A$2:$F$93,3,FALSE))</f>
        <v>Grade A</v>
      </c>
      <c r="D5" s="4" t="str">
        <f>IF(A5="","",VLOOKUP(A5,Lookups!$A$2:$F$93,5,FALSE))</f>
        <v>Carisbrooke</v>
      </c>
      <c r="E5" s="25">
        <f t="shared" si="1"/>
        <v>1</v>
      </c>
      <c r="F5" s="68">
        <f>IF(A5="","",IF(VLOOKUP(A5,Scores!$A$2:$J$113,3,FALSE)=0,"",VLOOKUP(A5,Scores!$A$2:$J$113,3,FALSE)+IF(VLOOKUP(A5,Scores!$A$2:$J$113,3,FALSE)=MAX(Calculations!$M$6:$M$185),1,0)+$E5))</f>
        <v>34</v>
      </c>
      <c r="G5" s="68" t="str">
        <f>IF(A5="","",IF(VLOOKUP(A5,Scores!$A$2:$J$113,4,FALSE)=0,"",VLOOKUP(A5,Scores!$A$2:$J$113,4,FALSE)+IF(VLOOKUP(A5,Scores!$A$2:$J$113,4,FALSE)=MAX(Calculations!$N$3:$N$185),1,0)+$E5))</f>
        <v/>
      </c>
      <c r="H5" s="68" t="str">
        <f>IF(A5="","",IF(VLOOKUP(A5,Scores!$A$2:$J$113,5,FALSE)=0,"",VLOOKUP(A5,Scores!$A$2:$J$113,5,FALSE)+IF(VLOOKUP(A5,Scores!$A$2:$J$113,5,FALSE)=MAX(Calculations!$O$3:$O$185),1,0)+$E5))</f>
        <v/>
      </c>
      <c r="I5" s="68" t="str">
        <f>IF(A5="","",IF(VLOOKUP(A5,Scores!$A$2:$J$113,6,FALSE)=0,"",VLOOKUP(A5,Scores!$A$2:$J$113,6,FALSE)+IF(VLOOKUP(A5,Scores!$A$2:$J$113,6,FALSE)=MAX(Calculations!$P$3:$P$185),1,0)+$E5))</f>
        <v/>
      </c>
      <c r="J5" s="68" t="str">
        <f>IF(A5="","",IF(VLOOKUP(A5,Scores!$A$2:$J$113,7,FALSE)=0,"",VLOOKUP(A5,Scores!$A$2:$J$113,7,FALSE)+IF(VLOOKUP(A5,Scores!$A$2:$J$113,7,FALSE)=MAX(Calculations!$Q$3:$Q$1273),1,0)+$E5))</f>
        <v/>
      </c>
      <c r="K5" s="68" t="str">
        <f>IF(A5="","",IF(VLOOKUP(A5,Scores!$A$2:$J$113,8,FALSE)=0,"",VLOOKUP(A5,Scores!$A$2:$J$113,8,FALSE)+IF(VLOOKUP(A5,Scores!$A$2:$J$113,8,FALSE)=MAX(Calculations!$R$3:$R$185),1,0)+$E5))</f>
        <v/>
      </c>
      <c r="L5" s="68" t="str">
        <f>IF(A5="","",IF(VLOOKUP(A5,Scores!$A$2:$J$113,9,FALSE)=0,"",VLOOKUP(A5,Scores!$A$2:$J$113,9,FALSE)+IF(VLOOKUP(A5,Scores!$A$2:$J$113,9,FALSE)=MAX(Calculations!$S$3:$S$185),1,0)+$E5))</f>
        <v/>
      </c>
      <c r="M5" s="68" t="str">
        <f>IF(A5="","",IF(VLOOKUP(A5,Scores!$A$2:$J$113,10,FALSE)=0,"",VLOOKUP(A5,Scores!$A$2:$J$113,10,FALSE)+IF(VLOOKUP(A5,Scores!$A$2:$J$113,10,FALSE)=MAX(Calculations!$S$3:$S$185),1,0)+$E5))</f>
        <v/>
      </c>
      <c r="N5" s="100">
        <f t="shared" si="2"/>
        <v>34</v>
      </c>
      <c r="P5" s="106">
        <v>4</v>
      </c>
      <c r="Q5" s="73" t="str" cm="1">
        <f t="array" ref="Q5">IFERROR(IF(AND('FT WL Team Results'!$X$2:$X$13=0),"",VLOOKUP(P5,'FT WL Team Results'!$V$2:$X$13,2,FALSE)),"")</f>
        <v>Weston Warriors</v>
      </c>
      <c r="R5" s="107">
        <f>IFERROR(VLOOKUP(P5,'FT WL Team Results'!$V$2:$X$13,3,FALSE),"")</f>
        <v>88</v>
      </c>
      <c r="V5" s="23">
        <f>IFERROR((RANK(X5,$X$2:$X$8)+COUNTIF($X5:X$25,X5)-1),"")</f>
        <v>4</v>
      </c>
      <c r="W5" s="94" t="str">
        <f>$E$49</f>
        <v>Weston Warriors</v>
      </c>
      <c r="X5" s="23">
        <f t="shared" si="0"/>
        <v>88</v>
      </c>
    </row>
    <row r="6" spans="1:24" x14ac:dyDescent="0.35">
      <c r="A6" s="3" t="s">
        <v>32</v>
      </c>
      <c r="B6" s="4">
        <f>IF(A6="","",VLOOKUP(A6,Lookups!$A$2:$F$93,2,FALSE))</f>
        <v>1748</v>
      </c>
      <c r="C6" s="4" t="str">
        <f>IF(A6="","",VLOOKUP(A6,Lookups!$A$2:$F$93,3,FALSE))</f>
        <v>Grade A</v>
      </c>
      <c r="D6" s="4" t="str">
        <f>IF(A6="","",VLOOKUP(A6,Lookups!$A$2:$F$93,5,FALSE))</f>
        <v>Carisbrooke</v>
      </c>
      <c r="E6" s="25">
        <f t="shared" si="1"/>
        <v>1</v>
      </c>
      <c r="F6" s="68">
        <f>IF(A6="","",IF(VLOOKUP(A6,Scores!$A$2:$J$113,3,FALSE)=0,"",VLOOKUP(A6,Scores!$A$2:$J$113,3,FALSE)+IF(VLOOKUP(A6,Scores!$A$2:$J$113,3,FALSE)=MAX(Calculations!$M$6:$M$185),1,0)+$E6))</f>
        <v>30</v>
      </c>
      <c r="G6" s="68" t="str">
        <f>IF(A6="","",IF(VLOOKUP(A6,Scores!$A$2:$J$113,4,FALSE)=0,"",VLOOKUP(A6,Scores!$A$2:$J$113,4,FALSE)+IF(VLOOKUP(A6,Scores!$A$2:$J$113,4,FALSE)=MAX(Calculations!$N$3:$N$185),1,0)+$E6))</f>
        <v/>
      </c>
      <c r="H6" s="68" t="str">
        <f>IF(A6="","",IF(VLOOKUP(A6,Scores!$A$2:$J$113,5,FALSE)=0,"",VLOOKUP(A6,Scores!$A$2:$J$113,5,FALSE)+IF(VLOOKUP(A6,Scores!$A$2:$J$113,5,FALSE)=MAX(Calculations!$O$3:$O$185),1,0)+$E6))</f>
        <v/>
      </c>
      <c r="I6" s="68" t="str">
        <f>IF(A6="","",IF(VLOOKUP(A6,Scores!$A$2:$J$113,6,FALSE)=0,"",VLOOKUP(A6,Scores!$A$2:$J$113,6,FALSE)+IF(VLOOKUP(A6,Scores!$A$2:$J$113,6,FALSE)=MAX(Calculations!$P$3:$P$185),1,0)+$E6))</f>
        <v/>
      </c>
      <c r="J6" s="68" t="str">
        <f>IF(A6="","",IF(VLOOKUP(A6,Scores!$A$2:$J$113,7,FALSE)=0,"",VLOOKUP(A6,Scores!$A$2:$J$113,7,FALSE)+IF(VLOOKUP(A6,Scores!$A$2:$J$113,7,FALSE)=MAX(Calculations!$Q$3:$Q$1273),1,0)+$E6))</f>
        <v/>
      </c>
      <c r="K6" s="68" t="str">
        <f>IF(A6="","",IF(VLOOKUP(A6,Scores!$A$2:$J$113,8,FALSE)=0,"",VLOOKUP(A6,Scores!$A$2:$J$113,8,FALSE)+IF(VLOOKUP(A6,Scores!$A$2:$J$113,8,FALSE)=MAX(Calculations!$R$3:$R$185),1,0)+$E6))</f>
        <v/>
      </c>
      <c r="L6" s="68" t="str">
        <f>IF(A6="","",IF(VLOOKUP(A6,Scores!$A$2:$J$113,9,FALSE)=0,"",VLOOKUP(A6,Scores!$A$2:$J$113,9,FALSE)+IF(VLOOKUP(A6,Scores!$A$2:$J$113,9,FALSE)=MAX(Calculations!$S$3:$S$185),1,0)+$E6))</f>
        <v/>
      </c>
      <c r="M6" s="68" t="str">
        <f>IF(A6="","",IF(VLOOKUP(A6,Scores!$A$2:$J$113,10,FALSE)=0,"",VLOOKUP(A6,Scores!$A$2:$J$113,10,FALSE)+IF(VLOOKUP(A6,Scores!$A$2:$J$113,10,FALSE)=MAX(Calculations!$S$3:$S$185),1,0)+$E6))</f>
        <v/>
      </c>
      <c r="N6" s="100">
        <f t="shared" si="2"/>
        <v>30</v>
      </c>
      <c r="P6" s="106">
        <v>5</v>
      </c>
      <c r="Q6" s="73" t="str" cm="1">
        <f t="array" ref="Q6">IFERROR(IF(AND('FT WL Team Results'!$X$2:$X$13=0),"",VLOOKUP(P6,'FT WL Team Results'!$V$2:$X$13,2,FALSE)),"")</f>
        <v>Frobury Hares</v>
      </c>
      <c r="R6" s="107">
        <f>IFERROR(VLOOKUP(P6,'FT WL Team Results'!$V$2:$X$13,3,FALSE),"")</f>
        <v>63</v>
      </c>
      <c r="V6" s="23">
        <f>IFERROR((RANK(X6,$X$2:$X$8)+COUNTIF($X6:X$25,X6)-1),"")</f>
        <v>3</v>
      </c>
      <c r="W6" s="94" t="str">
        <f>$E$41</f>
        <v>Frobury Kites</v>
      </c>
      <c r="X6" s="23">
        <f t="shared" si="0"/>
        <v>88</v>
      </c>
    </row>
    <row r="7" spans="1:24" x14ac:dyDescent="0.35">
      <c r="A7" s="3" t="s">
        <v>131</v>
      </c>
      <c r="B7" s="4">
        <f>IF(A7="","",VLOOKUP(A7,Lookups!$A$2:$F$93,2,FALSE))</f>
        <v>1883</v>
      </c>
      <c r="C7" s="4" t="str">
        <f>IF(A7="","",VLOOKUP(A7,Lookups!$A$2:$F$93,3,FALSE))</f>
        <v>Grade C</v>
      </c>
      <c r="D7" s="4" t="str">
        <f>IF(A7="","",VLOOKUP(A7,Lookups!$A$2:$F$93,5,FALSE))</f>
        <v>Carisbrooke</v>
      </c>
      <c r="E7" s="25">
        <f t="shared" si="1"/>
        <v>4</v>
      </c>
      <c r="F7" s="68" t="str">
        <f>IF(A7="","",IF(VLOOKUP(A7,Scores!$A$2:$J$113,3,FALSE)=0,"",VLOOKUP(A7,Scores!$A$2:$J$113,3,FALSE)+IF(VLOOKUP(A7,Scores!$A$2:$J$113,3,FALSE)=MAX(Calculations!$M$6:$M$185),1,0)+$E7))</f>
        <v/>
      </c>
      <c r="G7" s="68" t="str">
        <f>IF(A7="","",IF(VLOOKUP(A7,Scores!$A$2:$J$113,4,FALSE)=0,"",VLOOKUP(A7,Scores!$A$2:$J$113,4,FALSE)+IF(VLOOKUP(A7,Scores!$A$2:$J$113,4,FALSE)=MAX(Calculations!$N$3:$N$185),1,0)+$E7))</f>
        <v/>
      </c>
      <c r="H7" s="68" t="str">
        <f>IF(A7="","",IF(VLOOKUP(A7,Scores!$A$2:$J$113,5,FALSE)=0,"",VLOOKUP(A7,Scores!$A$2:$J$113,5,FALSE)+IF(VLOOKUP(A7,Scores!$A$2:$J$113,5,FALSE)=MAX(Calculations!$O$3:$O$185),1,0)+$E7))</f>
        <v/>
      </c>
      <c r="I7" s="68" t="str">
        <f>IF(A7="","",IF(VLOOKUP(A7,Scores!$A$2:$J$113,6,FALSE)=0,"",VLOOKUP(A7,Scores!$A$2:$J$113,6,FALSE)+IF(VLOOKUP(A7,Scores!$A$2:$J$113,6,FALSE)=MAX(Calculations!$P$3:$P$185),1,0)+$E7))</f>
        <v/>
      </c>
      <c r="J7" s="68" t="str">
        <f>IF(A7="","",IF(VLOOKUP(A7,Scores!$A$2:$J$113,7,FALSE)=0,"",VLOOKUP(A7,Scores!$A$2:$J$113,7,FALSE)+IF(VLOOKUP(A7,Scores!$A$2:$J$113,7,FALSE)=MAX(Calculations!$Q$3:$Q$1273),1,0)+$E7))</f>
        <v/>
      </c>
      <c r="K7" s="68" t="str">
        <f>IF(A7="","",IF(VLOOKUP(A7,Scores!$A$2:$J$113,8,FALSE)=0,"",VLOOKUP(A7,Scores!$A$2:$J$113,8,FALSE)+IF(VLOOKUP(A7,Scores!$A$2:$J$113,8,FALSE)=MAX(Calculations!$R$3:$R$185),1,0)+$E7))</f>
        <v/>
      </c>
      <c r="L7" s="68" t="str">
        <f>IF(A7="","",IF(VLOOKUP(A7,Scores!$A$2:$J$113,9,FALSE)=0,"",VLOOKUP(A7,Scores!$A$2:$J$113,9,FALSE)+IF(VLOOKUP(A7,Scores!$A$2:$J$113,9,FALSE)=MAX(Calculations!$S$3:$S$185),1,0)+$E7))</f>
        <v/>
      </c>
      <c r="M7" s="68" t="str">
        <f>IF(A7="","",IF(VLOOKUP(A7,Scores!$A$2:$J$113,10,FALSE)=0,"",VLOOKUP(A7,Scores!$A$2:$J$113,10,FALSE)+IF(VLOOKUP(A7,Scores!$A$2:$J$113,10,FALSE)=MAX(Calculations!$S$3:$S$185),1,0)+$E7))</f>
        <v/>
      </c>
      <c r="N7" s="100">
        <f t="shared" si="2"/>
        <v>0</v>
      </c>
      <c r="P7" s="106">
        <v>6</v>
      </c>
      <c r="Q7" s="73" t="str" cm="1">
        <f t="array" ref="Q7">IFERROR(IF(AND('FT WL Team Results'!$X$2:$X$13=0),"",VLOOKUP(P7,'FT WL Team Results'!$V$2:$X$13,2,FALSE)),"")</f>
        <v>Newbury</v>
      </c>
      <c r="R7" s="107">
        <f>IFERROR(VLOOKUP(P7,'FT WL Team Results'!$V$2:$X$13,3,FALSE),"")</f>
        <v>48</v>
      </c>
      <c r="V7" s="23">
        <f>IFERROR((RANK(X7,$X$2:$X$8)+COUNTIF($X7:X$25,X7)-1),"")</f>
        <v>5</v>
      </c>
      <c r="W7" s="94" t="str">
        <f>$E$25</f>
        <v>Frobury Hares</v>
      </c>
      <c r="X7" s="23">
        <f t="shared" si="0"/>
        <v>63</v>
      </c>
    </row>
    <row r="8" spans="1:24" ht="15" thickBot="1" x14ac:dyDescent="0.4">
      <c r="A8" s="3" t="s">
        <v>140</v>
      </c>
      <c r="B8" s="4">
        <f>IF(A8="","",VLOOKUP(A8,Lookups!$A$2:$F$93,2,FALSE))</f>
        <v>50000</v>
      </c>
      <c r="C8" s="4" t="str">
        <f>IF(A8="","",VLOOKUP(A8,Lookups!$A$2:$F$93,3,FALSE))</f>
        <v>Grade AA</v>
      </c>
      <c r="D8" s="98" t="str">
        <f>IF(A8="","",VLOOKUP(A8,Lookups!$A$2:$F$93,5,FALSE))</f>
        <v>Carisbrooke</v>
      </c>
      <c r="E8" s="99">
        <f t="shared" si="1"/>
        <v>0</v>
      </c>
      <c r="F8" s="68" t="str">
        <f>IF(A8="","",IF(VLOOKUP(A8,Scores!$A$2:$J$113,3,FALSE)=0,"",VLOOKUP(A8,Scores!$A$2:$J$113,3,FALSE)+IF(VLOOKUP(A8,Scores!$A$2:$J$113,3,FALSE)=MAX(Calculations!$M$6:$M$185),1,0)+$E8))</f>
        <v/>
      </c>
      <c r="G8" s="68" t="str">
        <f>IF(A8="","",IF(VLOOKUP(A8,Scores!$A$2:$J$113,4,FALSE)=0,"",VLOOKUP(A8,Scores!$A$2:$J$113,4,FALSE)+IF(VLOOKUP(A8,Scores!$A$2:$J$113,4,FALSE)=MAX(Calculations!$N$3:$N$185),1,0)+$E8))</f>
        <v/>
      </c>
      <c r="H8" s="68" t="str">
        <f>IF(A8="","",IF(VLOOKUP(A8,Scores!$A$2:$J$113,5,FALSE)=0,"",VLOOKUP(A8,Scores!$A$2:$J$113,5,FALSE)+IF(VLOOKUP(A8,Scores!$A$2:$J$113,5,FALSE)=MAX(Calculations!$O$3:$O$185),1,0)+$E8))</f>
        <v/>
      </c>
      <c r="I8" s="68" t="str">
        <f>IF(A8="","",IF(VLOOKUP(A8,Scores!$A$2:$J$113,6,FALSE)=0,"",VLOOKUP(A8,Scores!$A$2:$J$113,6,FALSE)+IF(VLOOKUP(A8,Scores!$A$2:$J$113,6,FALSE)=MAX(Calculations!$P$3:$P$185),1,0)+$E8))</f>
        <v/>
      </c>
      <c r="J8" s="68" t="str">
        <f>IF(A8="","",IF(VLOOKUP(A8,Scores!$A$2:$J$113,7,FALSE)=0,"",VLOOKUP(A8,Scores!$A$2:$J$113,7,FALSE)+IF(VLOOKUP(A8,Scores!$A$2:$J$113,7,FALSE)=MAX(Calculations!$Q$3:$Q$1273),1,0)+$E8))</f>
        <v/>
      </c>
      <c r="K8" s="68" t="str">
        <f>IF(A8="","",IF(VLOOKUP(A8,Scores!$A$2:$J$113,8,FALSE)=0,"",VLOOKUP(A8,Scores!$A$2:$J$113,8,FALSE)+IF(VLOOKUP(A8,Scores!$A$2:$J$113,8,FALSE)=MAX(Calculations!$R$3:$R$185),1,0)+$E8))</f>
        <v/>
      </c>
      <c r="L8" s="68" t="str">
        <f>IF(A8="","",IF(VLOOKUP(A8,Scores!$A$2:$J$113,9,FALSE)=0,"",VLOOKUP(A8,Scores!$A$2:$J$113,9,FALSE)+IF(VLOOKUP(A8,Scores!$A$2:$J$113,9,FALSE)=MAX(Calculations!$S$3:$S$185),1,0)+$E8))</f>
        <v/>
      </c>
      <c r="M8" s="68" t="str">
        <f>IF(A8="","",IF(VLOOKUP(A8,Scores!$A$2:$J$113,10,FALSE)=0,"",VLOOKUP(A8,Scores!$A$2:$J$113,10,FALSE)+IF(VLOOKUP(A8,Scores!$A$2:$J$113,10,FALSE)=MAX(Calculations!$S$3:$S$185),1,0)+$E8))</f>
        <v/>
      </c>
      <c r="N8" s="100">
        <f t="shared" si="2"/>
        <v>0</v>
      </c>
      <c r="P8" s="108">
        <v>7</v>
      </c>
      <c r="Q8" s="109" t="str" cm="1">
        <f t="array" ref="Q8">IFERROR(IF(AND('FT WL Team Results'!$X$2:$X$13=0),"",VLOOKUP(P8,'FT WL Team Results'!$V$2:$X$13,2,FALSE)),"")</f>
        <v>Meon Valley</v>
      </c>
      <c r="R8" s="110">
        <f>IFERROR(VLOOKUP(P8,'FT WL Team Results'!$V$2:$X$13,3,FALSE),"")</f>
        <v>0</v>
      </c>
      <c r="V8" s="23">
        <f>IFERROR((RANK(X8,$X$2:$X$8)+COUNTIF($X8:X$25,X8)-1),"")</f>
        <v>6</v>
      </c>
      <c r="W8" s="94" t="str">
        <f>$E$57</f>
        <v>Newbury</v>
      </c>
      <c r="X8" s="23">
        <f t="shared" si="0"/>
        <v>48</v>
      </c>
    </row>
    <row r="9" spans="1:24" x14ac:dyDescent="0.35">
      <c r="D9" s="90"/>
      <c r="E9" s="92" t="s">
        <v>25</v>
      </c>
      <c r="F9" s="97" cm="1">
        <f t="array" ref="F9">IFERROR(IF(COUNT(F3:F8)&lt;4,SUMPRODUCT(LARGE(F3:F8,_xlfn.SEQUENCE(COUNT(F3:F8)))),SUMPRODUCT(LARGE(F3:F8,_xlfn.SEQUENCE(4)))),"-")</f>
        <v>129</v>
      </c>
      <c r="G9" s="23" t="str" cm="1">
        <f t="array" ref="G9">IFERROR(IF(COUNT(G3:G8)&lt;4,SUMPRODUCT(LARGE(G3:G8,_xlfn.SEQUENCE(COUNT(G3:G8)))),SUMPRODUCT(LARGE(G3:G8,_xlfn.SEQUENCE(4)))),"-")</f>
        <v>-</v>
      </c>
      <c r="H9" s="23" t="str" cm="1">
        <f t="array" ref="H9">IFERROR(IF(COUNT(H3:H8)&lt;4,SUMPRODUCT(LARGE(H3:H8,_xlfn.SEQUENCE(COUNT(H3:H8)))),SUMPRODUCT(LARGE(H3:H8,_xlfn.SEQUENCE(4)))),"-")</f>
        <v>-</v>
      </c>
      <c r="I9" s="23" t="str" cm="1">
        <f t="array" ref="I9">IFERROR(IF(COUNT(I3:I8)&lt;4,SUMPRODUCT(LARGE(I3:I8,_xlfn.SEQUENCE(COUNT(I3:I8)))),SUMPRODUCT(LARGE(I3:I8,_xlfn.SEQUENCE(4)))),"-")</f>
        <v>-</v>
      </c>
      <c r="J9" s="23" t="str" cm="1">
        <f t="array" ref="J9">IFERROR(IF(COUNT(J3:J8)&lt;4,SUMPRODUCT(LARGE(J3:J8,_xlfn.SEQUENCE(COUNT(J3:J8)))),SUMPRODUCT(LARGE(J3:J8,_xlfn.SEQUENCE(4)))),"-")</f>
        <v>-</v>
      </c>
      <c r="K9" s="23" t="str" cm="1">
        <f t="array" ref="K9">IFERROR(IF(COUNT(K3:K8)&lt;4,SUMPRODUCT(LARGE(K3:K8,_xlfn.SEQUENCE(COUNT(K3:K8)))),SUMPRODUCT(LARGE(K3:K8,_xlfn.SEQUENCE(4)))),"-")</f>
        <v>-</v>
      </c>
      <c r="L9" s="23" t="str" cm="1">
        <f t="array" ref="L9">IFERROR(IF(COUNT(L3:L8)&lt;4,SUMPRODUCT(LARGE(L3:L8,_xlfn.SEQUENCE(COUNT(L3:L8)))),SUMPRODUCT(LARGE(L3:L8,_xlfn.SEQUENCE(4)))),"-")</f>
        <v>-</v>
      </c>
      <c r="M9" s="23" t="str" cm="1">
        <f t="array" ref="M9">IFERROR(IF(COUNT(M3:M8)&lt;4,SUMPRODUCT(LARGE(M3:M8,_xlfn.SEQUENCE(COUNT(M3:M8)))),SUMPRODUCT(LARGE(M3:M8,_xlfn.SEQUENCE(4)))),"-")</f>
        <v>-</v>
      </c>
      <c r="N9" s="19">
        <f>SUM(F9:L9)</f>
        <v>129</v>
      </c>
      <c r="Q9" t="str" cm="1">
        <f t="array" ref="Q9">IFERROR(IF(AND('FT WL Team Results'!$X$2:$X$13=0),"",VLOOKUP(P9,'FT WL Team Results'!$V$2:$X$13,2,FALSE)),"")</f>
        <v/>
      </c>
      <c r="R9" s="19" t="str">
        <f>IFERROR(VLOOKUP(P9,'FT WL Team Results'!$V$2:$X$13,3,FALSE),"")</f>
        <v/>
      </c>
      <c r="V9" s="23" t="str">
        <f>IFERROR((RANK(X9,$X$2:$X$8)+COUNTIF($X9:X$25,X9)-1),"")</f>
        <v/>
      </c>
      <c r="W9" s="94">
        <f>$E$65</f>
        <v>0</v>
      </c>
      <c r="X9" s="23">
        <f t="shared" si="0"/>
        <v>33</v>
      </c>
    </row>
    <row r="10" spans="1:24" x14ac:dyDescent="0.35">
      <c r="P10" s="267" t="s">
        <v>187</v>
      </c>
      <c r="Q10" s="267"/>
      <c r="R10" s="267"/>
      <c r="V10" s="23" t="str">
        <f>IFERROR((RANK(X10,$X$2:$X$8)+COUNTIF($X10:X$25,X10)-1),"")</f>
        <v/>
      </c>
      <c r="W10" s="94">
        <f>$E$73</f>
        <v>0</v>
      </c>
      <c r="X10" s="23">
        <f t="shared" si="0"/>
        <v>33</v>
      </c>
    </row>
    <row r="11" spans="1:24" x14ac:dyDescent="0.35">
      <c r="A11" s="3" t="s">
        <v>41</v>
      </c>
      <c r="B11" s="4">
        <f>IF(A11="","",VLOOKUP(A11,Lookups!$A$2:$F$93,2,FALSE))</f>
        <v>1301</v>
      </c>
      <c r="C11" s="4" t="str">
        <f>IF(A11="","",VLOOKUP(A11,Lookups!$A$2:$F$93,3,FALSE))</f>
        <v>Grade B</v>
      </c>
      <c r="D11" s="4" t="str">
        <f>IF(A11="","",VLOOKUP(A11,Lookups!$A$2:$F$93,5,FALSE))</f>
        <v>Buccaneers</v>
      </c>
      <c r="E11" s="25">
        <f t="shared" ref="E11:E16" si="3">IF(A11="","",IF(C11="Grade C",4,IF(C11="Grade B",3,IF(C11="Grade A",1,0))))</f>
        <v>3</v>
      </c>
      <c r="F11" s="68" t="str">
        <f>IF(A11="","",IF(VLOOKUP(A11,Scores!$A$2:$J$113,3,FALSE)=0,"",VLOOKUP(A11,Scores!$A$2:$J$113,3,FALSE)+IF(VLOOKUP(A11,Scores!$A$2:$J$113,3,FALSE)=MAX(Calculations!$M$6:$M$185),1,0)+$E11))</f>
        <v/>
      </c>
      <c r="G11" s="68" t="str">
        <f>IF(A11="","",IF(VLOOKUP(A11,Scores!$A$2:$J$113,4,FALSE)=0,"",VLOOKUP(A11,Scores!$A$2:$J$113,4,FALSE)+IF(VLOOKUP(A11,Scores!$A$2:$J$113,4,FALSE)=MAX(Calculations!$N$3:$N$185),1,0)+$E11))</f>
        <v/>
      </c>
      <c r="H11" s="68" t="str">
        <f>IF(A11="","",IF(VLOOKUP(A11,Scores!$A$2:$J$113,5,FALSE)=0,"",VLOOKUP(A11,Scores!$A$2:$J$113,5,FALSE)+IF(VLOOKUP(A11,Scores!$A$2:$J$113,5,FALSE)=MAX(Calculations!$O$3:$O$185),1,0)+$E11))</f>
        <v/>
      </c>
      <c r="I11" s="68" t="str">
        <f>IF(A11="","",IF(VLOOKUP(A11,Scores!$A$2:$J$113,6,FALSE)=0,"",VLOOKUP(A11,Scores!$A$2:$J$113,6,FALSE)+IF(VLOOKUP(A11,Scores!$A$2:$J$113,6,FALSE)=MAX(Calculations!$P$3:$P$185),1,0)+$E11))</f>
        <v/>
      </c>
      <c r="J11" s="68" t="str">
        <f>IF(A11="","",IF(VLOOKUP(A11,Scores!$A$2:$J$113,7,FALSE)=0,"",VLOOKUP(A11,Scores!$A$2:$J$113,7,FALSE)+IF(VLOOKUP(A11,Scores!$A$2:$J$113,7,FALSE)=MAX(Calculations!$Q$3:$Q$1273),1,0)+$E11))</f>
        <v/>
      </c>
      <c r="K11" s="68" t="str">
        <f>IF(A11="","",IF(VLOOKUP(A11,Scores!$A$2:$J$113,8,FALSE)=0,"",VLOOKUP(A11,Scores!$A$2:$J$113,8,FALSE)+IF(VLOOKUP(A11,Scores!$A$2:$J$113,8,FALSE)=MAX(Calculations!$R$3:$R$185),1,0)+$E11))</f>
        <v/>
      </c>
      <c r="L11" s="68" t="str">
        <f>IF(A11="","",IF(VLOOKUP(A11,Scores!$A$2:$J$113,9,FALSE)=0,"",VLOOKUP(A11,Scores!$A$2:$J$113,9,FALSE)+IF(VLOOKUP(A11,Scores!$A$2:$J$113,9,FALSE)=MAX(Calculations!$S$3:$S$185),1,0)+$E11))</f>
        <v/>
      </c>
      <c r="M11" s="68" t="str">
        <f>IF(A11="","",IF(VLOOKUP(A11,Scores!$A$2:$J$113,10,FALSE)=0,"",VLOOKUP(A11,Scores!$A$2:$J$113,10,FALSE)+IF(VLOOKUP(A11,Scores!$A$2:$J$113,10,FALSE)=MAX(Calculations!$S$3:$S$185),1,0)+$E11))</f>
        <v/>
      </c>
      <c r="N11" s="100">
        <f>SUM(F11:M11)</f>
        <v>0</v>
      </c>
      <c r="P11" s="267" t="s">
        <v>188</v>
      </c>
      <c r="Q11" s="267"/>
      <c r="R11" s="267"/>
      <c r="V11" s="23" t="str">
        <f>IFERROR((RANK(X11,$X$2:$X$8)+COUNTIF($X11:X$25,X11)-1),"")</f>
        <v/>
      </c>
      <c r="W11" s="94">
        <f>$E$81</f>
        <v>0</v>
      </c>
      <c r="X11" s="23">
        <f t="shared" si="0"/>
        <v>33</v>
      </c>
    </row>
    <row r="12" spans="1:24" x14ac:dyDescent="0.35">
      <c r="A12" s="3" t="s">
        <v>60</v>
      </c>
      <c r="B12" s="4">
        <f>IF(A12="","",VLOOKUP(A12,Lookups!$A$2:$F$93,2,FALSE))</f>
        <v>1431</v>
      </c>
      <c r="C12" s="4" t="str">
        <f>IF(A12="","",VLOOKUP(A12,Lookups!$A$2:$F$93,3,FALSE))</f>
        <v>Grade C</v>
      </c>
      <c r="D12" s="4" t="str">
        <f>IF(A12="","",VLOOKUP(A12,Lookups!$A$2:$F$93,5,FALSE))</f>
        <v>Buccaneers</v>
      </c>
      <c r="E12" s="25">
        <f t="shared" si="3"/>
        <v>4</v>
      </c>
      <c r="F12" s="68">
        <f>IF(A12="","",IF(VLOOKUP(A12,Scores!$A$2:$J$113,3,FALSE)=0,"",VLOOKUP(A12,Scores!$A$2:$J$113,3,FALSE)+IF(VLOOKUP(A12,Scores!$A$2:$J$113,3,FALSE)=MAX(Calculations!$M$6:$M$185),1,0)+$E12))</f>
        <v>20</v>
      </c>
      <c r="G12" s="68" t="str">
        <f>IF(A12="","",IF(VLOOKUP(A12,Scores!$A$2:$J$113,4,FALSE)=0,"",VLOOKUP(A12,Scores!$A$2:$J$113,4,FALSE)+IF(VLOOKUP(A12,Scores!$A$2:$J$113,4,FALSE)=MAX(Calculations!$N$3:$N$185),1,0)+$E12))</f>
        <v/>
      </c>
      <c r="H12" s="68" t="str">
        <f>IF(A12="","",IF(VLOOKUP(A12,Scores!$A$2:$J$113,5,FALSE)=0,"",VLOOKUP(A12,Scores!$A$2:$J$113,5,FALSE)+IF(VLOOKUP(A12,Scores!$A$2:$J$113,5,FALSE)=MAX(Calculations!$O$3:$O$185),1,0)+$E12))</f>
        <v/>
      </c>
      <c r="I12" s="68" t="str">
        <f>IF(A12="","",IF(VLOOKUP(A12,Scores!$A$2:$J$113,6,FALSE)=0,"",VLOOKUP(A12,Scores!$A$2:$J$113,6,FALSE)+IF(VLOOKUP(A12,Scores!$A$2:$J$113,6,FALSE)=MAX(Calculations!$P$3:$P$185),1,0)+$E12))</f>
        <v/>
      </c>
      <c r="J12" s="68" t="str">
        <f>IF(A12="","",IF(VLOOKUP(A12,Scores!$A$2:$J$113,7,FALSE)=0,"",VLOOKUP(A12,Scores!$A$2:$J$113,7,FALSE)+IF(VLOOKUP(A12,Scores!$A$2:$J$113,7,FALSE)=MAX(Calculations!$Q$3:$Q$1273),1,0)+$E12))</f>
        <v/>
      </c>
      <c r="K12" s="68" t="str">
        <f>IF(A12="","",IF(VLOOKUP(A12,Scores!$A$2:$J$113,8,FALSE)=0,"",VLOOKUP(A12,Scores!$A$2:$J$113,8,FALSE)+IF(VLOOKUP(A12,Scores!$A$2:$J$113,8,FALSE)=MAX(Calculations!$R$3:$R$185),1,0)+$E12))</f>
        <v/>
      </c>
      <c r="L12" s="68" t="str">
        <f>IF(A12="","",IF(VLOOKUP(A12,Scores!$A$2:$J$113,9,FALSE)=0,"",VLOOKUP(A12,Scores!$A$2:$J$113,9,FALSE)+IF(VLOOKUP(A12,Scores!$A$2:$J$113,9,FALSE)=MAX(Calculations!$S$3:$S$185),1,0)+$E12))</f>
        <v/>
      </c>
      <c r="M12" s="68" t="str">
        <f>IF(A12="","",IF(VLOOKUP(A12,Scores!$A$2:$J$113,10,FALSE)=0,"",VLOOKUP(A12,Scores!$A$2:$J$113,10,FALSE)+IF(VLOOKUP(A12,Scores!$A$2:$J$113,10,FALSE)=MAX(Calculations!$S$3:$S$185),1,0)+$E12))</f>
        <v/>
      </c>
      <c r="N12" s="100">
        <f>SUM(F12:M12)</f>
        <v>20</v>
      </c>
      <c r="Q12" t="str" cm="1">
        <f t="array" ref="Q12">IFERROR(IF(AND('FT WL Team Results'!$X$2:$X$13=0),"",VLOOKUP(P12,'FT WL Team Results'!$V$2:$X$13,2,FALSE)),"")</f>
        <v/>
      </c>
      <c r="R12" s="19" t="str">
        <f>IFERROR(VLOOKUP(P12,'FT WL Team Results'!$V$2:$X$13,3,FALSE),"")</f>
        <v/>
      </c>
      <c r="V12" s="23" t="str">
        <f>IFERROR((RANK(X12,$X$2:$X$8)+COUNTIF($X12:X$25,X12)-1),"")</f>
        <v/>
      </c>
      <c r="W12" s="94">
        <f>$E$89</f>
        <v>0</v>
      </c>
      <c r="X12" s="23">
        <f t="shared" si="0"/>
        <v>33</v>
      </c>
    </row>
    <row r="13" spans="1:24" x14ac:dyDescent="0.35">
      <c r="A13" s="3" t="s">
        <v>57</v>
      </c>
      <c r="B13" s="4">
        <f>IF(A13="","",VLOOKUP(A13,Lookups!$A$2:$F$93,2,FALSE))</f>
        <v>880</v>
      </c>
      <c r="C13" s="4" t="str">
        <f>IF(A13="","",VLOOKUP(A13,Lookups!$A$2:$F$93,3,FALSE))</f>
        <v>Grade AA</v>
      </c>
      <c r="D13" s="4" t="str">
        <f>IF(A13="","",VLOOKUP(A13,Lookups!$A$2:$F$93,5,FALSE))</f>
        <v>Buccaneers</v>
      </c>
      <c r="E13" s="25">
        <f t="shared" si="3"/>
        <v>0</v>
      </c>
      <c r="F13" s="68">
        <f>IF(A13="","",IF(VLOOKUP(A13,Scores!$A$2:$J$113,3,FALSE)=0,"",VLOOKUP(A13,Scores!$A$2:$J$113,3,FALSE)+IF(VLOOKUP(A13,Scores!$A$2:$J$113,3,FALSE)=MAX(Calculations!$M$6:$M$185),1,0)+$E13))</f>
        <v>33</v>
      </c>
      <c r="G13" s="68" t="str">
        <f>IF(A13="","",IF(VLOOKUP(A13,Scores!$A$2:$J$113,4,FALSE)=0,"",VLOOKUP(A13,Scores!$A$2:$J$113,4,FALSE)+IF(VLOOKUP(A13,Scores!$A$2:$J$113,4,FALSE)=MAX(Calculations!$N$3:$N$185),1,0)+$E13))</f>
        <v/>
      </c>
      <c r="H13" s="68" t="str">
        <f>IF(A13="","",IF(VLOOKUP(A13,Scores!$A$2:$J$113,5,FALSE)=0,"",VLOOKUP(A13,Scores!$A$2:$J$113,5,FALSE)+IF(VLOOKUP(A13,Scores!$A$2:$J$113,5,FALSE)=MAX(Calculations!$O$3:$O$185),1,0)+$E13))</f>
        <v/>
      </c>
      <c r="I13" s="68" t="str">
        <f>IF(A13="","",IF(VLOOKUP(A13,Scores!$A$2:$J$113,6,FALSE)=0,"",VLOOKUP(A13,Scores!$A$2:$J$113,6,FALSE)+IF(VLOOKUP(A13,Scores!$A$2:$J$113,6,FALSE)=MAX(Calculations!$P$3:$P$185),1,0)+$E13))</f>
        <v/>
      </c>
      <c r="J13" s="68" t="str">
        <f>IF(A13="","",IF(VLOOKUP(A13,Scores!$A$2:$J$113,7,FALSE)=0,"",VLOOKUP(A13,Scores!$A$2:$J$113,7,FALSE)+IF(VLOOKUP(A13,Scores!$A$2:$J$113,7,FALSE)=MAX(Calculations!$Q$3:$Q$1273),1,0)+$E13))</f>
        <v/>
      </c>
      <c r="K13" s="68" t="str">
        <f>IF(A13="","",IF(VLOOKUP(A13,Scores!$A$2:$J$113,8,FALSE)=0,"",VLOOKUP(A13,Scores!$A$2:$J$113,8,FALSE)+IF(VLOOKUP(A13,Scores!$A$2:$J$113,8,FALSE)=MAX(Calculations!$R$3:$R$185),1,0)+$E13))</f>
        <v/>
      </c>
      <c r="L13" s="68" t="str">
        <f>IF(A13="","",IF(VLOOKUP(A13,Scores!$A$2:$J$113,9,FALSE)=0,"",VLOOKUP(A13,Scores!$A$2:$J$113,9,FALSE)+IF(VLOOKUP(A13,Scores!$A$2:$J$113,9,FALSE)=MAX(Calculations!$S$3:$S$185),1,0)+$E13))</f>
        <v/>
      </c>
      <c r="M13" s="68" t="str">
        <f>IF(A13="","",IF(VLOOKUP(A13,Scores!$A$2:$J$113,10,FALSE)=0,"",VLOOKUP(A13,Scores!$A$2:$J$113,10,FALSE)+IF(VLOOKUP(A13,Scores!$A$2:$J$113,10,FALSE)=MAX(Calculations!$S$3:$S$185),1,0)+$E13))</f>
        <v/>
      </c>
      <c r="N13" s="100">
        <f>SUM(F13:M13)</f>
        <v>33</v>
      </c>
      <c r="P13" s="30" t="s">
        <v>85</v>
      </c>
      <c r="R13" s="19" t="str">
        <f>IFERROR(VLOOKUP(#REF!,'FT WL Team Results'!$V$2:$X$13,3,FALSE),"")</f>
        <v/>
      </c>
      <c r="V13" s="23" t="str">
        <f>IFERROR((RANK(X13,$X$2:$X$8)+COUNTIF($X13:X$25,X13)-1),"")</f>
        <v/>
      </c>
      <c r="W13" s="94">
        <f>$E$97</f>
        <v>0</v>
      </c>
      <c r="X13" s="23">
        <f t="shared" si="0"/>
        <v>33</v>
      </c>
    </row>
    <row r="14" spans="1:24" x14ac:dyDescent="0.35">
      <c r="A14" s="3" t="s">
        <v>65</v>
      </c>
      <c r="B14" s="4">
        <f>IF(A14="","",VLOOKUP(A14,Lookups!$A$2:$F$93,2,FALSE))</f>
        <v>1885</v>
      </c>
      <c r="C14" s="4" t="str">
        <f>IF(A14="","",VLOOKUP(A14,Lookups!$A$2:$F$93,3,FALSE))</f>
        <v>Grade C</v>
      </c>
      <c r="D14" s="4" t="str">
        <f>IF(A14="","",VLOOKUP(A14,Lookups!$A$2:$F$93,5,FALSE))</f>
        <v>Buccaneers</v>
      </c>
      <c r="E14" s="25">
        <f t="shared" si="3"/>
        <v>4</v>
      </c>
      <c r="F14" s="68">
        <f>IF(A14="","",IF(VLOOKUP(A14,Scores!$A$2:$J$113,3,FALSE)=0,"",VLOOKUP(A14,Scores!$A$2:$J$113,3,FALSE)+IF(VLOOKUP(A14,Scores!$A$2:$J$113,3,FALSE)=MAX(Calculations!$M$6:$M$185),1,0)+$E14))</f>
        <v>23</v>
      </c>
      <c r="G14" s="68" t="str">
        <f>IF(A14="","",IF(VLOOKUP(A14,Scores!$A$2:$J$113,4,FALSE)=0,"",VLOOKUP(A14,Scores!$A$2:$J$113,4,FALSE)+IF(VLOOKUP(A14,Scores!$A$2:$J$113,4,FALSE)=MAX(Calculations!$N$3:$N$185),1,0)+$E14))</f>
        <v/>
      </c>
      <c r="H14" s="68" t="str">
        <f>IF(A14="","",IF(VLOOKUP(A14,Scores!$A$2:$J$113,5,FALSE)=0,"",VLOOKUP(A14,Scores!$A$2:$J$113,5,FALSE)+IF(VLOOKUP(A14,Scores!$A$2:$J$113,5,FALSE)=MAX(Calculations!$O$3:$O$185),1,0)+$E14))</f>
        <v/>
      </c>
      <c r="I14" s="68" t="str">
        <f>IF(A14="","",IF(VLOOKUP(A14,Scores!$A$2:$J$113,6,FALSE)=0,"",VLOOKUP(A14,Scores!$A$2:$J$113,6,FALSE)+IF(VLOOKUP(A14,Scores!$A$2:$J$113,6,FALSE)=MAX(Calculations!$P$3:$P$185),1,0)+$E14))</f>
        <v/>
      </c>
      <c r="J14" s="68" t="str">
        <f>IF(A14="","",IF(VLOOKUP(A14,Scores!$A$2:$J$113,7,FALSE)=0,"",VLOOKUP(A14,Scores!$A$2:$J$113,7,FALSE)+IF(VLOOKUP(A14,Scores!$A$2:$J$113,7,FALSE)=MAX(Calculations!$Q$3:$Q$1273),1,0)+$E14))</f>
        <v/>
      </c>
      <c r="K14" s="68" t="str">
        <f>IF(A14="","",IF(VLOOKUP(A14,Scores!$A$2:$J$113,8,FALSE)=0,"",VLOOKUP(A14,Scores!$A$2:$J$113,8,FALSE)+IF(VLOOKUP(A14,Scores!$A$2:$J$113,8,FALSE)=MAX(Calculations!$R$3:$R$185),1,0)+$E14))</f>
        <v/>
      </c>
      <c r="L14" s="68" t="str">
        <f>IF(A14="","",IF(VLOOKUP(A14,Scores!$A$2:$J$113,9,FALSE)=0,"",VLOOKUP(A14,Scores!$A$2:$J$113,9,FALSE)+IF(VLOOKUP(A14,Scores!$A$2:$J$113,9,FALSE)=MAX(Calculations!$S$3:$S$185),1,0)+$E14))</f>
        <v/>
      </c>
      <c r="M14" s="68" t="str">
        <f>IF(A14="","",IF(VLOOKUP(A14,Scores!$A$2:$J$113,10,FALSE)=0,"",VLOOKUP(A14,Scores!$A$2:$J$113,10,FALSE)+IF(VLOOKUP(A14,Scores!$A$2:$J$113,10,FALSE)=MAX(Calculations!$S$3:$S$185),1,0)+$E14))</f>
        <v/>
      </c>
      <c r="N14" s="100">
        <f>SUM(F14:M14)</f>
        <v>23</v>
      </c>
    </row>
    <row r="15" spans="1:24" x14ac:dyDescent="0.35">
      <c r="A15" s="3" t="s">
        <v>63</v>
      </c>
      <c r="B15" s="4">
        <f>IF(A15="","",VLOOKUP(A15,Lookups!$A$2:$F$93,2,FALSE))</f>
        <v>1884</v>
      </c>
      <c r="C15" s="4" t="str">
        <f>IF(A15="","",VLOOKUP(A15,Lookups!$A$2:$F$93,3,FALSE))</f>
        <v>Grade C</v>
      </c>
      <c r="D15" s="4" t="str">
        <f>IF(A15="","",VLOOKUP(A15,Lookups!$A$2:$F$93,5,FALSE))</f>
        <v>Buccaneers</v>
      </c>
      <c r="E15" s="25">
        <f t="shared" si="3"/>
        <v>4</v>
      </c>
      <c r="F15" s="68">
        <f>IF(A15="","",IF(VLOOKUP(A15,Scores!$A$2:$J$113,3,FALSE)=0,"",VLOOKUP(A15,Scores!$A$2:$J$113,3,FALSE)+IF(VLOOKUP(A15,Scores!$A$2:$J$113,3,FALSE)=MAX(Calculations!$M$6:$M$185),1,0)+$E15))</f>
        <v>31</v>
      </c>
      <c r="G15" s="68" t="str">
        <f>IF(A15="","",IF(VLOOKUP(A15,Scores!$A$2:$J$113,4,FALSE)=0,"",VLOOKUP(A15,Scores!$A$2:$J$113,4,FALSE)+IF(VLOOKUP(A15,Scores!$A$2:$J$113,4,FALSE)=MAX(Calculations!$N$3:$N$185),1,0)+$E15))</f>
        <v/>
      </c>
      <c r="H15" s="68" t="str">
        <f>IF(A15="","",IF(VLOOKUP(A15,Scores!$A$2:$J$113,5,FALSE)=0,"",VLOOKUP(A15,Scores!$A$2:$J$113,5,FALSE)+IF(VLOOKUP(A15,Scores!$A$2:$J$113,5,FALSE)=MAX(Calculations!$O$3:$O$185),1,0)+$E15))</f>
        <v/>
      </c>
      <c r="I15" s="68" t="str">
        <f>IF(A15="","",IF(VLOOKUP(A15,Scores!$A$2:$J$113,6,FALSE)=0,"",VLOOKUP(A15,Scores!$A$2:$J$113,6,FALSE)+IF(VLOOKUP(A15,Scores!$A$2:$J$113,6,FALSE)=MAX(Calculations!$P$3:$P$185),1,0)+$E15))</f>
        <v/>
      </c>
      <c r="J15" s="68" t="str">
        <f>IF(A15="","",IF(VLOOKUP(A15,Scores!$A$2:$J$113,7,FALSE)=0,"",VLOOKUP(A15,Scores!$A$2:$J$113,7,FALSE)+IF(VLOOKUP(A15,Scores!$A$2:$J$113,7,FALSE)=MAX(Calculations!$Q$3:$Q$1273),1,0)+$E15))</f>
        <v/>
      </c>
      <c r="K15" s="68" t="str">
        <f>IF(A15="","",IF(VLOOKUP(A15,Scores!$A$2:$J$113,8,FALSE)=0,"",VLOOKUP(A15,Scores!$A$2:$J$113,8,FALSE)+IF(VLOOKUP(A15,Scores!$A$2:$J$113,8,FALSE)=MAX(Calculations!$R$3:$R$185),1,0)+$E15))</f>
        <v/>
      </c>
      <c r="L15" s="68" t="str">
        <f>IF(A15="","",IF(VLOOKUP(A15,Scores!$A$2:$J$113,9,FALSE)=0,"",VLOOKUP(A15,Scores!$A$2:$J$113,9,FALSE)+IF(VLOOKUP(A15,Scores!$A$2:$J$113,9,FALSE)=MAX(Calculations!$S$3:$S$185),1,0)+$E15))</f>
        <v/>
      </c>
      <c r="M15" s="68" t="str">
        <f>IF(A15="","",IF(VLOOKUP(A15,Scores!$A$2:$J$113,10,FALSE)=0,"",VLOOKUP(A15,Scores!$A$2:$J$113,10,FALSE)+IF(VLOOKUP(A15,Scores!$A$2:$J$113,10,FALSE)=MAX(Calculations!$S$3:$S$185),1,0)+$E15))</f>
        <v/>
      </c>
      <c r="N15" s="100">
        <f>SUM(F15:M15)</f>
        <v>31</v>
      </c>
      <c r="W15" s="6"/>
    </row>
    <row r="16" spans="1:24" x14ac:dyDescent="0.35">
      <c r="A16" s="3" t="s">
        <v>148</v>
      </c>
      <c r="B16" s="4">
        <f>IF(A16="","",VLOOKUP(A16,Lookups!$A$2:$F$93,2,FALSE))</f>
        <v>88</v>
      </c>
      <c r="C16" s="4" t="str">
        <f>IF(A16="","",VLOOKUP(A16,Lookups!$A$2:$F$93,3,FALSE))</f>
        <v>Grade A</v>
      </c>
      <c r="D16" s="4" t="str">
        <f>IF(A16="","",VLOOKUP(A16,Lookups!$A$2:$F$93,5,FALSE))</f>
        <v>Buccaneers</v>
      </c>
      <c r="E16" s="25">
        <f t="shared" si="3"/>
        <v>1</v>
      </c>
      <c r="F16" s="68">
        <f>IF(A16="","",IF(VLOOKUP(A16,Scores!$A$2:$J$113,3,FALSE)=0,"",VLOOKUP(A16,Scores!$A$2:$J$113,3,FALSE)+IF(VLOOKUP(A16,Scores!$A$2:$J$113,3,FALSE)=MAX(Calculations!$M$6:$M$185),1,0)+$E16))</f>
        <v>31</v>
      </c>
      <c r="G16" s="68" t="str">
        <f>IF(A16="","",IF(VLOOKUP(A16,Scores!$A$2:$J$113,4,FALSE)=0,"",VLOOKUP(A16,Scores!$A$2:$J$113,4,FALSE)+IF(VLOOKUP(A16,Scores!$A$2:$J$113,4,FALSE)=MAX(Calculations!$N$3:$N$185),1,0)+$E16))</f>
        <v/>
      </c>
      <c r="H16" s="68" t="str">
        <f>IF(A16="","",IF(VLOOKUP(A16,Scores!$A$2:$J$113,5,FALSE)=0,"",VLOOKUP(A16,Scores!$A$2:$J$113,5,FALSE)+IF(VLOOKUP(A16,Scores!$A$2:$J$113,5,FALSE)=MAX(Calculations!$O$3:$O$185),1,0)+$E16))</f>
        <v/>
      </c>
      <c r="I16" s="68" t="str">
        <f>IF(A16="","",IF(VLOOKUP(A16,Scores!$A$2:$J$113,6,FALSE)=0,"",VLOOKUP(A16,Scores!$A$2:$J$113,6,FALSE)+IF(VLOOKUP(A16,Scores!$A$2:$J$113,6,FALSE)=MAX(Calculations!$P$3:$P$185),1,0)+$E16))</f>
        <v/>
      </c>
      <c r="J16" s="68" t="str">
        <f>IF(A16="","",IF(VLOOKUP(A16,Scores!$A$2:$J$113,7,FALSE)=0,"",VLOOKUP(A16,Scores!$A$2:$J$113,7,FALSE)+IF(VLOOKUP(A16,Scores!$A$2:$J$113,7,FALSE)=MAX(Calculations!$Q$3:$Q$1273),1,0)+$E16))</f>
        <v/>
      </c>
      <c r="K16" s="68" t="str">
        <f>IF(A16="","",IF(VLOOKUP(A16,Scores!$A$2:$J$113,8,FALSE)=0,"",VLOOKUP(A16,Scores!$A$2:$J$113,8,FALSE)+IF(VLOOKUP(A16,Scores!$A$2:$J$113,8,FALSE)=MAX(Calculations!$R$3:$R$185),1,0)+$E16))</f>
        <v/>
      </c>
      <c r="L16" s="68" t="str">
        <f>IF(A16="","",IF(VLOOKUP(A16,Scores!$A$2:$J$113,9,FALSE)=0,"",VLOOKUP(A16,Scores!$A$2:$J$113,9,FALSE)+IF(VLOOKUP(A16,Scores!$A$2:$J$113,9,FALSE)=MAX(Calculations!$S$3:$S$185),1,0)+$E16))</f>
        <v/>
      </c>
      <c r="M16" s="68" t="str">
        <f>IF(A16="","",IF(VLOOKUP(A16,Scores!$A$2:$J$113,10,FALSE)=0,"",VLOOKUP(A16,Scores!$A$2:$J$113,10,FALSE)+IF(VLOOKUP(A16,Scores!$A$2:$J$113,10,FALSE)=MAX(Calculations!$S$3:$S$185),1,0)+$E16))</f>
        <v/>
      </c>
      <c r="N16" s="100"/>
      <c r="P16" s="6"/>
      <c r="W16" s="6"/>
    </row>
    <row r="17" spans="1:23" x14ac:dyDescent="0.35">
      <c r="D17" s="90"/>
      <c r="E17" s="90" t="s">
        <v>23</v>
      </c>
      <c r="F17" s="23" cm="1">
        <f t="array" ref="F17">IFERROR(IF(COUNT(F11:F16)&lt;4,SUMPRODUCT(LARGE(F11:F16,_xlfn.SEQUENCE(COUNT(F11:F16)))),SUMPRODUCT(LARGE(F11:F16,_xlfn.SEQUENCE(4)))),"-")</f>
        <v>118</v>
      </c>
      <c r="G17" s="23" t="str" cm="1">
        <f t="array" ref="G17">IFERROR(IF(COUNT(G11:G16)&lt;4,SUMPRODUCT(LARGE(G11:G16,_xlfn.SEQUENCE(COUNT(G11:G16)))),SUMPRODUCT(LARGE(G11:G16,_xlfn.SEQUENCE(4)))),"-")</f>
        <v>-</v>
      </c>
      <c r="H17" s="23" t="str" cm="1">
        <f t="array" ref="H17">IFERROR(IF(COUNT(H11:H16)&lt;4,SUMPRODUCT(LARGE(H11:H16,_xlfn.SEQUENCE(COUNT(H11:H16)))),SUMPRODUCT(LARGE(H11:H16,_xlfn.SEQUENCE(4)))),"-")</f>
        <v>-</v>
      </c>
      <c r="I17" s="23" t="str" cm="1">
        <f t="array" ref="I17">IFERROR(IF(COUNT(I11:I16)&lt;4,SUMPRODUCT(LARGE(I11:I16,_xlfn.SEQUENCE(COUNT(I11:I16)))),SUMPRODUCT(LARGE(I11:I16,_xlfn.SEQUENCE(4)))),"-")</f>
        <v>-</v>
      </c>
      <c r="J17" s="23" t="str" cm="1">
        <f t="array" ref="J17">IFERROR(IF(COUNT(J11:J16)&lt;4,SUMPRODUCT(LARGE(J11:J16,_xlfn.SEQUENCE(COUNT(J11:J16)))),SUMPRODUCT(LARGE(J11:J16,_xlfn.SEQUENCE(4)))),"-")</f>
        <v>-</v>
      </c>
      <c r="K17" s="23" t="str" cm="1">
        <f t="array" ref="K17">IFERROR(IF(COUNT(K11:K16)&lt;4,SUMPRODUCT(LARGE(K11:K16,_xlfn.SEQUENCE(COUNT(K11:K16)))),SUMPRODUCT(LARGE(K11:K16,_xlfn.SEQUENCE(4)))),"-")</f>
        <v>-</v>
      </c>
      <c r="L17" s="23" t="str" cm="1">
        <f t="array" ref="L17">IFERROR(IF(COUNT(L11:L16)&lt;4,SUMPRODUCT(LARGE(L11:L16,_xlfn.SEQUENCE(COUNT(L11:L16)))),SUMPRODUCT(LARGE(L11:L16,_xlfn.SEQUENCE(4)))),"-")</f>
        <v>-</v>
      </c>
      <c r="M17" s="23" t="str" cm="1">
        <f t="array" ref="M17">IFERROR(IF(COUNT(M11:M16)&lt;4,SUMPRODUCT(LARGE(M11:M16,_xlfn.SEQUENCE(COUNT(M11:M16)))),SUMPRODUCT(LARGE(M11:M16,_xlfn.SEQUENCE(4)))),"-")</f>
        <v>-</v>
      </c>
      <c r="N17" s="19">
        <f>SUM(F17:L17)</f>
        <v>118</v>
      </c>
      <c r="W17" s="30"/>
    </row>
    <row r="19" spans="1:23" x14ac:dyDescent="0.35">
      <c r="A19" s="3" t="s">
        <v>83</v>
      </c>
      <c r="B19" s="4">
        <f>IF(A19="","",VLOOKUP(A19,Lookups!$A$2:$F$93,2,FALSE))</f>
        <v>449</v>
      </c>
      <c r="C19" s="4" t="str">
        <f>IF(A19="","",VLOOKUP(A19,Lookups!$A$2:$F$93,3,FALSE))</f>
        <v>Grade B</v>
      </c>
      <c r="D19" s="4" t="str">
        <f>IF(A19="","",VLOOKUP(A19,Lookups!$A$2:$F$93,5,FALSE))</f>
        <v>Frobury Hares</v>
      </c>
      <c r="E19" s="25">
        <f t="shared" ref="E19:E24" si="4">IF(A19="","",IF(C19="Grade C",4,IF(C19="Grade B",3,IF(C19="Grade A",1,0))))</f>
        <v>3</v>
      </c>
      <c r="F19" s="68">
        <f>IF(A19="","",IF(VLOOKUP(A19,Scores!$A$2:$J$113,3,FALSE)=0,"",VLOOKUP(A19,Scores!$A$2:$J$113,3,FALSE)+IF(VLOOKUP(A19,Scores!$A$2:$J$113,3,FALSE)=MAX(Calculations!$M$6:$M$185),1,0)+$E19))</f>
        <v>19</v>
      </c>
      <c r="G19" s="68" t="str">
        <f>IF(A19="","",IF(VLOOKUP(A19,Scores!$A$2:$J$113,4,FALSE)=0,"",VLOOKUP(A19,Scores!$A$2:$J$113,4,FALSE)+IF(VLOOKUP(A19,Scores!$A$2:$J$113,4,FALSE)=MAX(Calculations!$N$3:$N$185),1,0)+$E19))</f>
        <v/>
      </c>
      <c r="H19" s="68" t="str">
        <f>IF(A19="","",IF(VLOOKUP(A19,Scores!$A$2:$J$113,5,FALSE)=0,"",VLOOKUP(A19,Scores!$A$2:$J$113,5,FALSE)+IF(VLOOKUP(A19,Scores!$A$2:$J$113,5,FALSE)=MAX(Calculations!$O$3:$O$185),1,0)+$E19))</f>
        <v/>
      </c>
      <c r="I19" s="68" t="str">
        <f>IF(A19="","",IF(VLOOKUP(A19,Scores!$A$2:$J$113,6,FALSE)=0,"",VLOOKUP(A19,Scores!$A$2:$J$113,6,FALSE)+IF(VLOOKUP(A19,Scores!$A$2:$J$113,6,FALSE)=MAX(Calculations!$P$3:$P$185),1,0)+$E19))</f>
        <v/>
      </c>
      <c r="J19" s="68" t="str">
        <f>IF(A19="","",IF(VLOOKUP(A19,Scores!$A$2:$J$113,7,FALSE)=0,"",VLOOKUP(A19,Scores!$A$2:$J$113,7,FALSE)+IF(VLOOKUP(A19,Scores!$A$2:$J$113,7,FALSE)=MAX(Calculations!$Q$3:$Q$1273),1,0)+$E19))</f>
        <v/>
      </c>
      <c r="K19" s="68" t="str">
        <f>IF(A19="","",IF(VLOOKUP(A19,Scores!$A$2:$J$113,8,FALSE)=0,"",VLOOKUP(A19,Scores!$A$2:$J$113,8,FALSE)+IF(VLOOKUP(A19,Scores!$A$2:$J$113,8,FALSE)=MAX(Calculations!$R$3:$R$185),1,0)+$E19))</f>
        <v/>
      </c>
      <c r="L19" s="68" t="str">
        <f>IF(A19="","",IF(VLOOKUP(A19,Scores!$A$2:$J$113,9,FALSE)=0,"",VLOOKUP(A19,Scores!$A$2:$J$113,9,FALSE)+IF(VLOOKUP(A19,Scores!$A$2:$J$113,9,FALSE)=MAX(Calculations!$S$3:$S$185),1,0)+$E19))</f>
        <v/>
      </c>
      <c r="M19" s="68" t="str">
        <f>IF(A19="","",IF(VLOOKUP(A19,Scores!$A$2:$J$113,10,FALSE)=0,"",VLOOKUP(A19,Scores!$A$2:$J$113,10,FALSE)+IF(VLOOKUP(A19,Scores!$A$2:$J$113,10,FALSE)=MAX(Calculations!$S$3:$S$185),1,0)+$E19))</f>
        <v/>
      </c>
      <c r="N19" s="100">
        <f>SUM(F19:M19)</f>
        <v>19</v>
      </c>
      <c r="W19" s="6"/>
    </row>
    <row r="20" spans="1:23" x14ac:dyDescent="0.35">
      <c r="A20" s="3" t="s">
        <v>42</v>
      </c>
      <c r="B20" s="4">
        <f>IF(A20="","",VLOOKUP(A20,Lookups!$A$2:$F$93,2,FALSE))</f>
        <v>1877</v>
      </c>
      <c r="C20" s="4" t="str">
        <f>IF(A20="","",VLOOKUP(A20,Lookups!$A$2:$F$93,3,FALSE))</f>
        <v>Grade B</v>
      </c>
      <c r="D20" s="4" t="str">
        <f>IF(A20="","",VLOOKUP(A20,Lookups!$A$2:$F$93,5,FALSE))</f>
        <v>Frobury Hares</v>
      </c>
      <c r="E20" s="25">
        <f t="shared" si="4"/>
        <v>3</v>
      </c>
      <c r="F20" s="68">
        <f>IF(A20="","",IF(VLOOKUP(A20,Scores!$A$2:$J$113,3,FALSE)=0,"",VLOOKUP(A20,Scores!$A$2:$J$113,3,FALSE)+IF(VLOOKUP(A20,Scores!$A$2:$J$113,3,FALSE)=MAX(Calculations!$M$6:$M$185),1,0)+$E20))</f>
        <v>25</v>
      </c>
      <c r="G20" s="68" t="str">
        <f>IF(A20="","",IF(VLOOKUP(A20,Scores!$A$2:$J$113,4,FALSE)=0,"",VLOOKUP(A20,Scores!$A$2:$J$113,4,FALSE)+IF(VLOOKUP(A20,Scores!$A$2:$J$113,4,FALSE)=MAX(Calculations!$N$3:$N$185),1,0)+$E20))</f>
        <v/>
      </c>
      <c r="H20" s="68" t="str">
        <f>IF(A20="","",IF(VLOOKUP(A20,Scores!$A$2:$J$113,5,FALSE)=0,"",VLOOKUP(A20,Scores!$A$2:$J$113,5,FALSE)+IF(VLOOKUP(A20,Scores!$A$2:$J$113,5,FALSE)=MAX(Calculations!$O$3:$O$185),1,0)+$E20))</f>
        <v/>
      </c>
      <c r="I20" s="68" t="str">
        <f>IF(A20="","",IF(VLOOKUP(A20,Scores!$A$2:$J$113,6,FALSE)=0,"",VLOOKUP(A20,Scores!$A$2:$J$113,6,FALSE)+IF(VLOOKUP(A20,Scores!$A$2:$J$113,6,FALSE)=MAX(Calculations!$P$3:$P$185),1,0)+$E20))</f>
        <v/>
      </c>
      <c r="J20" s="68" t="str">
        <f>IF(A20="","",IF(VLOOKUP(A20,Scores!$A$2:$J$113,7,FALSE)=0,"",VLOOKUP(A20,Scores!$A$2:$J$113,7,FALSE)+IF(VLOOKUP(A20,Scores!$A$2:$J$113,7,FALSE)=MAX(Calculations!$Q$3:$Q$1273),1,0)+$E20))</f>
        <v/>
      </c>
      <c r="K20" s="68" t="str">
        <f>IF(A20="","",IF(VLOOKUP(A20,Scores!$A$2:$J$113,8,FALSE)=0,"",VLOOKUP(A20,Scores!$A$2:$J$113,8,FALSE)+IF(VLOOKUP(A20,Scores!$A$2:$J$113,8,FALSE)=MAX(Calculations!$R$3:$R$185),1,0)+$E20))</f>
        <v/>
      </c>
      <c r="L20" s="68" t="str">
        <f>IF(A20="","",IF(VLOOKUP(A20,Scores!$A$2:$J$113,9,FALSE)=0,"",VLOOKUP(A20,Scores!$A$2:$J$113,9,FALSE)+IF(VLOOKUP(A20,Scores!$A$2:$J$113,9,FALSE)=MAX(Calculations!$S$3:$S$185),1,0)+$E20))</f>
        <v/>
      </c>
      <c r="M20" s="68" t="str">
        <f>IF(A20="","",IF(VLOOKUP(A20,Scores!$A$2:$J$113,10,FALSE)=0,"",VLOOKUP(A20,Scores!$A$2:$J$113,10,FALSE)+IF(VLOOKUP(A20,Scores!$A$2:$J$113,10,FALSE)=MAX(Calculations!$S$3:$S$185),1,0)+$E20))</f>
        <v/>
      </c>
      <c r="N20" s="100">
        <f>SUM(F20:M20)</f>
        <v>25</v>
      </c>
    </row>
    <row r="21" spans="1:23" x14ac:dyDescent="0.35">
      <c r="A21" s="3" t="s">
        <v>160</v>
      </c>
      <c r="B21" s="4">
        <f>IF(A21="","",VLOOKUP(A21,Lookups!$A$2:$F$93,2,FALSE))</f>
        <v>60633</v>
      </c>
      <c r="C21" s="4" t="str">
        <f>IF(A21="","",VLOOKUP(A21,Lookups!$A$2:$F$93,3,FALSE))</f>
        <v>Grade B</v>
      </c>
      <c r="D21" s="4" t="str">
        <f>IF(A21="","",VLOOKUP(A21,Lookups!$A$2:$F$93,5,FALSE))</f>
        <v>Frobury Hares</v>
      </c>
      <c r="E21" s="25">
        <f t="shared" si="4"/>
        <v>3</v>
      </c>
      <c r="F21" s="68">
        <f>IF(A21="","",IF(VLOOKUP(A21,Scores!$A$2:$J$113,3,FALSE)=0,"",VLOOKUP(A21,Scores!$A$2:$J$113,3,FALSE)+IF(VLOOKUP(A21,Scores!$A$2:$J$113,3,FALSE)=MAX(Calculations!$M$6:$M$185),1,0)+$E21))</f>
        <v>19</v>
      </c>
      <c r="G21" s="68" t="str">
        <f>IF(A21="","",IF(VLOOKUP(A21,Scores!$A$2:$J$113,4,FALSE)=0,"",VLOOKUP(A21,Scores!$A$2:$J$113,4,FALSE)+IF(VLOOKUP(A21,Scores!$A$2:$J$113,4,FALSE)=MAX(Calculations!$N$3:$N$185),1,0)+$E21))</f>
        <v/>
      </c>
      <c r="H21" s="68" t="str">
        <f>IF(A21="","",IF(VLOOKUP(A21,Scores!$A$2:$J$113,5,FALSE)=0,"",VLOOKUP(A21,Scores!$A$2:$J$113,5,FALSE)+IF(VLOOKUP(A21,Scores!$A$2:$J$113,5,FALSE)=MAX(Calculations!$O$3:$O$185),1,0)+$E21))</f>
        <v/>
      </c>
      <c r="I21" s="68" t="str">
        <f>IF(A21="","",IF(VLOOKUP(A21,Scores!$A$2:$J$113,6,FALSE)=0,"",VLOOKUP(A21,Scores!$A$2:$J$113,6,FALSE)+IF(VLOOKUP(A21,Scores!$A$2:$J$113,6,FALSE)=MAX(Calculations!$P$3:$P$185),1,0)+$E21))</f>
        <v/>
      </c>
      <c r="J21" s="68" t="str">
        <f>IF(A21="","",IF(VLOOKUP(A21,Scores!$A$2:$J$113,7,FALSE)=0,"",VLOOKUP(A21,Scores!$A$2:$J$113,7,FALSE)+IF(VLOOKUP(A21,Scores!$A$2:$J$113,7,FALSE)=MAX(Calculations!$Q$3:$Q$1273),1,0)+$E21))</f>
        <v/>
      </c>
      <c r="K21" s="68" t="str">
        <f>IF(A21="","",IF(VLOOKUP(A21,Scores!$A$2:$J$113,8,FALSE)=0,"",VLOOKUP(A21,Scores!$A$2:$J$113,8,FALSE)+IF(VLOOKUP(A21,Scores!$A$2:$J$113,8,FALSE)=MAX(Calculations!$R$3:$R$185),1,0)+$E21))</f>
        <v/>
      </c>
      <c r="L21" s="68" t="str">
        <f>IF(A21="","",IF(VLOOKUP(A21,Scores!$A$2:$J$113,9,FALSE)=0,"",VLOOKUP(A21,Scores!$A$2:$J$113,9,FALSE)+IF(VLOOKUP(A21,Scores!$A$2:$J$113,9,FALSE)=MAX(Calculations!$S$3:$S$185),1,0)+$E21))</f>
        <v/>
      </c>
      <c r="M21" s="68" t="str">
        <f>IF(A21="","",IF(VLOOKUP(A21,Scores!$A$2:$J$113,10,FALSE)=0,"",VLOOKUP(A21,Scores!$A$2:$J$113,10,FALSE)+IF(VLOOKUP(A21,Scores!$A$2:$J$113,10,FALSE)=MAX(Calculations!$S$3:$S$185),1,0)+$E21))</f>
        <v/>
      </c>
      <c r="N21" s="100">
        <f>SUM(F21:M21)</f>
        <v>19</v>
      </c>
    </row>
    <row r="22" spans="1:23" x14ac:dyDescent="0.35">
      <c r="A22" s="3" t="s">
        <v>82</v>
      </c>
      <c r="B22" s="4">
        <f>IF(A22="","",VLOOKUP(A22,Lookups!$A$2:$F$93,2,FALSE))</f>
        <v>60</v>
      </c>
      <c r="C22" s="4" t="str">
        <f>IF(A22="","",VLOOKUP(A22,Lookups!$A$2:$F$93,3,FALSE))</f>
        <v>Grade TBC</v>
      </c>
      <c r="D22" s="4" t="str">
        <f>IF(A22="","",VLOOKUP(A22,Lookups!$A$2:$F$93,5,FALSE))</f>
        <v>Frobury Hares</v>
      </c>
      <c r="E22" s="25">
        <f>IF(A22="","",IF(C22="Grade C",4,IF(C22="Grade B",3,IF(C22="Grade A",1,0))))</f>
        <v>0</v>
      </c>
      <c r="F22" s="68" t="str">
        <f>IF(A22="","",IF(VLOOKUP(A22,Scores!$A$2:$J$113,3,FALSE)=0,"",VLOOKUP(A22,Scores!$A$2:$J$113,3,FALSE)+IF(VLOOKUP(A22,Scores!$A$2:$J$113,3,FALSE)=MAX(Calculations!$M$6:$M$185),1,0)+$E22))</f>
        <v/>
      </c>
      <c r="G22" s="68" t="str">
        <f>IF(A22="","",IF(VLOOKUP(A22,Scores!$A$2:$J$113,4,FALSE)=0,"",VLOOKUP(A22,Scores!$A$2:$J$113,4,FALSE)+IF(VLOOKUP(A22,Scores!$A$2:$J$113,4,FALSE)=MAX(Calculations!$N$3:$N$185),1,0)+$E22))</f>
        <v/>
      </c>
      <c r="H22" s="68" t="str">
        <f>IF(A22="","",IF(VLOOKUP(A22,Scores!$A$2:$J$113,5,FALSE)=0,"",VLOOKUP(A22,Scores!$A$2:$J$113,5,FALSE)+IF(VLOOKUP(A22,Scores!$A$2:$J$113,5,FALSE)=MAX(Calculations!$O$3:$O$185),1,0)+$E22))</f>
        <v/>
      </c>
      <c r="I22" s="68" t="str">
        <f>IF(A22="","",IF(VLOOKUP(A22,Scores!$A$2:$J$113,6,FALSE)=0,"",VLOOKUP(A22,Scores!$A$2:$J$113,6,FALSE)+IF(VLOOKUP(A22,Scores!$A$2:$J$113,6,FALSE)=MAX(Calculations!$P$3:$P$185),1,0)+$E22))</f>
        <v/>
      </c>
      <c r="J22" s="68" t="str">
        <f>IF(A22="","",IF(VLOOKUP(A22,Scores!$A$2:$J$113,7,FALSE)=0,"",VLOOKUP(A22,Scores!$A$2:$J$113,7,FALSE)+IF(VLOOKUP(A22,Scores!$A$2:$J$113,7,FALSE)=MAX(Calculations!$Q$3:$Q$1273),1,0)+$E22))</f>
        <v/>
      </c>
      <c r="K22" s="68" t="str">
        <f>IF(A22="","",IF(VLOOKUP(A22,Scores!$A$2:$J$113,8,FALSE)=0,"",VLOOKUP(A22,Scores!$A$2:$J$113,8,FALSE)+IF(VLOOKUP(A22,Scores!$A$2:$J$113,8,FALSE)=MAX(Calculations!$R$3:$R$185),1,0)+$E22))</f>
        <v/>
      </c>
      <c r="L22" s="68" t="str">
        <f>IF(A22="","",IF(VLOOKUP(A22,Scores!$A$2:$J$113,9,FALSE)=0,"",VLOOKUP(A22,Scores!$A$2:$J$113,9,FALSE)+IF(VLOOKUP(A22,Scores!$A$2:$J$113,9,FALSE)=MAX(Calculations!$S$3:$S$185),1,0)+$E22))</f>
        <v/>
      </c>
      <c r="M22" s="68" t="str">
        <f>IF(A22="","",IF(VLOOKUP(A22,Scores!$A$2:$J$113,10,FALSE)=0,"",VLOOKUP(A22,Scores!$A$2:$J$113,10,FALSE)+IF(VLOOKUP(A22,Scores!$A$2:$J$113,10,FALSE)=MAX(Calculations!$S$3:$S$185),1,0)+$E22))</f>
        <v/>
      </c>
      <c r="N22" s="100">
        <f>SUM(F22:M22)</f>
        <v>0</v>
      </c>
    </row>
    <row r="23" spans="1:23" hidden="1" x14ac:dyDescent="0.35">
      <c r="A23" s="3"/>
      <c r="B23" s="4" t="str">
        <f>IF(A23="","",VLOOKUP(A23,Lookups!$A$2:$F$93,2,FALSE))</f>
        <v/>
      </c>
      <c r="C23" s="4" t="str">
        <f>IF(A23="","",VLOOKUP(A23,Lookups!$A$2:$F$93,3,FALSE))</f>
        <v/>
      </c>
      <c r="D23" s="4" t="str">
        <f>IF(A23="","",VLOOKUP(A23,Lookups!$A$2:$F$93,5,FALSE))</f>
        <v/>
      </c>
      <c r="E23" s="25" t="str">
        <f>IF(A23="","",IF(C23="Grade C",4,IF(C23="Grade B",3,IF(C23="Grade A",1,0))))</f>
        <v/>
      </c>
      <c r="F23" s="68" t="str">
        <f>IF(A23="","",IF(VLOOKUP(A23,Scores!$A$2:$J$113,3,FALSE)=0,"",VLOOKUP(A23,Scores!$A$2:$J$113,3,FALSE)+IF(VLOOKUP(A23,Scores!$A$2:$J$113,3,FALSE)=MAX(Calculations!$M$6:$M$185),1,0)+$E23))</f>
        <v/>
      </c>
      <c r="G23" s="68" t="str">
        <f>IF(A23="","",IF(VLOOKUP(A23,Scores!$A$2:$J$113,4,FALSE)=0,"",VLOOKUP(A23,Scores!$A$2:$J$113,4,FALSE)+IF(VLOOKUP(A23,Scores!$A$2:$J$113,4,FALSE)=MAX(Calculations!$N$3:$N$185),1,0)+$E23))</f>
        <v/>
      </c>
      <c r="H23" s="68" t="str">
        <f>IF(A23="","",IF(VLOOKUP(A23,Scores!$A$2:$J$113,5,FALSE)=0,"",VLOOKUP(A23,Scores!$A$2:$J$113,5,FALSE)+IF(VLOOKUP(A23,Scores!$A$2:$J$113,5,FALSE)=MAX(Calculations!$O$3:$O$185),1,0)+$E23))</f>
        <v/>
      </c>
      <c r="I23" s="68" t="str">
        <f>IF(A23="","",IF(VLOOKUP(A23,Scores!$A$2:$J$113,6,FALSE)=0,"",VLOOKUP(A23,Scores!$A$2:$J$113,6,FALSE)+IF(VLOOKUP(A23,Scores!$A$2:$J$113,6,FALSE)=MAX(Calculations!$P$3:$P$185),1,0)+$E23))</f>
        <v/>
      </c>
      <c r="J23" s="68" t="str">
        <f>IF(A23="","",IF(VLOOKUP(A23,Scores!$A$2:$J$113,7,FALSE)=0,"",VLOOKUP(A23,Scores!$A$2:$J$113,7,FALSE)+IF(VLOOKUP(A23,Scores!$A$2:$J$113,7,FALSE)=MAX(Calculations!$Q$3:$Q$1273),1,0)+$E23))</f>
        <v/>
      </c>
      <c r="K23" s="68" t="str">
        <f>IF(A23="","",IF(VLOOKUP(A23,Scores!$A$2:$J$113,8,FALSE)=0,"",VLOOKUP(A23,Scores!$A$2:$J$113,8,FALSE)+IF(VLOOKUP(A23,Scores!$A$2:$J$113,8,FALSE)=MAX(Calculations!$R$3:$R$185),1,0)+$E23))</f>
        <v/>
      </c>
      <c r="L23" s="68" t="str">
        <f>IF(A23="","",IF(VLOOKUP(A23,Scores!$A$2:$J$113,9,FALSE)=0,"",VLOOKUP(A23,Scores!$A$2:$J$113,9,FALSE)+IF(VLOOKUP(A23,Scores!$A$2:$J$113,9,FALSE)=MAX(Calculations!$S$3:$S$185),1,0)+$E23))</f>
        <v/>
      </c>
      <c r="M23" s="68" t="str">
        <f>IF(A23="","",IF(VLOOKUP(A23,Scores!$A$2:$J$113,10,FALSE)=0,"",VLOOKUP(A23,Scores!$A$2:$J$113,10,FALSE)+IF(VLOOKUP(A23,Scores!$A$2:$J$113,10,FALSE)=MAX(Calculations!$S$3:$S$185),1,0)+$E23))</f>
        <v/>
      </c>
      <c r="N23" s="100">
        <f>SUM(F23:M23)</f>
        <v>0</v>
      </c>
    </row>
    <row r="24" spans="1:23" hidden="1" x14ac:dyDescent="0.35">
      <c r="A24" s="3"/>
      <c r="B24" s="4" t="str">
        <f>IF(A24="","",VLOOKUP(A24,Lookups!$A$2:$F$93,2,FALSE))</f>
        <v/>
      </c>
      <c r="C24" s="4" t="str">
        <f>IF(A24="","",VLOOKUP(A24,Lookups!$A$2:$F$93,3,FALSE))</f>
        <v/>
      </c>
      <c r="D24" s="4" t="str">
        <f>IF(A24="","",VLOOKUP(A24,Lookups!$A$2:$F$93,5,FALSE))</f>
        <v/>
      </c>
      <c r="E24" s="25" t="str">
        <f t="shared" si="4"/>
        <v/>
      </c>
      <c r="F24" s="68" t="str">
        <f>IF(A24="","",IF(VLOOKUP(A24,Scores!$A$2:$J$113,3,FALSE)=0,"",VLOOKUP(A24,Scores!$A$2:$J$113,3,FALSE)+IF(VLOOKUP(A24,Scores!$A$2:$J$113,3,FALSE)=MAX(Calculations!$M$6:$M$185),1,0)+$E24))</f>
        <v/>
      </c>
      <c r="G24" s="68" t="str">
        <f>IF(A24="","",IF(VLOOKUP(A24,Scores!$A$2:$J$113,4,FALSE)=0,"",VLOOKUP(A24,Scores!$A$2:$J$113,4,FALSE)+IF(VLOOKUP(A24,Scores!$A$2:$J$113,4,FALSE)=MAX(Calculations!$N$3:$N$185),1,0)+$E24))</f>
        <v/>
      </c>
      <c r="H24" s="68" t="str">
        <f>IF(A24="","",IF(VLOOKUP(A24,Scores!$A$2:$J$113,5,FALSE)=0,"",VLOOKUP(A24,Scores!$A$2:$J$113,5,FALSE)+IF(VLOOKUP(A24,Scores!$A$2:$J$113,5,FALSE)=MAX(Calculations!$O$3:$O$185),1,0)+$E24))</f>
        <v/>
      </c>
      <c r="I24" s="68" t="str">
        <f>IF(A24="","",IF(VLOOKUP(A24,Scores!$A$2:$J$113,6,FALSE)=0,"",VLOOKUP(A24,Scores!$A$2:$J$113,6,FALSE)+IF(VLOOKUP(A24,Scores!$A$2:$J$113,6,FALSE)=MAX(Calculations!$P$3:$P$185),1,0)+$E24))</f>
        <v/>
      </c>
      <c r="J24" s="68" t="str">
        <f>IF(A24="","",IF(VLOOKUP(A24,Scores!$A$2:$J$113,7,FALSE)=0,"",VLOOKUP(A24,Scores!$A$2:$J$113,7,FALSE)+IF(VLOOKUP(A24,Scores!$A$2:$J$113,7,FALSE)=MAX(Calculations!$Q$3:$Q$1273),1,0)+$E24))</f>
        <v/>
      </c>
      <c r="K24" s="68" t="str">
        <f>IF(A24="","",IF(VLOOKUP(A24,Scores!$A$2:$J$113,8,FALSE)=0,"",VLOOKUP(A24,Scores!$A$2:$J$113,8,FALSE)+IF(VLOOKUP(A24,Scores!$A$2:$J$113,8,FALSE)=MAX(Calculations!$R$3:$R$185),1,0)+$E24))</f>
        <v/>
      </c>
      <c r="L24" s="68" t="str">
        <f>IF(A24="","",IF(VLOOKUP(A24,Scores!$A$2:$J$113,9,FALSE)=0,"",VLOOKUP(A24,Scores!$A$2:$J$113,9,FALSE)+IF(VLOOKUP(A24,Scores!$A$2:$J$113,9,FALSE)=MAX(Calculations!$S$3:$S$185),1,0)+$E24))</f>
        <v/>
      </c>
      <c r="M24" s="68" t="str">
        <f>IF(A24="","",IF(VLOOKUP(A24,Scores!$A$2:$J$113,10,FALSE)=0,"",VLOOKUP(A24,Scores!$A$2:$J$113,10,FALSE)+IF(VLOOKUP(A24,Scores!$A$2:$J$113,10,FALSE)=MAX(Calculations!$S$3:$S$185),1,0)+$E24))</f>
        <v/>
      </c>
      <c r="N24" s="100"/>
    </row>
    <row r="25" spans="1:23" x14ac:dyDescent="0.35">
      <c r="D25" s="90"/>
      <c r="E25" s="90" t="s">
        <v>71</v>
      </c>
      <c r="F25" s="23" cm="1">
        <f t="array" ref="F25">IFERROR(IF(COUNT(F19:F24)&lt;4,SUMPRODUCT(LARGE(F19:F24,_xlfn.SEQUENCE(COUNT(F19:F24)))),SUMPRODUCT(LARGE(F19:F24,_xlfn.SEQUENCE(4)))),"-")</f>
        <v>63</v>
      </c>
      <c r="G25" s="23" t="str" cm="1">
        <f t="array" ref="G25">IFERROR(IF(COUNT(G19:G24)&lt;4,SUMPRODUCT(LARGE(G19:G24,_xlfn.SEQUENCE(COUNT(G19:G24)))),SUMPRODUCT(LARGE(G19:G24,_xlfn.SEQUENCE(4)))),"-")</f>
        <v>-</v>
      </c>
      <c r="H25" s="23" t="str" cm="1">
        <f t="array" ref="H25">IFERROR(IF(COUNT(H19:H24)&lt;4,SUMPRODUCT(LARGE(H19:H24,_xlfn.SEQUENCE(COUNT(H19:H24)))),SUMPRODUCT(LARGE(H19:H24,_xlfn.SEQUENCE(4)))),"-")</f>
        <v>-</v>
      </c>
      <c r="I25" s="23" t="str" cm="1">
        <f t="array" ref="I25">IFERROR(IF(COUNT(I19:I24)&lt;4,SUMPRODUCT(LARGE(I19:I24,_xlfn.SEQUENCE(COUNT(I19:I24)))),SUMPRODUCT(LARGE(I19:I24,_xlfn.SEQUENCE(4)))),"-")</f>
        <v>-</v>
      </c>
      <c r="J25" s="23" t="str" cm="1">
        <f t="array" ref="J25">IFERROR(IF(COUNT(J19:J24)&lt;4,SUMPRODUCT(LARGE(J19:J24,_xlfn.SEQUENCE(COUNT(J19:J24)))),SUMPRODUCT(LARGE(J19:J24,_xlfn.SEQUENCE(4)))),"-")</f>
        <v>-</v>
      </c>
      <c r="K25" s="23" t="str" cm="1">
        <f t="array" ref="K25">IFERROR(IF(COUNT(K19:K24)&lt;4,SUMPRODUCT(LARGE(K19:K24,_xlfn.SEQUENCE(COUNT(K19:K24)))),SUMPRODUCT(LARGE(K19:K24,_xlfn.SEQUENCE(4)))),"-")</f>
        <v>-</v>
      </c>
      <c r="L25" s="23" t="str" cm="1">
        <f t="array" ref="L25">IFERROR(IF(COUNT(L19:L24)&lt;4,SUMPRODUCT(LARGE(L19:L24,_xlfn.SEQUENCE(COUNT(L19:L24)))),SUMPRODUCT(LARGE(L19:L24,_xlfn.SEQUENCE(4)))),"-")</f>
        <v>-</v>
      </c>
      <c r="M25" s="23" t="str" cm="1">
        <f t="array" ref="M25">IFERROR(IF(COUNT(M19:M24)&lt;4,SUMPRODUCT(LARGE(M19:M24,_xlfn.SEQUENCE(COUNT(M19:M24)))),SUMPRODUCT(LARGE(M19:M24,_xlfn.SEQUENCE(4)))),"-")</f>
        <v>-</v>
      </c>
      <c r="N25" s="19">
        <f>SUM(F25:L25)</f>
        <v>63</v>
      </c>
    </row>
    <row r="27" spans="1:23" x14ac:dyDescent="0.35">
      <c r="A27" s="3" t="s">
        <v>128</v>
      </c>
      <c r="B27" s="4">
        <f>IF(A27="","",VLOOKUP(A27,Lookups!$A$2:$F$93,2,FALSE))</f>
        <v>1905</v>
      </c>
      <c r="C27" s="4" t="str">
        <f>IF(A27="","",VLOOKUP(A27,Lookups!$A$2:$F$93,3,FALSE))</f>
        <v>Grade A</v>
      </c>
      <c r="D27" s="4" t="str">
        <f>IF(A27="","",VLOOKUP(A27,Lookups!$A$2:$F$93,5,FALSE))</f>
        <v>Meon</v>
      </c>
      <c r="E27" s="25">
        <f t="shared" ref="E27:E32" si="5">IF(A27="","",IF(C27="Grade C",4,IF(C27="Grade B",3,IF(C27="Grade A",1,0))))</f>
        <v>1</v>
      </c>
      <c r="F27" s="68" t="str">
        <f>IF(A27="","",IF(VLOOKUP(A27,Scores!$A$2:$J$113,3,FALSE)=0,"",VLOOKUP(A27,Scores!$A$2:$J$113,3,FALSE)+IF(VLOOKUP(A27,Scores!$A$2:$J$113,3,FALSE)=MAX(Calculations!$M$6:$M$185),1,0)+$E27))</f>
        <v/>
      </c>
      <c r="G27" s="68" t="str">
        <f>IF(A27="","",IF(VLOOKUP(A27,Scores!$A$2:$J$113,4,FALSE)=0,"",VLOOKUP(A27,Scores!$A$2:$J$113,4,FALSE)+IF(VLOOKUP(A27,Scores!$A$2:$J$113,4,FALSE)=MAX(Calculations!$N$3:$N$185),1,0)+$E27))</f>
        <v/>
      </c>
      <c r="H27" s="68" t="str">
        <f>IF(A27="","",IF(VLOOKUP(A27,Scores!$A$2:$J$113,5,FALSE)=0,"",VLOOKUP(A27,Scores!$A$2:$J$113,5,FALSE)+IF(VLOOKUP(A27,Scores!$A$2:$J$113,5,FALSE)=MAX(Calculations!$O$3:$O$185),1,0)+$E27))</f>
        <v/>
      </c>
      <c r="I27" s="68" t="str">
        <f>IF(A27="","",IF(VLOOKUP(A27,Scores!$A$2:$J$113,6,FALSE)=0,"",VLOOKUP(A27,Scores!$A$2:$J$113,6,FALSE)+IF(VLOOKUP(A27,Scores!$A$2:$J$113,6,FALSE)=MAX(Calculations!$P$3:$P$185),1,0)+$E27))</f>
        <v/>
      </c>
      <c r="J27" s="68" t="str">
        <f>IF(A27="","",IF(VLOOKUP(A27,Scores!$A$2:$J$113,7,FALSE)=0,"",VLOOKUP(A27,Scores!$A$2:$J$113,7,FALSE)+IF(VLOOKUP(A27,Scores!$A$2:$J$113,7,FALSE)=MAX(Calculations!$Q$3:$Q$1273),1,0)+$E27))</f>
        <v/>
      </c>
      <c r="K27" s="68" t="str">
        <f>IF(A27="","",IF(VLOOKUP(A27,Scores!$A$2:$J$113,8,FALSE)=0,"",VLOOKUP(A27,Scores!$A$2:$J$113,8,FALSE)+IF(VLOOKUP(A27,Scores!$A$2:$J$113,8,FALSE)=MAX(Calculations!$R$3:$R$185),1,0)+$E27))</f>
        <v/>
      </c>
      <c r="L27" s="68" t="str">
        <f>IF(A27="","",IF(VLOOKUP(A27,Scores!$A$2:$J$113,9,FALSE)=0,"",VLOOKUP(A27,Scores!$A$2:$J$113,9,FALSE)+IF(VLOOKUP(A27,Scores!$A$2:$J$113,9,FALSE)=MAX(Calculations!$S$3:$S$185),1,0)+$E27))</f>
        <v/>
      </c>
      <c r="M27" s="68" t="str">
        <f>IF(A27="","",IF(VLOOKUP(A27,Scores!$A$2:$J$113,10,FALSE)=0,"",VLOOKUP(A27,Scores!$A$2:$J$113,10,FALSE)+IF(VLOOKUP(A27,Scores!$A$2:$J$113,10,FALSE)=MAX(Calculations!$S$3:$S$185),1,0)+$E27))</f>
        <v/>
      </c>
      <c r="N27" s="100">
        <f>SUM(F27:M27)</f>
        <v>0</v>
      </c>
    </row>
    <row r="28" spans="1:23" x14ac:dyDescent="0.35">
      <c r="A28" s="3" t="s">
        <v>29</v>
      </c>
      <c r="B28" s="4">
        <f>IF(A28="","",VLOOKUP(A28,Lookups!$A$2:$F$93,2,FALSE))</f>
        <v>376</v>
      </c>
      <c r="C28" s="4" t="str">
        <f>IF(A28="","",VLOOKUP(A28,Lookups!$A$2:$F$93,3,FALSE))</f>
        <v>Grade A</v>
      </c>
      <c r="D28" s="4" t="str">
        <f>IF(A28="","",VLOOKUP(A28,Lookups!$A$2:$F$93,5,FALSE))</f>
        <v>Meon</v>
      </c>
      <c r="E28" s="25">
        <f t="shared" si="5"/>
        <v>1</v>
      </c>
      <c r="F28" s="68" t="str">
        <f>IF(A28="","",IF(VLOOKUP(A28,Scores!$A$2:$J$113,3,FALSE)=0,"",VLOOKUP(A28,Scores!$A$2:$J$113,3,FALSE)+IF(VLOOKUP(A28,Scores!$A$2:$J$113,3,FALSE)=MAX(Calculations!$M$6:$M$185),1,0)+$E28))</f>
        <v/>
      </c>
      <c r="G28" s="68" t="str">
        <f>IF(A28="","",IF(VLOOKUP(A28,Scores!$A$2:$J$113,4,FALSE)=0,"",VLOOKUP(A28,Scores!$A$2:$J$113,4,FALSE)+IF(VLOOKUP(A28,Scores!$A$2:$J$113,4,FALSE)=MAX(Calculations!$N$3:$N$185),1,0)+$E28))</f>
        <v/>
      </c>
      <c r="H28" s="68" t="str">
        <f>IF(A28="","",IF(VLOOKUP(A28,Scores!$A$2:$J$113,5,FALSE)=0,"",VLOOKUP(A28,Scores!$A$2:$J$113,5,FALSE)+IF(VLOOKUP(A28,Scores!$A$2:$J$113,5,FALSE)=MAX(Calculations!$O$3:$O$185),1,0)+$E28))</f>
        <v/>
      </c>
      <c r="I28" s="68" t="str">
        <f>IF(A28="","",IF(VLOOKUP(A28,Scores!$A$2:$J$113,6,FALSE)=0,"",VLOOKUP(A28,Scores!$A$2:$J$113,6,FALSE)+IF(VLOOKUP(A28,Scores!$A$2:$J$113,6,FALSE)=MAX(Calculations!$P$3:$P$185),1,0)+$E28))</f>
        <v/>
      </c>
      <c r="J28" s="68" t="str">
        <f>IF(A28="","",IF(VLOOKUP(A28,Scores!$A$2:$J$113,7,FALSE)=0,"",VLOOKUP(A28,Scores!$A$2:$J$113,7,FALSE)+IF(VLOOKUP(A28,Scores!$A$2:$J$113,7,FALSE)=MAX(Calculations!$Q$3:$Q$1273),1,0)+$E28))</f>
        <v/>
      </c>
      <c r="K28" s="68" t="str">
        <f>IF(A28="","",IF(VLOOKUP(A28,Scores!$A$2:$J$113,8,FALSE)=0,"",VLOOKUP(A28,Scores!$A$2:$J$113,8,FALSE)+IF(VLOOKUP(A28,Scores!$A$2:$J$113,8,FALSE)=MAX(Calculations!$R$3:$R$185),1,0)+$E28))</f>
        <v/>
      </c>
      <c r="L28" s="68" t="str">
        <f>IF(A28="","",IF(VLOOKUP(A28,Scores!$A$2:$J$113,9,FALSE)=0,"",VLOOKUP(A28,Scores!$A$2:$J$113,9,FALSE)+IF(VLOOKUP(A28,Scores!$A$2:$J$113,9,FALSE)=MAX(Calculations!$S$3:$S$185),1,0)+$E28))</f>
        <v/>
      </c>
      <c r="M28" s="68" t="str">
        <f>IF(A28="","",IF(VLOOKUP(A28,Scores!$A$2:$J$113,10,FALSE)=0,"",VLOOKUP(A28,Scores!$A$2:$J$113,10,FALSE)+IF(VLOOKUP(A28,Scores!$A$2:$J$113,10,FALSE)=MAX(Calculations!$S$3:$S$185),1,0)+$E28))</f>
        <v/>
      </c>
      <c r="N28" s="100">
        <f>SUM(F28:M28)</f>
        <v>0</v>
      </c>
    </row>
    <row r="29" spans="1:23" x14ac:dyDescent="0.35">
      <c r="A29" s="3" t="s">
        <v>36</v>
      </c>
      <c r="B29" s="4">
        <f>IF(A29="","",VLOOKUP(A29,Lookups!$A$2:$F$93,2,FALSE))</f>
        <v>1286</v>
      </c>
      <c r="C29" s="4" t="str">
        <f>IF(A29="","",VLOOKUP(A29,Lookups!$A$2:$F$93,3,FALSE))</f>
        <v>Grade A</v>
      </c>
      <c r="D29" s="4" t="str">
        <f>IF(A29="","",VLOOKUP(A29,Lookups!$A$2:$F$93,5,FALSE))</f>
        <v>Meon</v>
      </c>
      <c r="E29" s="25">
        <f t="shared" si="5"/>
        <v>1</v>
      </c>
      <c r="F29" s="68" t="str">
        <f>IF(A29="","",IF(VLOOKUP(A29,Scores!$A$2:$J$113,3,FALSE)=0,"",VLOOKUP(A29,Scores!$A$2:$J$113,3,FALSE)+IF(VLOOKUP(A29,Scores!$A$2:$J$113,3,FALSE)=MAX(Calculations!$M$6:$M$185),1,0)+$E29))</f>
        <v/>
      </c>
      <c r="G29" s="68" t="str">
        <f>IF(A29="","",IF(VLOOKUP(A29,Scores!$A$2:$J$113,4,FALSE)=0,"",VLOOKUP(A29,Scores!$A$2:$J$113,4,FALSE)+IF(VLOOKUP(A29,Scores!$A$2:$J$113,4,FALSE)=MAX(Calculations!$N$3:$N$185),1,0)+$E29))</f>
        <v/>
      </c>
      <c r="H29" s="68" t="str">
        <f>IF(A29="","",IF(VLOOKUP(A29,Scores!$A$2:$J$113,5,FALSE)=0,"",VLOOKUP(A29,Scores!$A$2:$J$113,5,FALSE)+IF(VLOOKUP(A29,Scores!$A$2:$J$113,5,FALSE)=MAX(Calculations!$O$3:$O$185),1,0)+$E29))</f>
        <v/>
      </c>
      <c r="I29" s="68" t="str">
        <f>IF(A29="","",IF(VLOOKUP(A29,Scores!$A$2:$J$113,6,FALSE)=0,"",VLOOKUP(A29,Scores!$A$2:$J$113,6,FALSE)+IF(VLOOKUP(A29,Scores!$A$2:$J$113,6,FALSE)=MAX(Calculations!$P$3:$P$185),1,0)+$E29))</f>
        <v/>
      </c>
      <c r="J29" s="68" t="str">
        <f>IF(A29="","",IF(VLOOKUP(A29,Scores!$A$2:$J$113,7,FALSE)=0,"",VLOOKUP(A29,Scores!$A$2:$J$113,7,FALSE)+IF(VLOOKUP(A29,Scores!$A$2:$J$113,7,FALSE)=MAX(Calculations!$Q$3:$Q$1273),1,0)+$E29))</f>
        <v/>
      </c>
      <c r="K29" s="68" t="str">
        <f>IF(A29="","",IF(VLOOKUP(A29,Scores!$A$2:$J$113,8,FALSE)=0,"",VLOOKUP(A29,Scores!$A$2:$J$113,8,FALSE)+IF(VLOOKUP(A29,Scores!$A$2:$J$113,8,FALSE)=MAX(Calculations!$R$3:$R$185),1,0)+$E29))</f>
        <v/>
      </c>
      <c r="L29" s="68" t="str">
        <f>IF(A29="","",IF(VLOOKUP(A29,Scores!$A$2:$J$113,9,FALSE)=0,"",VLOOKUP(A29,Scores!$A$2:$J$113,9,FALSE)+IF(VLOOKUP(A29,Scores!$A$2:$J$113,9,FALSE)=MAX(Calculations!$S$3:$S$185),1,0)+$E29))</f>
        <v/>
      </c>
      <c r="M29" s="68" t="str">
        <f>IF(A29="","",IF(VLOOKUP(A29,Scores!$A$2:$J$113,10,FALSE)=0,"",VLOOKUP(A29,Scores!$A$2:$J$113,10,FALSE)+IF(VLOOKUP(A29,Scores!$A$2:$J$113,10,FALSE)=MAX(Calculations!$S$3:$S$185),1,0)+$E29))</f>
        <v/>
      </c>
      <c r="N29" s="100">
        <f>SUM(F29:M29)</f>
        <v>0</v>
      </c>
    </row>
    <row r="30" spans="1:23" x14ac:dyDescent="0.35">
      <c r="A30" s="3" t="s">
        <v>16</v>
      </c>
      <c r="B30" s="4">
        <f>IF(A30="","",VLOOKUP(A30,Lookups!$A$2:$F$93,2,FALSE))</f>
        <v>1065</v>
      </c>
      <c r="C30" s="4" t="str">
        <f>IF(A30="","",VLOOKUP(A30,Lookups!$A$2:$F$93,3,FALSE))</f>
        <v>Grade AA</v>
      </c>
      <c r="D30" s="4" t="str">
        <f>IF(A30="","",VLOOKUP(A30,Lookups!$A$2:$F$93,5,FALSE))</f>
        <v>Meon</v>
      </c>
      <c r="E30" s="25">
        <f t="shared" si="5"/>
        <v>0</v>
      </c>
      <c r="F30" s="68" t="str">
        <f>IF(A30="","",IF(VLOOKUP(A30,Scores!$A$2:$J$113,3,FALSE)=0,"",VLOOKUP(A30,Scores!$A$2:$J$113,3,FALSE)+IF(VLOOKUP(A30,Scores!$A$2:$J$113,3,FALSE)=MAX(Calculations!$M$6:$M$185),1,0)+$E30))</f>
        <v/>
      </c>
      <c r="G30" s="68" t="str">
        <f>IF(A30="","",IF(VLOOKUP(A30,Scores!$A$2:$J$113,4,FALSE)=0,"",VLOOKUP(A30,Scores!$A$2:$J$113,4,FALSE)+IF(VLOOKUP(A30,Scores!$A$2:$J$113,4,FALSE)=MAX(Calculations!$N$3:$N$185),1,0)+$E30))</f>
        <v/>
      </c>
      <c r="H30" s="68" t="str">
        <f>IF(A30="","",IF(VLOOKUP(A30,Scores!$A$2:$J$113,5,FALSE)=0,"",VLOOKUP(A30,Scores!$A$2:$J$113,5,FALSE)+IF(VLOOKUP(A30,Scores!$A$2:$J$113,5,FALSE)=MAX(Calculations!$O$3:$O$185),1,0)+$E30))</f>
        <v/>
      </c>
      <c r="I30" s="68" t="str">
        <f>IF(A30="","",IF(VLOOKUP(A30,Scores!$A$2:$J$113,6,FALSE)=0,"",VLOOKUP(A30,Scores!$A$2:$J$113,6,FALSE)+IF(VLOOKUP(A30,Scores!$A$2:$J$113,6,FALSE)=MAX(Calculations!$P$3:$P$185),1,0)+$E30))</f>
        <v/>
      </c>
      <c r="J30" s="68" t="str">
        <f>IF(A30="","",IF(VLOOKUP(A30,Scores!$A$2:$J$113,7,FALSE)=0,"",VLOOKUP(A30,Scores!$A$2:$J$113,7,FALSE)+IF(VLOOKUP(A30,Scores!$A$2:$J$113,7,FALSE)=MAX(Calculations!$Q$3:$Q$1273),1,0)+$E30))</f>
        <v/>
      </c>
      <c r="K30" s="68" t="str">
        <f>IF(A30="","",IF(VLOOKUP(A30,Scores!$A$2:$J$113,8,FALSE)=0,"",VLOOKUP(A30,Scores!$A$2:$J$113,8,FALSE)+IF(VLOOKUP(A30,Scores!$A$2:$J$113,8,FALSE)=MAX(Calculations!$R$3:$R$185),1,0)+$E30))</f>
        <v/>
      </c>
      <c r="L30" s="68" t="str">
        <f>IF(A30="","",IF(VLOOKUP(A30,Scores!$A$2:$J$113,9,FALSE)=0,"",VLOOKUP(A30,Scores!$A$2:$J$113,9,FALSE)+IF(VLOOKUP(A30,Scores!$A$2:$J$113,9,FALSE)=MAX(Calculations!$S$3:$S$185),1,0)+$E30))</f>
        <v/>
      </c>
      <c r="M30" s="68" t="str">
        <f>IF(A30="","",IF(VLOOKUP(A30,Scores!$A$2:$J$113,10,FALSE)=0,"",VLOOKUP(A30,Scores!$A$2:$J$113,10,FALSE)+IF(VLOOKUP(A30,Scores!$A$2:$J$113,10,FALSE)=MAX(Calculations!$S$3:$S$185),1,0)+$E30))</f>
        <v/>
      </c>
      <c r="N30" s="100">
        <f>SUM(F30:M30)</f>
        <v>0</v>
      </c>
    </row>
    <row r="31" spans="1:23" x14ac:dyDescent="0.35">
      <c r="A31" s="3" t="s">
        <v>56</v>
      </c>
      <c r="B31" s="4">
        <f>IF(A31="","",VLOOKUP(A31,Lookups!$A$2:$F$93,2,FALSE))</f>
        <v>1881</v>
      </c>
      <c r="C31" s="4" t="str">
        <f>IF(A31="","",VLOOKUP(A31,Lookups!$A$2:$F$93,3,FALSE))</f>
        <v>Grade B</v>
      </c>
      <c r="D31" s="4" t="str">
        <f>IF(A31="","",VLOOKUP(A31,Lookups!$A$2:$F$93,5,FALSE))</f>
        <v>Meon</v>
      </c>
      <c r="E31" s="25">
        <f t="shared" si="5"/>
        <v>3</v>
      </c>
      <c r="F31" s="68" t="str">
        <f>IF(A31="","",IF(VLOOKUP(A31,Scores!$A$2:$J$113,3,FALSE)=0,"",VLOOKUP(A31,Scores!$A$2:$J$113,3,FALSE)+IF(VLOOKUP(A31,Scores!$A$2:$J$113,3,FALSE)=MAX(Calculations!$M$6:$M$185),1,0)+$E31))</f>
        <v/>
      </c>
      <c r="G31" s="68" t="str">
        <f>IF(A31="","",IF(VLOOKUP(A31,Scores!$A$2:$J$113,4,FALSE)=0,"",VLOOKUP(A31,Scores!$A$2:$J$113,4,FALSE)+IF(VLOOKUP(A31,Scores!$A$2:$J$113,4,FALSE)=MAX(Calculations!$N$3:$N$185),1,0)+$E31))</f>
        <v/>
      </c>
      <c r="H31" s="68" t="str">
        <f>IF(A31="","",IF(VLOOKUP(A31,Scores!$A$2:$J$113,5,FALSE)=0,"",VLOOKUP(A31,Scores!$A$2:$J$113,5,FALSE)+IF(VLOOKUP(A31,Scores!$A$2:$J$113,5,FALSE)=MAX(Calculations!$O$3:$O$185),1,0)+$E31))</f>
        <v/>
      </c>
      <c r="I31" s="68" t="str">
        <f>IF(A31="","",IF(VLOOKUP(A31,Scores!$A$2:$J$113,6,FALSE)=0,"",VLOOKUP(A31,Scores!$A$2:$J$113,6,FALSE)+IF(VLOOKUP(A31,Scores!$A$2:$J$113,6,FALSE)=MAX(Calculations!$P$3:$P$185),1,0)+$E31))</f>
        <v/>
      </c>
      <c r="J31" s="68" t="str">
        <f>IF(A31="","",IF(VLOOKUP(A31,Scores!$A$2:$J$113,7,FALSE)=0,"",VLOOKUP(A31,Scores!$A$2:$J$113,7,FALSE)+IF(VLOOKUP(A31,Scores!$A$2:$J$113,7,FALSE)=MAX(Calculations!$Q$3:$Q$1273),1,0)+$E31))</f>
        <v/>
      </c>
      <c r="K31" s="68" t="str">
        <f>IF(A31="","",IF(VLOOKUP(A31,Scores!$A$2:$J$113,8,FALSE)=0,"",VLOOKUP(A31,Scores!$A$2:$J$113,8,FALSE)+IF(VLOOKUP(A31,Scores!$A$2:$J$113,8,FALSE)=MAX(Calculations!$R$3:$R$185),1,0)+$E31))</f>
        <v/>
      </c>
      <c r="L31" s="68" t="str">
        <f>IF(A31="","",IF(VLOOKUP(A31,Scores!$A$2:$J$113,9,FALSE)=0,"",VLOOKUP(A31,Scores!$A$2:$J$113,9,FALSE)+IF(VLOOKUP(A31,Scores!$A$2:$J$113,9,FALSE)=MAX(Calculations!$S$3:$S$185),1,0)+$E31))</f>
        <v/>
      </c>
      <c r="M31" s="68" t="str">
        <f>IF(A31="","",IF(VLOOKUP(A31,Scores!$A$2:$J$113,10,FALSE)=0,"",VLOOKUP(A31,Scores!$A$2:$J$113,10,FALSE)+IF(VLOOKUP(A31,Scores!$A$2:$J$113,10,FALSE)=MAX(Calculations!$S$3:$S$185),1,0)+$E31))</f>
        <v/>
      </c>
      <c r="N31" s="100">
        <f>SUM(F31:M31)</f>
        <v>0</v>
      </c>
    </row>
    <row r="32" spans="1:23" x14ac:dyDescent="0.35">
      <c r="A32" s="3" t="s">
        <v>64</v>
      </c>
      <c r="B32" s="4">
        <f>IF(A32="","",VLOOKUP(A32,Lookups!$A$2:$F$93,2,FALSE))</f>
        <v>1904</v>
      </c>
      <c r="C32" s="4" t="str">
        <f>IF(A32="","",VLOOKUP(A32,Lookups!$A$2:$F$93,3,FALSE))</f>
        <v>Grade C</v>
      </c>
      <c r="D32" s="4" t="str">
        <f>IF(A32="","",VLOOKUP(A32,Lookups!$A$2:$F$93,5,FALSE))</f>
        <v>Meon</v>
      </c>
      <c r="E32" s="25">
        <f t="shared" si="5"/>
        <v>4</v>
      </c>
      <c r="F32" s="68" t="str">
        <f>IF(A32="","",IF(VLOOKUP(A32,Scores!$A$2:$J$113,3,FALSE)=0,"",VLOOKUP(A32,Scores!$A$2:$J$113,3,FALSE)+IF(VLOOKUP(A32,Scores!$A$2:$J$113,3,FALSE)=MAX(Calculations!$M$6:$M$185),1,0)+$E32))</f>
        <v/>
      </c>
      <c r="G32" s="68" t="str">
        <f>IF(A32="","",IF(VLOOKUP(A32,Scores!$A$2:$J$113,4,FALSE)=0,"",VLOOKUP(A32,Scores!$A$2:$J$113,4,FALSE)+IF(VLOOKUP(A32,Scores!$A$2:$J$113,4,FALSE)=MAX(Calculations!$N$3:$N$185),1,0)+$E32))</f>
        <v/>
      </c>
      <c r="H32" s="68" t="str">
        <f>IF(A32="","",IF(VLOOKUP(A32,Scores!$A$2:$J$113,5,FALSE)=0,"",VLOOKUP(A32,Scores!$A$2:$J$113,5,FALSE)+IF(VLOOKUP(A32,Scores!$A$2:$J$113,5,FALSE)=MAX(Calculations!$O$3:$O$185),1,0)+$E32))</f>
        <v/>
      </c>
      <c r="I32" s="68" t="str">
        <f>IF(A32="","",IF(VLOOKUP(A32,Scores!$A$2:$J$113,6,FALSE)=0,"",VLOOKUP(A32,Scores!$A$2:$J$113,6,FALSE)+IF(VLOOKUP(A32,Scores!$A$2:$J$113,6,FALSE)=MAX(Calculations!$P$3:$P$185),1,0)+$E32))</f>
        <v/>
      </c>
      <c r="J32" s="68" t="str">
        <f>IF(A32="","",IF(VLOOKUP(A32,Scores!$A$2:$J$113,7,FALSE)=0,"",VLOOKUP(A32,Scores!$A$2:$J$113,7,FALSE)+IF(VLOOKUP(A32,Scores!$A$2:$J$113,7,FALSE)=MAX(Calculations!$Q$3:$Q$1273),1,0)+$E32))</f>
        <v/>
      </c>
      <c r="K32" s="68" t="str">
        <f>IF(A32="","",IF(VLOOKUP(A32,Scores!$A$2:$J$113,8,FALSE)=0,"",VLOOKUP(A32,Scores!$A$2:$J$113,8,FALSE)+IF(VLOOKUP(A32,Scores!$A$2:$J$113,8,FALSE)=MAX(Calculations!$R$3:$R$185),1,0)+$E32))</f>
        <v/>
      </c>
      <c r="L32" s="68" t="str">
        <f>IF(A32="","",IF(VLOOKUP(A32,Scores!$A$2:$J$113,9,FALSE)=0,"",VLOOKUP(A32,Scores!$A$2:$J$113,9,FALSE)+IF(VLOOKUP(A32,Scores!$A$2:$J$113,9,FALSE)=MAX(Calculations!$S$3:$S$185),1,0)+$E32))</f>
        <v/>
      </c>
      <c r="M32" s="68" t="str">
        <f>IF(A32="","",IF(VLOOKUP(A32,Scores!$A$2:$J$113,10,FALSE)=0,"",VLOOKUP(A32,Scores!$A$2:$J$113,10,FALSE)+IF(VLOOKUP(A32,Scores!$A$2:$J$113,10,FALSE)=MAX(Calculations!$S$3:$S$185),1,0)+$E32))</f>
        <v/>
      </c>
      <c r="N32" s="100"/>
    </row>
    <row r="33" spans="1:14" x14ac:dyDescent="0.35">
      <c r="D33" s="90"/>
      <c r="E33" s="90" t="s">
        <v>111</v>
      </c>
      <c r="F33" s="23" t="str" cm="1">
        <f t="array" ref="F33">IFERROR(IF(COUNT(F27:F32)&lt;4,SUMPRODUCT(LARGE(F27:F32,_xlfn.SEQUENCE(COUNT(F27:F32)))),SUMPRODUCT(LARGE(F27:F32,_xlfn.SEQUENCE(4)))),"-")</f>
        <v>-</v>
      </c>
      <c r="G33" s="23" t="str" cm="1">
        <f t="array" ref="G33">IFERROR(IF(COUNT(G27:G32)&lt;4,SUMPRODUCT(LARGE(G27:G32,_xlfn.SEQUENCE(COUNT(G27:G32)))),SUMPRODUCT(LARGE(G27:G32,_xlfn.SEQUENCE(4)))),"-")</f>
        <v>-</v>
      </c>
      <c r="H33" s="23" t="str" cm="1">
        <f t="array" ref="H33">IFERROR(IF(COUNT(H27:H32)&lt;4,SUMPRODUCT(LARGE(H27:H32,_xlfn.SEQUENCE(COUNT(H27:H32)))),SUMPRODUCT(LARGE(H27:H32,_xlfn.SEQUENCE(4)))),"-")</f>
        <v>-</v>
      </c>
      <c r="I33" s="23" t="str" cm="1">
        <f t="array" ref="I33">IFERROR(IF(COUNT(I27:I32)&lt;4,SUMPRODUCT(LARGE(I27:I32,_xlfn.SEQUENCE(COUNT(I27:I32)))),SUMPRODUCT(LARGE(I27:I32,_xlfn.SEQUENCE(4)))),"-")</f>
        <v>-</v>
      </c>
      <c r="J33" s="23" t="str" cm="1">
        <f t="array" ref="J33">IFERROR(IF(COUNT(J27:J32)&lt;4,SUMPRODUCT(LARGE(J27:J32,_xlfn.SEQUENCE(COUNT(J27:J32)))),SUMPRODUCT(LARGE(J27:J32,_xlfn.SEQUENCE(4)))),"-")</f>
        <v>-</v>
      </c>
      <c r="K33" s="23" t="str" cm="1">
        <f t="array" ref="K33">IFERROR(IF(COUNT(K27:K32)&lt;4,SUMPRODUCT(LARGE(K27:K32,_xlfn.SEQUENCE(COUNT(K27:K32)))),SUMPRODUCT(LARGE(K27:K32,_xlfn.SEQUENCE(4)))),"-")</f>
        <v>-</v>
      </c>
      <c r="L33" s="23" t="str" cm="1">
        <f t="array" ref="L33">IFERROR(IF(COUNT(L27:L32)&lt;4,SUMPRODUCT(LARGE(L27:L32,_xlfn.SEQUENCE(COUNT(L27:L32)))),SUMPRODUCT(LARGE(L27:L32,_xlfn.SEQUENCE(4)))),"-")</f>
        <v>-</v>
      </c>
      <c r="M33" s="23" t="str" cm="1">
        <f t="array" ref="M33">IFERROR(IF(COUNT(M27:M32)&lt;4,SUMPRODUCT(LARGE(M27:M32,_xlfn.SEQUENCE(COUNT(M27:M32)))),SUMPRODUCT(LARGE(M27:M32,_xlfn.SEQUENCE(4)))),"-")</f>
        <v>-</v>
      </c>
      <c r="N33" s="19">
        <f>SUM(F33:L33)</f>
        <v>0</v>
      </c>
    </row>
    <row r="35" spans="1:14" x14ac:dyDescent="0.35">
      <c r="A35" s="3" t="s">
        <v>45</v>
      </c>
      <c r="B35" s="4">
        <f>IF(A35="","",VLOOKUP(A35,Lookups!$A$2:$F$93,2,FALSE))</f>
        <v>1691</v>
      </c>
      <c r="C35" s="4" t="str">
        <f>IF(A35="","",VLOOKUP(A35,Lookups!$A$2:$F$93,3,FALSE))</f>
        <v>Grade A</v>
      </c>
      <c r="D35" s="4" t="str">
        <f>IF(A35="","",VLOOKUP(A35,Lookups!$A$2:$F$93,5,FALSE))</f>
        <v>Frobury Kites</v>
      </c>
      <c r="E35" s="25">
        <f t="shared" ref="E35:E40" si="6">IF(A35="","",IF(C35="Grade C",4,IF(C35="Grade B",3,IF(C35="Grade A",1,0))))</f>
        <v>1</v>
      </c>
      <c r="F35" s="68" t="str">
        <f>IF(A35="","",IF(VLOOKUP(A35,Scores!$A$2:$J$113,3,FALSE)=0,"",VLOOKUP(A35,Scores!$A$2:$J$113,3,FALSE)+IF(VLOOKUP(A35,Scores!$A$2:$J$113,3,FALSE)=MAX(Calculations!$M$6:$M$185),1,0)+$E35))</f>
        <v/>
      </c>
      <c r="G35" s="68" t="str">
        <f>IF(A35="","",IF(VLOOKUP(A35,Scores!$A$2:$J$113,4,FALSE)=0,"",VLOOKUP(A35,Scores!$A$2:$J$113,4,FALSE)+IF(VLOOKUP(A35,Scores!$A$2:$J$113,4,FALSE)=MAX(Calculations!$N$3:$N$185),1,0)+$E35))</f>
        <v/>
      </c>
      <c r="H35" s="68" t="str">
        <f>IF(A35="","",IF(VLOOKUP(A35,Scores!$A$2:$J$113,5,FALSE)=0,"",VLOOKUP(A35,Scores!$A$2:$J$113,5,FALSE)+IF(VLOOKUP(A35,Scores!$A$2:$J$113,5,FALSE)=MAX(Calculations!$O$3:$O$185),1,0)+$E35))</f>
        <v/>
      </c>
      <c r="I35" s="68" t="str">
        <f>IF(A35="","",IF(VLOOKUP(A35,Scores!$A$2:$J$113,6,FALSE)=0,"",VLOOKUP(A35,Scores!$A$2:$J$113,6,FALSE)+IF(VLOOKUP(A35,Scores!$A$2:$J$113,6,FALSE)=MAX(Calculations!$P$3:$P$185),1,0)+$E35))</f>
        <v/>
      </c>
      <c r="J35" s="68" t="str">
        <f>IF(A35="","",IF(VLOOKUP(A35,Scores!$A$2:$J$113,7,FALSE)=0,"",VLOOKUP(A35,Scores!$A$2:$J$113,7,FALSE)+IF(VLOOKUP(A35,Scores!$A$2:$J$113,7,FALSE)=MAX(Calculations!$Q$3:$Q$1273),1,0)+$E35))</f>
        <v/>
      </c>
      <c r="K35" s="68" t="str">
        <f>IF(A35="","",IF(VLOOKUP(A35,Scores!$A$2:$J$113,8,FALSE)=0,"",VLOOKUP(A35,Scores!$A$2:$J$113,8,FALSE)+IF(VLOOKUP(A35,Scores!$A$2:$J$113,8,FALSE)=MAX(Calculations!$R$3:$R$185),1,0)+$E35))</f>
        <v/>
      </c>
      <c r="L35" s="68" t="str">
        <f>IF(A35="","",IF(VLOOKUP(A35,Scores!$A$2:$J$113,9,FALSE)=0,"",VLOOKUP(A35,Scores!$A$2:$J$113,9,FALSE)+IF(VLOOKUP(A35,Scores!$A$2:$J$113,9,FALSE)=MAX(Calculations!$S$3:$S$185),1,0)+$E35))</f>
        <v/>
      </c>
      <c r="M35" s="68" t="str">
        <f>IF(A35="","",IF(VLOOKUP(A35,Scores!$A$2:$J$113,10,FALSE)=0,"",VLOOKUP(A35,Scores!$A$2:$J$113,10,FALSE)+IF(VLOOKUP(A35,Scores!$A$2:$J$113,10,FALSE)=MAX(Calculations!$S$3:$S$185),1,0)+$E35))</f>
        <v/>
      </c>
      <c r="N35" s="100">
        <f t="shared" ref="N35:N40" si="7">SUM(F35:M35)</f>
        <v>0</v>
      </c>
    </row>
    <row r="36" spans="1:14" x14ac:dyDescent="0.35">
      <c r="A36" s="3" t="s">
        <v>58</v>
      </c>
      <c r="B36" s="4">
        <f>IF(A36="","",VLOOKUP(A36,Lookups!$A$2:$F$93,2,FALSE))</f>
        <v>59</v>
      </c>
      <c r="C36" s="4" t="str">
        <f>IF(A36="","",VLOOKUP(A36,Lookups!$A$2:$F$93,3,FALSE))</f>
        <v>Grade B</v>
      </c>
      <c r="D36" s="4" t="str">
        <f>IF(A36="","",VLOOKUP(A36,Lookups!$A$2:$F$93,5,FALSE))</f>
        <v>Frobury Kites</v>
      </c>
      <c r="E36" s="25">
        <f t="shared" si="6"/>
        <v>3</v>
      </c>
      <c r="F36" s="68" t="str">
        <f>IF(A36="","",IF(VLOOKUP(A36,Scores!$A$2:$J$113,3,FALSE)=0,"",VLOOKUP(A36,Scores!$A$2:$J$113,3,FALSE)+IF(VLOOKUP(A36,Scores!$A$2:$J$113,3,FALSE)=MAX(Calculations!$M$6:$M$185),1,0)+$E36))</f>
        <v/>
      </c>
      <c r="G36" s="68" t="str">
        <f>IF(A36="","",IF(VLOOKUP(A36,Scores!$A$2:$J$113,4,FALSE)=0,"",VLOOKUP(A36,Scores!$A$2:$J$113,4,FALSE)+IF(VLOOKUP(A36,Scores!$A$2:$J$113,4,FALSE)=MAX(Calculations!$N$3:$N$185),1,0)+$E36))</f>
        <v/>
      </c>
      <c r="H36" s="68" t="str">
        <f>IF(A36="","",IF(VLOOKUP(A36,Scores!$A$2:$J$113,5,FALSE)=0,"",VLOOKUP(A36,Scores!$A$2:$J$113,5,FALSE)+IF(VLOOKUP(A36,Scores!$A$2:$J$113,5,FALSE)=MAX(Calculations!$O$3:$O$185),1,0)+$E36))</f>
        <v/>
      </c>
      <c r="I36" s="68" t="str">
        <f>IF(A36="","",IF(VLOOKUP(A36,Scores!$A$2:$J$113,6,FALSE)=0,"",VLOOKUP(A36,Scores!$A$2:$J$113,6,FALSE)+IF(VLOOKUP(A36,Scores!$A$2:$J$113,6,FALSE)=MAX(Calculations!$P$3:$P$185),1,0)+$E36))</f>
        <v/>
      </c>
      <c r="J36" s="68" t="str">
        <f>IF(A36="","",IF(VLOOKUP(A36,Scores!$A$2:$J$113,7,FALSE)=0,"",VLOOKUP(A36,Scores!$A$2:$J$113,7,FALSE)+IF(VLOOKUP(A36,Scores!$A$2:$J$113,7,FALSE)=MAX(Calculations!$Q$3:$Q$1273),1,0)+$E36))</f>
        <v/>
      </c>
      <c r="K36" s="68" t="str">
        <f>IF(A36="","",IF(VLOOKUP(A36,Scores!$A$2:$J$113,8,FALSE)=0,"",VLOOKUP(A36,Scores!$A$2:$J$113,8,FALSE)+IF(VLOOKUP(A36,Scores!$A$2:$J$113,8,FALSE)=MAX(Calculations!$R$3:$R$185),1,0)+$E36))</f>
        <v/>
      </c>
      <c r="L36" s="68" t="str">
        <f>IF(A36="","",IF(VLOOKUP(A36,Scores!$A$2:$J$113,9,FALSE)=0,"",VLOOKUP(A36,Scores!$A$2:$J$113,9,FALSE)+IF(VLOOKUP(A36,Scores!$A$2:$J$113,9,FALSE)=MAX(Calculations!$S$3:$S$185),1,0)+$E36))</f>
        <v/>
      </c>
      <c r="M36" s="68" t="str">
        <f>IF(A36="","",IF(VLOOKUP(A36,Scores!$A$2:$J$113,10,FALSE)=0,"",VLOOKUP(A36,Scores!$A$2:$J$113,10,FALSE)+IF(VLOOKUP(A36,Scores!$A$2:$J$113,10,FALSE)=MAX(Calculations!$S$3:$S$185),1,0)+$E36))</f>
        <v/>
      </c>
      <c r="N36" s="100">
        <f t="shared" si="7"/>
        <v>0</v>
      </c>
    </row>
    <row r="37" spans="1:14" x14ac:dyDescent="0.35">
      <c r="A37" s="3" t="s">
        <v>17</v>
      </c>
      <c r="B37" s="4">
        <f>IF(A37="","",VLOOKUP(A37,Lookups!$A$2:$F$93,2,FALSE))</f>
        <v>1294</v>
      </c>
      <c r="C37" s="4" t="str">
        <f>IF(A37="","",VLOOKUP(A37,Lookups!$A$2:$F$93,3,FALSE))</f>
        <v>Grade A</v>
      </c>
      <c r="D37" s="4" t="str">
        <f>IF(A37="","",VLOOKUP(A37,Lookups!$A$2:$F$93,5,FALSE))</f>
        <v>Frobury Kites</v>
      </c>
      <c r="E37" s="25">
        <f t="shared" si="6"/>
        <v>1</v>
      </c>
      <c r="F37" s="68" t="str">
        <f>IF(A37="","",IF(VLOOKUP(A37,Scores!$A$2:$J$113,3,FALSE)=0,"",VLOOKUP(A37,Scores!$A$2:$J$113,3,FALSE)+IF(VLOOKUP(A37,Scores!$A$2:$J$113,3,FALSE)=MAX(Calculations!$M$6:$M$185),1,0)+$E37))</f>
        <v/>
      </c>
      <c r="G37" s="68" t="str">
        <f>IF(A37="","",IF(VLOOKUP(A37,Scores!$A$2:$J$113,4,FALSE)=0,"",VLOOKUP(A37,Scores!$A$2:$J$113,4,FALSE)+IF(VLOOKUP(A37,Scores!$A$2:$J$113,4,FALSE)=MAX(Calculations!$N$3:$N$185),1,0)+$E37))</f>
        <v/>
      </c>
      <c r="H37" s="68" t="str">
        <f>IF(A37="","",IF(VLOOKUP(A37,Scores!$A$2:$J$113,5,FALSE)=0,"",VLOOKUP(A37,Scores!$A$2:$J$113,5,FALSE)+IF(VLOOKUP(A37,Scores!$A$2:$J$113,5,FALSE)=MAX(Calculations!$O$3:$O$185),1,0)+$E37))</f>
        <v/>
      </c>
      <c r="I37" s="68" t="str">
        <f>IF(A37="","",IF(VLOOKUP(A37,Scores!$A$2:$J$113,6,FALSE)=0,"",VLOOKUP(A37,Scores!$A$2:$J$113,6,FALSE)+IF(VLOOKUP(A37,Scores!$A$2:$J$113,6,FALSE)=MAX(Calculations!$P$3:$P$185),1,0)+$E37))</f>
        <v/>
      </c>
      <c r="J37" s="68" t="str">
        <f>IF(A37="","",IF(VLOOKUP(A37,Scores!$A$2:$J$113,7,FALSE)=0,"",VLOOKUP(A37,Scores!$A$2:$J$113,7,FALSE)+IF(VLOOKUP(A37,Scores!$A$2:$J$113,7,FALSE)=MAX(Calculations!$Q$3:$Q$1273),1,0)+$E37))</f>
        <v/>
      </c>
      <c r="K37" s="68" t="str">
        <f>IF(A37="","",IF(VLOOKUP(A37,Scores!$A$2:$J$113,8,FALSE)=0,"",VLOOKUP(A37,Scores!$A$2:$J$113,8,FALSE)+IF(VLOOKUP(A37,Scores!$A$2:$J$113,8,FALSE)=MAX(Calculations!$R$3:$R$185),1,0)+$E37))</f>
        <v/>
      </c>
      <c r="L37" s="68" t="str">
        <f>IF(A37="","",IF(VLOOKUP(A37,Scores!$A$2:$J$113,9,FALSE)=0,"",VLOOKUP(A37,Scores!$A$2:$J$113,9,FALSE)+IF(VLOOKUP(A37,Scores!$A$2:$J$113,9,FALSE)=MAX(Calculations!$S$3:$S$185),1,0)+$E37))</f>
        <v/>
      </c>
      <c r="M37" s="68" t="str">
        <f>IF(A37="","",IF(VLOOKUP(A37,Scores!$A$2:$J$113,10,FALSE)=0,"",VLOOKUP(A37,Scores!$A$2:$J$113,10,FALSE)+IF(VLOOKUP(A37,Scores!$A$2:$J$113,10,FALSE)=MAX(Calculations!$S$3:$S$185),1,0)+$E37))</f>
        <v/>
      </c>
      <c r="N37" s="100">
        <f t="shared" si="7"/>
        <v>0</v>
      </c>
    </row>
    <row r="38" spans="1:14" x14ac:dyDescent="0.35">
      <c r="A38" s="3" t="s">
        <v>28</v>
      </c>
      <c r="B38" s="4">
        <f>IF(A38="","",VLOOKUP(A38,Lookups!$A$2:$F$93,2,FALSE))</f>
        <v>1688</v>
      </c>
      <c r="C38" s="4" t="str">
        <f>IF(A38="","",VLOOKUP(A38,Lookups!$A$2:$F$93,3,FALSE))</f>
        <v>Grade AA</v>
      </c>
      <c r="D38" s="4" t="str">
        <f>IF(A38="","",VLOOKUP(A38,Lookups!$A$2:$F$93,5,FALSE))</f>
        <v>Frobury Kites</v>
      </c>
      <c r="E38" s="25">
        <f t="shared" si="6"/>
        <v>0</v>
      </c>
      <c r="F38" s="68">
        <f>IF(A38="","",IF(VLOOKUP(A38,Scores!$A$2:$J$113,3,FALSE)=0,"",VLOOKUP(A38,Scores!$A$2:$J$113,3,FALSE)+IF(VLOOKUP(A38,Scores!$A$2:$J$113,3,FALSE)=MAX(Calculations!$M$6:$M$185),1,0)+$E38))</f>
        <v>36</v>
      </c>
      <c r="G38" s="68" t="str">
        <f>IF(A38="","",IF(VLOOKUP(A38,Scores!$A$2:$J$113,4,FALSE)=0,"",VLOOKUP(A38,Scores!$A$2:$J$113,4,FALSE)+IF(VLOOKUP(A38,Scores!$A$2:$J$113,4,FALSE)=MAX(Calculations!$N$3:$N$185),1,0)+$E38))</f>
        <v/>
      </c>
      <c r="H38" s="68" t="str">
        <f>IF(A38="","",IF(VLOOKUP(A38,Scores!$A$2:$J$113,5,FALSE)=0,"",VLOOKUP(A38,Scores!$A$2:$J$113,5,FALSE)+IF(VLOOKUP(A38,Scores!$A$2:$J$113,5,FALSE)=MAX(Calculations!$O$3:$O$185),1,0)+$E38))</f>
        <v/>
      </c>
      <c r="I38" s="68" t="str">
        <f>IF(A38="","",IF(VLOOKUP(A38,Scores!$A$2:$J$113,6,FALSE)=0,"",VLOOKUP(A38,Scores!$A$2:$J$113,6,FALSE)+IF(VLOOKUP(A38,Scores!$A$2:$J$113,6,FALSE)=MAX(Calculations!$P$3:$P$185),1,0)+$E38))</f>
        <v/>
      </c>
      <c r="J38" s="68" t="str">
        <f>IF(A38="","",IF(VLOOKUP(A38,Scores!$A$2:$J$113,7,FALSE)=0,"",VLOOKUP(A38,Scores!$A$2:$J$113,7,FALSE)+IF(VLOOKUP(A38,Scores!$A$2:$J$113,7,FALSE)=MAX(Calculations!$Q$3:$Q$1273),1,0)+$E38))</f>
        <v/>
      </c>
      <c r="K38" s="68" t="str">
        <f>IF(A38="","",IF(VLOOKUP(A38,Scores!$A$2:$J$113,8,FALSE)=0,"",VLOOKUP(A38,Scores!$A$2:$J$113,8,FALSE)+IF(VLOOKUP(A38,Scores!$A$2:$J$113,8,FALSE)=MAX(Calculations!$R$3:$R$185),1,0)+$E38))</f>
        <v/>
      </c>
      <c r="L38" s="68" t="str">
        <f>IF(A38="","",IF(VLOOKUP(A38,Scores!$A$2:$J$113,9,FALSE)=0,"",VLOOKUP(A38,Scores!$A$2:$J$113,9,FALSE)+IF(VLOOKUP(A38,Scores!$A$2:$J$113,9,FALSE)=MAX(Calculations!$S$3:$S$185),1,0)+$E38))</f>
        <v/>
      </c>
      <c r="M38" s="68" t="str">
        <f>IF(A38="","",IF(VLOOKUP(A38,Scores!$A$2:$J$113,10,FALSE)=0,"",VLOOKUP(A38,Scores!$A$2:$J$113,10,FALSE)+IF(VLOOKUP(A38,Scores!$A$2:$J$113,10,FALSE)=MAX(Calculations!$S$3:$S$185),1,0)+$E38))</f>
        <v/>
      </c>
      <c r="N38" s="100">
        <f t="shared" si="7"/>
        <v>36</v>
      </c>
    </row>
    <row r="39" spans="1:14" x14ac:dyDescent="0.35">
      <c r="A39" s="3" t="s">
        <v>159</v>
      </c>
      <c r="B39" s="4">
        <f>IF(A39="","",VLOOKUP(A39,Lookups!$A$2:$F$93,2,FALSE))</f>
        <v>60627</v>
      </c>
      <c r="C39" s="4" t="str">
        <f>IF(A39="","",VLOOKUP(A39,Lookups!$A$2:$F$93,3,FALSE))</f>
        <v>Grade B</v>
      </c>
      <c r="D39" s="4" t="str">
        <f>IF(A39="","",VLOOKUP(A39,Lookups!$A$2:$F$93,5,FALSE))</f>
        <v>Frobury Kites</v>
      </c>
      <c r="E39" s="25">
        <f t="shared" si="6"/>
        <v>3</v>
      </c>
      <c r="F39" s="68">
        <f>IF(A39="","",IF(VLOOKUP(A39,Scores!$A$2:$J$113,3,FALSE)=0,"",VLOOKUP(A39,Scores!$A$2:$J$113,3,FALSE)+IF(VLOOKUP(A39,Scores!$A$2:$J$113,3,FALSE)=MAX(Calculations!$M$6:$M$185),1,0)+$E39))</f>
        <v>21</v>
      </c>
      <c r="G39" s="68" t="str">
        <f>IF(A39="","",IF(VLOOKUP(A39,Scores!$A$2:$J$113,4,FALSE)=0,"",VLOOKUP(A39,Scores!$A$2:$J$113,4,FALSE)+IF(VLOOKUP(A39,Scores!$A$2:$J$113,4,FALSE)=MAX(Calculations!$N$3:$N$185),1,0)+$E39))</f>
        <v/>
      </c>
      <c r="H39" s="68" t="str">
        <f>IF(A39="","",IF(VLOOKUP(A39,Scores!$A$2:$J$113,5,FALSE)=0,"",VLOOKUP(A39,Scores!$A$2:$J$113,5,FALSE)+IF(VLOOKUP(A39,Scores!$A$2:$J$113,5,FALSE)=MAX(Calculations!$O$3:$O$185),1,0)+$E39))</f>
        <v/>
      </c>
      <c r="I39" s="68" t="str">
        <f>IF(A39="","",IF(VLOOKUP(A39,Scores!$A$2:$J$113,6,FALSE)=0,"",VLOOKUP(A39,Scores!$A$2:$J$113,6,FALSE)+IF(VLOOKUP(A39,Scores!$A$2:$J$113,6,FALSE)=MAX(Calculations!$P$3:$P$185),1,0)+$E39))</f>
        <v/>
      </c>
      <c r="J39" s="68" t="str">
        <f>IF(A39="","",IF(VLOOKUP(A39,Scores!$A$2:$J$113,7,FALSE)=0,"",VLOOKUP(A39,Scores!$A$2:$J$113,7,FALSE)+IF(VLOOKUP(A39,Scores!$A$2:$J$113,7,FALSE)=MAX(Calculations!$Q$3:$Q$1273),1,0)+$E39))</f>
        <v/>
      </c>
      <c r="K39" s="68" t="str">
        <f>IF(A39="","",IF(VLOOKUP(A39,Scores!$A$2:$J$113,8,FALSE)=0,"",VLOOKUP(A39,Scores!$A$2:$J$113,8,FALSE)+IF(VLOOKUP(A39,Scores!$A$2:$J$113,8,FALSE)=MAX(Calculations!$R$3:$R$185),1,0)+$E39))</f>
        <v/>
      </c>
      <c r="L39" s="68" t="str">
        <f>IF(A39="","",IF(VLOOKUP(A39,Scores!$A$2:$J$113,9,FALSE)=0,"",VLOOKUP(A39,Scores!$A$2:$J$113,9,FALSE)+IF(VLOOKUP(A39,Scores!$A$2:$J$113,9,FALSE)=MAX(Calculations!$S$3:$S$185),1,0)+$E39))</f>
        <v/>
      </c>
      <c r="M39" s="68" t="str">
        <f>IF(A39="","",IF(VLOOKUP(A39,Scores!$A$2:$J$113,10,FALSE)=0,"",VLOOKUP(A39,Scores!$A$2:$J$113,10,FALSE)+IF(VLOOKUP(A39,Scores!$A$2:$J$113,10,FALSE)=MAX(Calculations!$S$3:$S$185),1,0)+$E39))</f>
        <v/>
      </c>
      <c r="N39" s="100">
        <f t="shared" si="7"/>
        <v>21</v>
      </c>
    </row>
    <row r="40" spans="1:14" x14ac:dyDescent="0.35">
      <c r="A40" s="3" t="s">
        <v>59</v>
      </c>
      <c r="B40" s="4">
        <f>IF(A40="","",VLOOKUP(A40,Lookups!$A$2:$F$93,2,FALSE))</f>
        <v>1888</v>
      </c>
      <c r="C40" s="4" t="str">
        <f>IF(A40="","",VLOOKUP(A40,Lookups!$A$2:$F$93,3,FALSE))</f>
        <v>Grade B</v>
      </c>
      <c r="D40" s="4" t="str">
        <f>IF(A40="","",VLOOKUP(A40,Lookups!$A$2:$F$93,5,FALSE))</f>
        <v>Frobury Kites</v>
      </c>
      <c r="E40" s="25">
        <f t="shared" si="6"/>
        <v>3</v>
      </c>
      <c r="F40" s="68">
        <f>IF(A40="","",IF(VLOOKUP(A40,Scores!$A$2:$J$113,3,FALSE)=0,"",VLOOKUP(A40,Scores!$A$2:$J$113,3,FALSE)+IF(VLOOKUP(A40,Scores!$A$2:$J$113,3,FALSE)=MAX(Calculations!$M$6:$M$185),1,0)+$E40))</f>
        <v>31</v>
      </c>
      <c r="G40" s="68" t="str">
        <f>IF(A40="","",IF(VLOOKUP(A40,Scores!$A$2:$J$113,4,FALSE)=0,"",VLOOKUP(A40,Scores!$A$2:$J$113,4,FALSE)+IF(VLOOKUP(A40,Scores!$A$2:$J$113,4,FALSE)=MAX(Calculations!$N$3:$N$185),1,0)+$E40))</f>
        <v/>
      </c>
      <c r="H40" s="68" t="str">
        <f>IF(A40="","",IF(VLOOKUP(A40,Scores!$A$2:$J$113,5,FALSE)=0,"",VLOOKUP(A40,Scores!$A$2:$J$113,5,FALSE)+IF(VLOOKUP(A40,Scores!$A$2:$J$113,5,FALSE)=MAX(Calculations!$O$3:$O$185),1,0)+$E40))</f>
        <v/>
      </c>
      <c r="I40" s="68" t="str">
        <f>IF(A40="","",IF(VLOOKUP(A40,Scores!$A$2:$J$113,6,FALSE)=0,"",VLOOKUP(A40,Scores!$A$2:$J$113,6,FALSE)+IF(VLOOKUP(A40,Scores!$A$2:$J$113,6,FALSE)=MAX(Calculations!$P$3:$P$185),1,0)+$E40))</f>
        <v/>
      </c>
      <c r="J40" s="68" t="str">
        <f>IF(A40="","",IF(VLOOKUP(A40,Scores!$A$2:$J$113,7,FALSE)=0,"",VLOOKUP(A40,Scores!$A$2:$J$113,7,FALSE)+IF(VLOOKUP(A40,Scores!$A$2:$J$113,7,FALSE)=MAX(Calculations!$Q$3:$Q$1273),1,0)+$E40))</f>
        <v/>
      </c>
      <c r="K40" s="68" t="str">
        <f>IF(A40="","",IF(VLOOKUP(A40,Scores!$A$2:$J$113,8,FALSE)=0,"",VLOOKUP(A40,Scores!$A$2:$J$113,8,FALSE)+IF(VLOOKUP(A40,Scores!$A$2:$J$113,8,FALSE)=MAX(Calculations!$R$3:$R$185),1,0)+$E40))</f>
        <v/>
      </c>
      <c r="L40" s="68" t="str">
        <f>IF(A40="","",IF(VLOOKUP(A40,Scores!$A$2:$J$113,9,FALSE)=0,"",VLOOKUP(A40,Scores!$A$2:$J$113,9,FALSE)+IF(VLOOKUP(A40,Scores!$A$2:$J$113,9,FALSE)=MAX(Calculations!$S$3:$S$185),1,0)+$E40))</f>
        <v/>
      </c>
      <c r="M40" s="68" t="str">
        <f>IF(A40="","",IF(VLOOKUP(A40,Scores!$A$2:$J$113,10,FALSE)=0,"",VLOOKUP(A40,Scores!$A$2:$J$113,10,FALSE)+IF(VLOOKUP(A40,Scores!$A$2:$J$113,10,FALSE)=MAX(Calculations!$S$3:$S$185),1,0)+$E40))</f>
        <v/>
      </c>
      <c r="N40" s="100">
        <f t="shared" si="7"/>
        <v>31</v>
      </c>
    </row>
    <row r="41" spans="1:14" x14ac:dyDescent="0.35">
      <c r="D41" s="90"/>
      <c r="E41" s="90" t="s">
        <v>70</v>
      </c>
      <c r="F41" s="23" cm="1">
        <f t="array" ref="F41">IFERROR(IF(COUNT(F35:F40)&lt;4,SUMPRODUCT(LARGE(F35:F40,_xlfn.SEQUENCE(COUNT(F35:F40)))),SUMPRODUCT(LARGE(F35:F40,_xlfn.SEQUENCE(4)))),"-")</f>
        <v>88</v>
      </c>
      <c r="G41" s="23" t="str" cm="1">
        <f t="array" ref="G41">IFERROR(IF(COUNT(G35:G40)&lt;4,SUMPRODUCT(LARGE(G35:G40,_xlfn.SEQUENCE(COUNT(G35:G40)))),SUMPRODUCT(LARGE(G35:G40,_xlfn.SEQUENCE(4)))),"-")</f>
        <v>-</v>
      </c>
      <c r="H41" s="23" t="str" cm="1">
        <f t="array" ref="H41">IFERROR(IF(COUNT(H35:H40)&lt;4,SUMPRODUCT(LARGE(H35:H40,_xlfn.SEQUENCE(COUNT(H35:H40)))),SUMPRODUCT(LARGE(H35:H40,_xlfn.SEQUENCE(4)))),"-")</f>
        <v>-</v>
      </c>
      <c r="I41" s="23" t="str" cm="1">
        <f t="array" ref="I41">IFERROR(IF(COUNT(I35:I40)&lt;4,SUMPRODUCT(LARGE(I35:I40,_xlfn.SEQUENCE(COUNT(I35:I40)))),SUMPRODUCT(LARGE(I35:I40,_xlfn.SEQUENCE(4)))),"-")</f>
        <v>-</v>
      </c>
      <c r="J41" s="23" t="str" cm="1">
        <f t="array" ref="J41">IFERROR(IF(COUNT(J35:J40)&lt;4,SUMPRODUCT(LARGE(J35:J40,_xlfn.SEQUENCE(COUNT(J35:J40)))),SUMPRODUCT(LARGE(J35:J40,_xlfn.SEQUENCE(4)))),"-")</f>
        <v>-</v>
      </c>
      <c r="K41" s="23" t="str" cm="1">
        <f t="array" ref="K41">IFERROR(IF(COUNT(K35:K40)&lt;4,SUMPRODUCT(LARGE(K35:K40,_xlfn.SEQUENCE(COUNT(K35:K40)))),SUMPRODUCT(LARGE(K35:K40,_xlfn.SEQUENCE(4)))),"-")</f>
        <v>-</v>
      </c>
      <c r="L41" s="23" t="str" cm="1">
        <f t="array" ref="L41">IFERROR(IF(COUNT(L35:L40)&lt;4,SUMPRODUCT(LARGE(L35:L40,_xlfn.SEQUENCE(COUNT(L35:L40)))),SUMPRODUCT(LARGE(L35:L40,_xlfn.SEQUENCE(4)))),"-")</f>
        <v>-</v>
      </c>
      <c r="M41" s="23" t="str" cm="1">
        <f t="array" ref="M41">IFERROR(IF(COUNT(M35:M40)&lt;4,SUMPRODUCT(LARGE(M35:M40,_xlfn.SEQUENCE(COUNT(M35:M40)))),SUMPRODUCT(LARGE(M35:M40,_xlfn.SEQUENCE(4)))),"-")</f>
        <v>-</v>
      </c>
      <c r="N41" s="19">
        <f>SUM(F41:L41)</f>
        <v>88</v>
      </c>
    </row>
    <row r="43" spans="1:14" x14ac:dyDescent="0.35">
      <c r="A43" s="3" t="s">
        <v>127</v>
      </c>
      <c r="B43" s="4">
        <f>IF(A43="","",VLOOKUP(A43,Lookups!$A$2:$F$93,2,FALSE))</f>
        <v>1667</v>
      </c>
      <c r="C43" s="4" t="str">
        <f>IF(A43="","",VLOOKUP(A43,Lookups!$A$2:$F$93,3,FALSE))</f>
        <v>Grade C</v>
      </c>
      <c r="D43" s="4" t="str">
        <f>IF(A43="","",VLOOKUP(A43,Lookups!$A$2:$F$93,5,FALSE))</f>
        <v>Weston Warriors</v>
      </c>
      <c r="E43" s="25">
        <f t="shared" ref="E43:E48" si="8">IF(A43="","",IF(C43="Grade C",4,IF(C43="Grade B",3,IF(C43="Grade A",1,0))))</f>
        <v>4</v>
      </c>
      <c r="F43" s="68" t="str">
        <f>IF(A43="","",IF(VLOOKUP(A43,Scores!$A$2:$J$113,3,FALSE)=0,"",VLOOKUP(A43,Scores!$A$2:$J$113,3,FALSE)+IF(VLOOKUP(A43,Scores!$A$2:$J$113,3,FALSE)=MAX(Calculations!$M$6:$M$185),1,0)+$E43))</f>
        <v/>
      </c>
      <c r="G43" s="68" t="str">
        <f>IF(A43="","",IF(VLOOKUP(A43,Scores!$A$2:$J$113,4,FALSE)=0,"",VLOOKUP(A43,Scores!$A$2:$J$113,4,FALSE)+IF(VLOOKUP(A43,Scores!$A$2:$J$113,4,FALSE)=MAX(Calculations!$N$3:$N$185),1,0)+$E43))</f>
        <v/>
      </c>
      <c r="H43" s="68" t="str">
        <f>IF(A43="","",IF(VLOOKUP(A43,Scores!$A$2:$J$113,5,FALSE)=0,"",VLOOKUP(A43,Scores!$A$2:$J$113,5,FALSE)+IF(VLOOKUP(A43,Scores!$A$2:$J$113,5,FALSE)=MAX(Calculations!$O$3:$O$185),1,0)+$E43))</f>
        <v/>
      </c>
      <c r="I43" s="68" t="str">
        <f>IF(A43="","",IF(VLOOKUP(A43,Scores!$A$2:$J$113,6,FALSE)=0,"",VLOOKUP(A43,Scores!$A$2:$J$113,6,FALSE)+IF(VLOOKUP(A43,Scores!$A$2:$J$113,6,FALSE)=MAX(Calculations!$P$3:$P$185),1,0)+$E43))</f>
        <v/>
      </c>
      <c r="J43" s="68" t="str">
        <f>IF(A43="","",IF(VLOOKUP(A43,Scores!$A$2:$J$113,7,FALSE)=0,"",VLOOKUP(A43,Scores!$A$2:$J$113,7,FALSE)+IF(VLOOKUP(A43,Scores!$A$2:$J$113,7,FALSE)=MAX(Calculations!$Q$3:$Q$1273),1,0)+$E43))</f>
        <v/>
      </c>
      <c r="K43" s="68" t="str">
        <f>IF(A43="","",IF(VLOOKUP(A43,Scores!$A$2:$J$113,8,FALSE)=0,"",VLOOKUP(A43,Scores!$A$2:$J$113,8,FALSE)+IF(VLOOKUP(A43,Scores!$A$2:$J$113,8,FALSE)=MAX(Calculations!$R$3:$R$185),1,0)+$E43))</f>
        <v/>
      </c>
      <c r="L43" s="68" t="str">
        <f>IF(A43="","",IF(VLOOKUP(A43,Scores!$A$2:$J$113,9,FALSE)=0,"",VLOOKUP(A43,Scores!$A$2:$J$113,9,FALSE)+IF(VLOOKUP(A43,Scores!$A$2:$J$113,9,FALSE)=MAX(Calculations!$S$3:$S$185),1,0)+$E43))</f>
        <v/>
      </c>
      <c r="M43" s="68" t="str">
        <f>IF(A43="","",IF(VLOOKUP(A43,Scores!$A$2:$J$113,10,FALSE)=0,"",VLOOKUP(A43,Scores!$A$2:$J$113,10,FALSE)+IF(VLOOKUP(A43,Scores!$A$2:$J$113,10,FALSE)=MAX(Calculations!$S$3:$S$185),1,0)+$E43))</f>
        <v/>
      </c>
      <c r="N43" s="100">
        <f>SUM(F43:M43)</f>
        <v>0</v>
      </c>
    </row>
    <row r="44" spans="1:14" x14ac:dyDescent="0.35">
      <c r="A44" s="3" t="s">
        <v>30</v>
      </c>
      <c r="B44" s="4">
        <f>IF(A44="","",VLOOKUP(A44,Lookups!$A$2:$F$93,2,FALSE))</f>
        <v>968</v>
      </c>
      <c r="C44" s="4" t="str">
        <f>IF(A44="","",VLOOKUP(A44,Lookups!$A$2:$F$93,3,FALSE))</f>
        <v>Grade A</v>
      </c>
      <c r="D44" s="4" t="str">
        <f>IF(A44="","",VLOOKUP(A44,Lookups!$A$2:$F$93,5,FALSE))</f>
        <v>Weston Warriors</v>
      </c>
      <c r="E44" s="25">
        <f t="shared" si="8"/>
        <v>1</v>
      </c>
      <c r="F44" s="68">
        <f>IF(A44="","",IF(VLOOKUP(A44,Scores!$A$2:$J$113,3,FALSE)=0,"",VLOOKUP(A44,Scores!$A$2:$J$113,3,FALSE)+IF(VLOOKUP(A44,Scores!$A$2:$J$113,3,FALSE)=MAX(Calculations!$M$6:$M$185),1,0)+$E44))</f>
        <v>32</v>
      </c>
      <c r="G44" s="68" t="str">
        <f>IF(A44="","",IF(VLOOKUP(A44,Scores!$A$2:$J$113,4,FALSE)=0,"",VLOOKUP(A44,Scores!$A$2:$J$113,4,FALSE)+IF(VLOOKUP(A44,Scores!$A$2:$J$113,4,FALSE)=MAX(Calculations!$N$3:$N$185),1,0)+$E44))</f>
        <v/>
      </c>
      <c r="H44" s="68" t="str">
        <f>IF(A44="","",IF(VLOOKUP(A44,Scores!$A$2:$J$113,5,FALSE)=0,"",VLOOKUP(A44,Scores!$A$2:$J$113,5,FALSE)+IF(VLOOKUP(A44,Scores!$A$2:$J$113,5,FALSE)=MAX(Calculations!$O$3:$O$185),1,0)+$E44))</f>
        <v/>
      </c>
      <c r="I44" s="68" t="str">
        <f>IF(A44="","",IF(VLOOKUP(A44,Scores!$A$2:$J$113,6,FALSE)=0,"",VLOOKUP(A44,Scores!$A$2:$J$113,6,FALSE)+IF(VLOOKUP(A44,Scores!$A$2:$J$113,6,FALSE)=MAX(Calculations!$P$3:$P$185),1,0)+$E44))</f>
        <v/>
      </c>
      <c r="J44" s="68" t="str">
        <f>IF(A44="","",IF(VLOOKUP(A44,Scores!$A$2:$J$113,7,FALSE)=0,"",VLOOKUP(A44,Scores!$A$2:$J$113,7,FALSE)+IF(VLOOKUP(A44,Scores!$A$2:$J$113,7,FALSE)=MAX(Calculations!$Q$3:$Q$1273),1,0)+$E44))</f>
        <v/>
      </c>
      <c r="K44" s="68" t="str">
        <f>IF(A44="","",IF(VLOOKUP(A44,Scores!$A$2:$J$113,8,FALSE)=0,"",VLOOKUP(A44,Scores!$A$2:$J$113,8,FALSE)+IF(VLOOKUP(A44,Scores!$A$2:$J$113,8,FALSE)=MAX(Calculations!$R$3:$R$185),1,0)+$E44))</f>
        <v/>
      </c>
      <c r="L44" s="68" t="str">
        <f>IF(A44="","",IF(VLOOKUP(A44,Scores!$A$2:$J$113,9,FALSE)=0,"",VLOOKUP(A44,Scores!$A$2:$J$113,9,FALSE)+IF(VLOOKUP(A44,Scores!$A$2:$J$113,9,FALSE)=MAX(Calculations!$S$3:$S$185),1,0)+$E44))</f>
        <v/>
      </c>
      <c r="M44" s="68" t="str">
        <f>IF(A44="","",IF(VLOOKUP(A44,Scores!$A$2:$J$113,10,FALSE)=0,"",VLOOKUP(A44,Scores!$A$2:$J$113,10,FALSE)+IF(VLOOKUP(A44,Scores!$A$2:$J$113,10,FALSE)=MAX(Calculations!$S$3:$S$185),1,0)+$E44))</f>
        <v/>
      </c>
      <c r="N44" s="100">
        <f>SUM(F44:M44)</f>
        <v>32</v>
      </c>
    </row>
    <row r="45" spans="1:14" x14ac:dyDescent="0.35">
      <c r="A45" s="3" t="s">
        <v>35</v>
      </c>
      <c r="B45" s="4">
        <f>IF(A45="","",VLOOKUP(A45,Lookups!$A$2:$F$93,2,FALSE))</f>
        <v>447</v>
      </c>
      <c r="C45" s="4" t="str">
        <f>IF(A45="","",VLOOKUP(A45,Lookups!$A$2:$F$93,3,FALSE))</f>
        <v>Grade B</v>
      </c>
      <c r="D45" s="4" t="str">
        <f>IF(A45="","",VLOOKUP(A45,Lookups!$A$2:$F$93,5,FALSE))</f>
        <v>Weston Warriors</v>
      </c>
      <c r="E45" s="25">
        <f t="shared" si="8"/>
        <v>3</v>
      </c>
      <c r="F45" s="68">
        <f>IF(A45="","",IF(VLOOKUP(A45,Scores!$A$2:$J$113,3,FALSE)=0,"",VLOOKUP(A45,Scores!$A$2:$J$113,3,FALSE)+IF(VLOOKUP(A45,Scores!$A$2:$J$113,3,FALSE)=MAX(Calculations!$M$6:$M$185),1,0)+$E45))</f>
        <v>33</v>
      </c>
      <c r="G45" s="68" t="str">
        <f>IF(A45="","",IF(VLOOKUP(A45,Scores!$A$2:$J$113,4,FALSE)=0,"",VLOOKUP(A45,Scores!$A$2:$J$113,4,FALSE)+IF(VLOOKUP(A45,Scores!$A$2:$J$113,4,FALSE)=MAX(Calculations!$N$3:$N$185),1,0)+$E45))</f>
        <v/>
      </c>
      <c r="H45" s="68" t="str">
        <f>IF(A45="","",IF(VLOOKUP(A45,Scores!$A$2:$J$113,5,FALSE)=0,"",VLOOKUP(A45,Scores!$A$2:$J$113,5,FALSE)+IF(VLOOKUP(A45,Scores!$A$2:$J$113,5,FALSE)=MAX(Calculations!$O$3:$O$185),1,0)+$E45))</f>
        <v/>
      </c>
      <c r="I45" s="68" t="str">
        <f>IF(A45="","",IF(VLOOKUP(A45,Scores!$A$2:$J$113,6,FALSE)=0,"",VLOOKUP(A45,Scores!$A$2:$J$113,6,FALSE)+IF(VLOOKUP(A45,Scores!$A$2:$J$113,6,FALSE)=MAX(Calculations!$P$3:$P$185),1,0)+$E45))</f>
        <v/>
      </c>
      <c r="J45" s="68" t="str">
        <f>IF(A45="","",IF(VLOOKUP(A45,Scores!$A$2:$J$113,7,FALSE)=0,"",VLOOKUP(A45,Scores!$A$2:$J$113,7,FALSE)+IF(VLOOKUP(A45,Scores!$A$2:$J$113,7,FALSE)=MAX(Calculations!$Q$3:$Q$1273),1,0)+$E45))</f>
        <v/>
      </c>
      <c r="K45" s="68" t="str">
        <f>IF(A45="","",IF(VLOOKUP(A45,Scores!$A$2:$J$113,8,FALSE)=0,"",VLOOKUP(A45,Scores!$A$2:$J$113,8,FALSE)+IF(VLOOKUP(A45,Scores!$A$2:$J$113,8,FALSE)=MAX(Calculations!$R$3:$R$185),1,0)+$E45))</f>
        <v/>
      </c>
      <c r="L45" s="68" t="str">
        <f>IF(A45="","",IF(VLOOKUP(A45,Scores!$A$2:$J$113,9,FALSE)=0,"",VLOOKUP(A45,Scores!$A$2:$J$113,9,FALSE)+IF(VLOOKUP(A45,Scores!$A$2:$J$113,9,FALSE)=MAX(Calculations!$S$3:$S$185),1,0)+$E45))</f>
        <v/>
      </c>
      <c r="M45" s="68" t="str">
        <f>IF(A45="","",IF(VLOOKUP(A45,Scores!$A$2:$J$113,10,FALSE)=0,"",VLOOKUP(A45,Scores!$A$2:$J$113,10,FALSE)+IF(VLOOKUP(A45,Scores!$A$2:$J$113,10,FALSE)=MAX(Calculations!$S$3:$S$185),1,0)+$E45))</f>
        <v/>
      </c>
      <c r="N45" s="100">
        <f>SUM(F45:M45)</f>
        <v>33</v>
      </c>
    </row>
    <row r="46" spans="1:14" x14ac:dyDescent="0.35">
      <c r="A46" s="3" t="s">
        <v>69</v>
      </c>
      <c r="B46" s="4">
        <f>IF(A46="","",VLOOKUP(A46,Lookups!$A$2:$F$93,2,FALSE))</f>
        <v>834</v>
      </c>
      <c r="C46" s="4" t="str">
        <f>IF(A46="","",VLOOKUP(A46,Lookups!$A$2:$F$93,3,FALSE))</f>
        <v>Grade A</v>
      </c>
      <c r="D46" s="4" t="str">
        <f>IF(A46="","",VLOOKUP(A46,Lookups!$A$2:$F$93,5,FALSE))</f>
        <v>Weston Warriors</v>
      </c>
      <c r="E46" s="25">
        <f t="shared" si="8"/>
        <v>1</v>
      </c>
      <c r="F46" s="68">
        <f>IF(A46="","",IF(VLOOKUP(A46,Scores!$A$2:$J$113,3,FALSE)=0,"",VLOOKUP(A46,Scores!$A$2:$J$113,3,FALSE)+IF(VLOOKUP(A46,Scores!$A$2:$J$113,3,FALSE)=MAX(Calculations!$M$6:$M$185),1,0)+$E46))</f>
        <v>23</v>
      </c>
      <c r="G46" s="68" t="str">
        <f>IF(A46="","",IF(VLOOKUP(A46,Scores!$A$2:$J$113,4,FALSE)=0,"",VLOOKUP(A46,Scores!$A$2:$J$113,4,FALSE)+IF(VLOOKUP(A46,Scores!$A$2:$J$113,4,FALSE)=MAX(Calculations!$N$3:$N$185),1,0)+$E46))</f>
        <v/>
      </c>
      <c r="H46" s="68" t="str">
        <f>IF(A46="","",IF(VLOOKUP(A46,Scores!$A$2:$J$113,5,FALSE)=0,"",VLOOKUP(A46,Scores!$A$2:$J$113,5,FALSE)+IF(VLOOKUP(A46,Scores!$A$2:$J$113,5,FALSE)=MAX(Calculations!$O$3:$O$185),1,0)+$E46))</f>
        <v/>
      </c>
      <c r="I46" s="68" t="str">
        <f>IF(A46="","",IF(VLOOKUP(A46,Scores!$A$2:$J$113,6,FALSE)=0,"",VLOOKUP(A46,Scores!$A$2:$J$113,6,FALSE)+IF(VLOOKUP(A46,Scores!$A$2:$J$113,6,FALSE)=MAX(Calculations!$P$3:$P$185),1,0)+$E46))</f>
        <v/>
      </c>
      <c r="J46" s="68" t="str">
        <f>IF(A46="","",IF(VLOOKUP(A46,Scores!$A$2:$J$113,7,FALSE)=0,"",VLOOKUP(A46,Scores!$A$2:$J$113,7,FALSE)+IF(VLOOKUP(A46,Scores!$A$2:$J$113,7,FALSE)=MAX(Calculations!$Q$3:$Q$1273),1,0)+$E46))</f>
        <v/>
      </c>
      <c r="K46" s="68" t="str">
        <f>IF(A46="","",IF(VLOOKUP(A46,Scores!$A$2:$J$113,8,FALSE)=0,"",VLOOKUP(A46,Scores!$A$2:$J$113,8,FALSE)+IF(VLOOKUP(A46,Scores!$A$2:$J$113,8,FALSE)=MAX(Calculations!$R$3:$R$185),1,0)+$E46))</f>
        <v/>
      </c>
      <c r="L46" s="68" t="str">
        <f>IF(A46="","",IF(VLOOKUP(A46,Scores!$A$2:$J$113,9,FALSE)=0,"",VLOOKUP(A46,Scores!$A$2:$J$113,9,FALSE)+IF(VLOOKUP(A46,Scores!$A$2:$J$113,9,FALSE)=MAX(Calculations!$S$3:$S$185),1,0)+$E46))</f>
        <v/>
      </c>
      <c r="M46" s="68" t="str">
        <f>IF(A46="","",IF(VLOOKUP(A46,Scores!$A$2:$J$113,10,FALSE)=0,"",VLOOKUP(A46,Scores!$A$2:$J$113,10,FALSE)+IF(VLOOKUP(A46,Scores!$A$2:$J$113,10,FALSE)=MAX(Calculations!$S$3:$S$185),1,0)+$E46))</f>
        <v/>
      </c>
      <c r="N46" s="100">
        <f>SUM(F46:M46)</f>
        <v>23</v>
      </c>
    </row>
    <row r="47" spans="1:14" x14ac:dyDescent="0.35">
      <c r="A47" s="3" t="s">
        <v>129</v>
      </c>
      <c r="B47" s="4">
        <f>IF(A47="","",VLOOKUP(A47,Lookups!$A$2:$F$93,2,FALSE))</f>
        <v>1906</v>
      </c>
      <c r="C47" s="4" t="str">
        <f>IF(A47="","",VLOOKUP(A47,Lookups!$A$2:$F$93,3,FALSE))</f>
        <v>Grade TBC</v>
      </c>
      <c r="D47" s="4" t="str">
        <f>IF(A47="","",VLOOKUP(A47,Lookups!$A$2:$F$93,5,FALSE))</f>
        <v>Weston Warriors</v>
      </c>
      <c r="E47" s="25">
        <f t="shared" si="8"/>
        <v>0</v>
      </c>
      <c r="F47" s="68" t="str">
        <f>IF(A47="","",IF(VLOOKUP(A47,Scores!$A$2:$J$113,3,FALSE)=0,"",VLOOKUP(A47,Scores!$A$2:$J$113,3,FALSE)+IF(VLOOKUP(A47,Scores!$A$2:$J$113,3,FALSE)=MAX(Calculations!$M$6:$M$185),1,0)+$E47))</f>
        <v/>
      </c>
      <c r="G47" s="68" t="str">
        <f>IF(A47="","",IF(VLOOKUP(A47,Scores!$A$2:$J$113,4,FALSE)=0,"",VLOOKUP(A47,Scores!$A$2:$J$113,4,FALSE)+IF(VLOOKUP(A47,Scores!$A$2:$J$113,4,FALSE)=MAX(Calculations!$N$3:$N$185),1,0)+$E47))</f>
        <v/>
      </c>
      <c r="H47" s="68" t="str">
        <f>IF(A47="","",IF(VLOOKUP(A47,Scores!$A$2:$J$113,5,FALSE)=0,"",VLOOKUP(A47,Scores!$A$2:$J$113,5,FALSE)+IF(VLOOKUP(A47,Scores!$A$2:$J$113,5,FALSE)=MAX(Calculations!$O$3:$O$185),1,0)+$E47))</f>
        <v/>
      </c>
      <c r="I47" s="68" t="str">
        <f>IF(A47="","",IF(VLOOKUP(A47,Scores!$A$2:$J$113,6,FALSE)=0,"",VLOOKUP(A47,Scores!$A$2:$J$113,6,FALSE)+IF(VLOOKUP(A47,Scores!$A$2:$J$113,6,FALSE)=MAX(Calculations!$P$3:$P$185),1,0)+$E47))</f>
        <v/>
      </c>
      <c r="J47" s="68" t="str">
        <f>IF(A47="","",IF(VLOOKUP(A47,Scores!$A$2:$J$113,7,FALSE)=0,"",VLOOKUP(A47,Scores!$A$2:$J$113,7,FALSE)+IF(VLOOKUP(A47,Scores!$A$2:$J$113,7,FALSE)=MAX(Calculations!$Q$3:$Q$1273),1,0)+$E47))</f>
        <v/>
      </c>
      <c r="K47" s="68" t="str">
        <f>IF(A47="","",IF(VLOOKUP(A47,Scores!$A$2:$J$113,8,FALSE)=0,"",VLOOKUP(A47,Scores!$A$2:$J$113,8,FALSE)+IF(VLOOKUP(A47,Scores!$A$2:$J$113,8,FALSE)=MAX(Calculations!$R$3:$R$185),1,0)+$E47))</f>
        <v/>
      </c>
      <c r="L47" s="68" t="str">
        <f>IF(A47="","",IF(VLOOKUP(A47,Scores!$A$2:$J$113,9,FALSE)=0,"",VLOOKUP(A47,Scores!$A$2:$J$113,9,FALSE)+IF(VLOOKUP(A47,Scores!$A$2:$J$113,9,FALSE)=MAX(Calculations!$S$3:$S$185),1,0)+$E47))</f>
        <v/>
      </c>
      <c r="M47" s="68" t="str">
        <f>IF(A47="","",IF(VLOOKUP(A47,Scores!$A$2:$J$113,10,FALSE)=0,"",VLOOKUP(A47,Scores!$A$2:$J$113,10,FALSE)+IF(VLOOKUP(A47,Scores!$A$2:$J$113,10,FALSE)=MAX(Calculations!$S$3:$S$185),1,0)+$E47))</f>
        <v/>
      </c>
      <c r="N47" s="100">
        <f>SUM(F47:M47)</f>
        <v>0</v>
      </c>
    </row>
    <row r="48" spans="1:14" hidden="1" x14ac:dyDescent="0.35">
      <c r="A48" s="3"/>
      <c r="B48" s="4" t="str">
        <f>IF(A48="","",VLOOKUP(A48,Lookups!$A$2:$F$93,2,FALSE))</f>
        <v/>
      </c>
      <c r="C48" s="4" t="str">
        <f>IF(A48="","",VLOOKUP(A48,Lookups!$A$2:$F$93,3,FALSE))</f>
        <v/>
      </c>
      <c r="D48" s="4" t="str">
        <f>IF(A48="","",VLOOKUP(A48,Lookups!$A$2:$F$93,5,FALSE))</f>
        <v/>
      </c>
      <c r="E48" s="25" t="str">
        <f t="shared" si="8"/>
        <v/>
      </c>
      <c r="F48" s="68" t="str">
        <f>IF(A48="","",IF(VLOOKUP(A48,Scores!$A$2:$J$113,3,FALSE)=0,"",VLOOKUP(A48,Scores!$A$2:$J$113,3,FALSE)+IF(VLOOKUP(A48,Scores!$A$2:$J$113,3,FALSE)=MAX(Calculations!$M$6:$M$185),1,0)+$E48))</f>
        <v/>
      </c>
      <c r="G48" s="68" t="str">
        <f>IF(A48="","",IF(VLOOKUP(A48,Scores!$A$2:$J$113,4,FALSE)=0,"",VLOOKUP(A48,Scores!$A$2:$J$113,4,FALSE)+IF(VLOOKUP(A48,Scores!$A$2:$J$113,4,FALSE)=MAX(Calculations!$N$3:$N$185),1,0)+$E48))</f>
        <v/>
      </c>
      <c r="H48" s="68" t="str">
        <f>IF(A48="","",IF(VLOOKUP(A48,Scores!$A$2:$J$113,5,FALSE)=0,"",VLOOKUP(A48,Scores!$A$2:$J$113,5,FALSE)+IF(VLOOKUP(A48,Scores!$A$2:$J$113,5,FALSE)=MAX(Calculations!$O$3:$O$185),1,0)+$E48))</f>
        <v/>
      </c>
      <c r="I48" s="68" t="str">
        <f>IF(A48="","",IF(VLOOKUP(A48,Scores!$A$2:$J$113,6,FALSE)=0,"",VLOOKUP(A48,Scores!$A$2:$J$113,6,FALSE)+IF(VLOOKUP(A48,Scores!$A$2:$J$113,6,FALSE)=MAX(Calculations!$P$3:$P$185),1,0)+$E48))</f>
        <v/>
      </c>
      <c r="J48" s="68" t="str">
        <f>IF(A48="","",IF(VLOOKUP(A48,Scores!$A$2:$J$113,7,FALSE)=0,"",VLOOKUP(A48,Scores!$A$2:$J$113,7,FALSE)+IF(VLOOKUP(A48,Scores!$A$2:$J$113,7,FALSE)=MAX(Calculations!$Q$3:$Q$1273),1,0)+$E48))</f>
        <v/>
      </c>
      <c r="K48" s="68" t="str">
        <f>IF(A48="","",IF(VLOOKUP(A48,Scores!$A$2:$J$113,8,FALSE)=0,"",VLOOKUP(A48,Scores!$A$2:$J$113,8,FALSE)+IF(VLOOKUP(A48,Scores!$A$2:$J$113,8,FALSE)=MAX(Calculations!$R$3:$R$185),1,0)+$E48))</f>
        <v/>
      </c>
      <c r="L48" s="68" t="str">
        <f>IF(A48="","",IF(VLOOKUP(A48,Scores!$A$2:$J$113,9,FALSE)=0,"",VLOOKUP(A48,Scores!$A$2:$J$113,9,FALSE)+IF(VLOOKUP(A48,Scores!$A$2:$J$113,9,FALSE)=MAX(Calculations!$S$3:$S$185),1,0)+$E48))</f>
        <v/>
      </c>
      <c r="M48" s="68" t="str">
        <f>IF(A48="","",IF(VLOOKUP(A48,Scores!$A$2:$J$113,10,FALSE)=0,"",VLOOKUP(A48,Scores!$A$2:$J$113,10,FALSE)+IF(VLOOKUP(A48,Scores!$A$2:$J$113,10,FALSE)=MAX(Calculations!$S$3:$S$185),1,0)+$E48))</f>
        <v/>
      </c>
      <c r="N48" s="100"/>
    </row>
    <row r="49" spans="1:14" x14ac:dyDescent="0.35">
      <c r="D49" s="90"/>
      <c r="E49" s="90" t="s">
        <v>164</v>
      </c>
      <c r="F49" s="23" cm="1">
        <f t="array" ref="F49">IFERROR(IF(COUNT(F43:F48)&lt;4,SUMPRODUCT(LARGE(F43:F48,_xlfn.SEQUENCE(COUNT(F43:F48)))),SUMPRODUCT(LARGE(F43:F48,_xlfn.SEQUENCE(4)))),"-")</f>
        <v>88</v>
      </c>
      <c r="G49" s="23" t="str" cm="1">
        <f t="array" ref="G49">IFERROR(IF(COUNT(G43:G48)&lt;4,SUMPRODUCT(LARGE(G43:G48,_xlfn.SEQUENCE(COUNT(G43:G48)))),SUMPRODUCT(LARGE(G43:G48,_xlfn.SEQUENCE(4)))),"-")</f>
        <v>-</v>
      </c>
      <c r="H49" s="23" t="str" cm="1">
        <f t="array" ref="H49">IFERROR(IF(COUNT(H43:H48)&lt;4,SUMPRODUCT(LARGE(H43:H48,_xlfn.SEQUENCE(COUNT(H43:H48)))),SUMPRODUCT(LARGE(H43:H48,_xlfn.SEQUENCE(4)))),"-")</f>
        <v>-</v>
      </c>
      <c r="I49" s="23" t="str" cm="1">
        <f t="array" ref="I49">IFERROR(IF(COUNT(I43:I48)&lt;4,SUMPRODUCT(LARGE(I43:I48,_xlfn.SEQUENCE(COUNT(I43:I48)))),SUMPRODUCT(LARGE(I43:I48,_xlfn.SEQUENCE(4)))),"-")</f>
        <v>-</v>
      </c>
      <c r="J49" s="23" t="str" cm="1">
        <f t="array" ref="J49">IFERROR(IF(COUNT(J43:J48)&lt;4,SUMPRODUCT(LARGE(J43:J48,_xlfn.SEQUENCE(COUNT(J43:J48)))),SUMPRODUCT(LARGE(J43:J48,_xlfn.SEQUENCE(4)))),"-")</f>
        <v>-</v>
      </c>
      <c r="K49" s="23" t="str" cm="1">
        <f t="array" ref="K49">IFERROR(IF(COUNT(K43:K48)&lt;4,SUMPRODUCT(LARGE(K43:K48,_xlfn.SEQUENCE(COUNT(K43:K48)))),SUMPRODUCT(LARGE(K43:K48,_xlfn.SEQUENCE(4)))),"-")</f>
        <v>-</v>
      </c>
      <c r="L49" s="23" t="str" cm="1">
        <f t="array" ref="L49">IFERROR(IF(COUNT(L43:L48)&lt;4,SUMPRODUCT(LARGE(L43:L48,_xlfn.SEQUENCE(COUNT(L43:L48)))),SUMPRODUCT(LARGE(L43:L48,_xlfn.SEQUENCE(4)))),"-")</f>
        <v>-</v>
      </c>
      <c r="M49" s="23" t="str" cm="1">
        <f t="array" ref="M49">IFERROR(IF(COUNT(M43:M48)&lt;4,SUMPRODUCT(LARGE(M43:M48,_xlfn.SEQUENCE(COUNT(M43:M48)))),SUMPRODUCT(LARGE(M43:M48,_xlfn.SEQUENCE(4)))),"-")</f>
        <v>-</v>
      </c>
      <c r="N49" s="19">
        <f>SUM(F49:L49)</f>
        <v>88</v>
      </c>
    </row>
    <row r="51" spans="1:14" x14ac:dyDescent="0.35">
      <c r="A51" s="3" t="s">
        <v>61</v>
      </c>
      <c r="B51" s="4">
        <f>IF(A51="","",VLOOKUP(A51,Lookups!$A$2:$F$93,2,FALSE))</f>
        <v>402</v>
      </c>
      <c r="C51" s="4" t="str">
        <f>IF(A51="","",VLOOKUP(A51,Lookups!$A$2:$F$93,3,FALSE))</f>
        <v>Grade C</v>
      </c>
      <c r="D51" s="4" t="s">
        <v>26</v>
      </c>
      <c r="E51" s="25">
        <f t="shared" ref="E51:E55" si="9">IF(A51="","",IF(C51="Grade C",4,IF(C51="Grade B",3,IF(C51="Grade A",1,0))))</f>
        <v>4</v>
      </c>
      <c r="F51" s="68">
        <f>IF(A51="","",IF(VLOOKUP(A51,Scores!$A$2:$J$113,3,FALSE)=0,"",VLOOKUP(A51,Scores!$A$2:$J$113,3,FALSE)+IF(VLOOKUP(A51,Scores!$A$2:$J$113,3,FALSE)=MAX(Calculations!$M$6:$M$185),1,0)+$E51))</f>
        <v>30</v>
      </c>
      <c r="G51" s="68" t="str">
        <f>IF(A51="","",IF(VLOOKUP(A51,Scores!$A$2:$J$113,4,FALSE)=0,"",VLOOKUP(A51,Scores!$A$2:$J$113,4,FALSE)+IF(VLOOKUP(A51,Scores!$A$2:$J$113,4,FALSE)=MAX(Calculations!$N$3:$N$185),1,0)+$E51))</f>
        <v/>
      </c>
      <c r="H51" s="68" t="str">
        <f>IF(A51="","",IF(VLOOKUP(A51,Scores!$A$2:$J$113,5,FALSE)=0,"",VLOOKUP(A51,Scores!$A$2:$J$113,5,FALSE)+IF(VLOOKUP(A51,Scores!$A$2:$J$113,5,FALSE)=MAX(Calculations!$O$3:$O$185),1,0)+$E51))</f>
        <v/>
      </c>
      <c r="I51" s="68" t="str">
        <f>IF(A51="","",IF(VLOOKUP(A51,Scores!$A$2:$J$113,6,FALSE)=0,"",VLOOKUP(A51,Scores!$A$2:$J$113,6,FALSE)+IF(VLOOKUP(A51,Scores!$A$2:$J$113,6,FALSE)=MAX(Calculations!$P$3:$P$185),1,0)+$E51))</f>
        <v/>
      </c>
      <c r="J51" s="68" t="str">
        <f>IF(A51="","",IF(VLOOKUP(A51,Scores!$A$2:$J$113,7,FALSE)=0,"",VLOOKUP(A51,Scores!$A$2:$J$113,7,FALSE)+IF(VLOOKUP(A51,Scores!$A$2:$J$113,7,FALSE)=MAX(Calculations!$Q$3:$Q$1273),1,0)+$E51))</f>
        <v/>
      </c>
      <c r="K51" s="68" t="str">
        <f>IF(A51="","",IF(VLOOKUP(A51,Scores!$A$2:$J$113,8,FALSE)=0,"",VLOOKUP(A51,Scores!$A$2:$J$113,8,FALSE)+IF(VLOOKUP(A51,Scores!$A$2:$J$113,8,FALSE)=MAX(Calculations!$R$3:$R$185),1,0)+$E51))</f>
        <v/>
      </c>
      <c r="L51" s="68" t="str">
        <f>IF(A51="","",IF(VLOOKUP(A51,Scores!$A$2:$J$113,9,FALSE)=0,"",VLOOKUP(A51,Scores!$A$2:$J$113,9,FALSE)+IF(VLOOKUP(A51,Scores!$A$2:$J$113,9,FALSE)=MAX(Calculations!$S$3:$S$185),1,0)+$E51))</f>
        <v/>
      </c>
      <c r="M51" s="68" t="str">
        <f>IF(A51="","",IF(VLOOKUP(A51,Scores!$A$2:$J$113,10,FALSE)=0,"",VLOOKUP(A51,Scores!$A$2:$J$113,10,FALSE)+IF(VLOOKUP(A51,Scores!$A$2:$J$113,10,FALSE)=MAX(Calculations!$S$3:$S$185),1,0)+$E51))</f>
        <v/>
      </c>
      <c r="N51" s="100">
        <f>SUM(F51:M51)</f>
        <v>30</v>
      </c>
    </row>
    <row r="52" spans="1:14" x14ac:dyDescent="0.35">
      <c r="A52" s="3" t="s">
        <v>43</v>
      </c>
      <c r="B52" s="4">
        <f>IF(A52="","",VLOOKUP(A52,Lookups!$A$2:$F$93,2,FALSE))</f>
        <v>1513</v>
      </c>
      <c r="C52" s="4" t="str">
        <f>IF(A52="","",VLOOKUP(A52,Lookups!$A$2:$F$93,3,FALSE))</f>
        <v>Grade C</v>
      </c>
      <c r="D52" s="4" t="s">
        <v>26</v>
      </c>
      <c r="E52" s="25">
        <f t="shared" si="9"/>
        <v>4</v>
      </c>
      <c r="F52" s="68" t="str">
        <f>IF(A52="","",IF(VLOOKUP(A52,Scores!$A$2:$J$113,3,FALSE)=0,"",VLOOKUP(A52,Scores!$A$2:$J$113,3,FALSE)+IF(VLOOKUP(A52,Scores!$A$2:$J$113,3,FALSE)=MAX(Calculations!$M$6:$M$185),1,0)+$E52))</f>
        <v/>
      </c>
      <c r="G52" s="68" t="str">
        <f>IF(A52="","",IF(VLOOKUP(A52,Scores!$A$2:$J$113,4,FALSE)=0,"",VLOOKUP(A52,Scores!$A$2:$J$113,4,FALSE)+IF(VLOOKUP(A52,Scores!$A$2:$J$113,4,FALSE)=MAX(Calculations!$N$3:$N$185),1,0)+$E52))</f>
        <v/>
      </c>
      <c r="H52" s="68" t="str">
        <f>IF(A52="","",IF(VLOOKUP(A52,Scores!$A$2:$J$113,5,FALSE)=0,"",VLOOKUP(A52,Scores!$A$2:$J$113,5,FALSE)+IF(VLOOKUP(A52,Scores!$A$2:$J$113,5,FALSE)=MAX(Calculations!$O$3:$O$185),1,0)+$E52))</f>
        <v/>
      </c>
      <c r="I52" s="68" t="str">
        <f>IF(A52="","",IF(VLOOKUP(A52,Scores!$A$2:$J$113,6,FALSE)=0,"",VLOOKUP(A52,Scores!$A$2:$J$113,6,FALSE)+IF(VLOOKUP(A52,Scores!$A$2:$J$113,6,FALSE)=MAX(Calculations!$P$3:$P$185),1,0)+$E52))</f>
        <v/>
      </c>
      <c r="J52" s="68" t="str">
        <f>IF(A52="","",IF(VLOOKUP(A52,Scores!$A$2:$J$113,7,FALSE)=0,"",VLOOKUP(A52,Scores!$A$2:$J$113,7,FALSE)+IF(VLOOKUP(A52,Scores!$A$2:$J$113,7,FALSE)=MAX(Calculations!$Q$3:$Q$1273),1,0)+$E52))</f>
        <v/>
      </c>
      <c r="K52" s="68" t="str">
        <f>IF(A52="","",IF(VLOOKUP(A52,Scores!$A$2:$J$113,8,FALSE)=0,"",VLOOKUP(A52,Scores!$A$2:$J$113,8,FALSE)+IF(VLOOKUP(A52,Scores!$A$2:$J$113,8,FALSE)=MAX(Calculations!$R$3:$R$185),1,0)+$E52))</f>
        <v/>
      </c>
      <c r="L52" s="68" t="str">
        <f>IF(A52="","",IF(VLOOKUP(A52,Scores!$A$2:$J$113,9,FALSE)=0,"",VLOOKUP(A52,Scores!$A$2:$J$113,9,FALSE)+IF(VLOOKUP(A52,Scores!$A$2:$J$113,9,FALSE)=MAX(Calculations!$S$3:$S$185),1,0)+$E52))</f>
        <v/>
      </c>
      <c r="M52" s="68" t="str">
        <f>IF(A52="","",IF(VLOOKUP(A52,Scores!$A$2:$J$113,10,FALSE)=0,"",VLOOKUP(A52,Scores!$A$2:$J$113,10,FALSE)+IF(VLOOKUP(A52,Scores!$A$2:$J$113,10,FALSE)=MAX(Calculations!$S$3:$S$185),1,0)+$E52))</f>
        <v/>
      </c>
      <c r="N52" s="100">
        <f>SUM(F52:M52)</f>
        <v>0</v>
      </c>
    </row>
    <row r="53" spans="1:14" x14ac:dyDescent="0.35">
      <c r="A53" s="3" t="s">
        <v>39</v>
      </c>
      <c r="B53" s="4">
        <f>IF(A53="","",VLOOKUP(A53,Lookups!$A$2:$F$93,2,FALSE))</f>
        <v>1654</v>
      </c>
      <c r="C53" s="4" t="str">
        <f>IF(A53="","",VLOOKUP(A53,Lookups!$A$2:$F$93,3,FALSE))</f>
        <v>Grade C</v>
      </c>
      <c r="D53" s="4" t="s">
        <v>26</v>
      </c>
      <c r="E53" s="25">
        <f t="shared" si="9"/>
        <v>4</v>
      </c>
      <c r="F53" s="68">
        <f>IF(A53="","",IF(VLOOKUP(A53,Scores!$A$2:$J$113,3,FALSE)=0,"",VLOOKUP(A53,Scores!$A$2:$J$113,3,FALSE)+IF(VLOOKUP(A53,Scores!$A$2:$J$113,3,FALSE)=MAX(Calculations!$M$6:$M$185),1,0)+$E53))</f>
        <v>18</v>
      </c>
      <c r="G53" s="68" t="str">
        <f>IF(A53="","",IF(VLOOKUP(A53,Scores!$A$2:$J$113,4,FALSE)=0,"",VLOOKUP(A53,Scores!$A$2:$J$113,4,FALSE)+IF(VLOOKUP(A53,Scores!$A$2:$J$113,4,FALSE)=MAX(Calculations!$N$3:$N$185),1,0)+$E53))</f>
        <v/>
      </c>
      <c r="H53" s="68" t="str">
        <f>IF(A53="","",IF(VLOOKUP(A53,Scores!$A$2:$J$113,5,FALSE)=0,"",VLOOKUP(A53,Scores!$A$2:$J$113,5,FALSE)+IF(VLOOKUP(A53,Scores!$A$2:$J$113,5,FALSE)=MAX(Calculations!$O$3:$O$185),1,0)+$E53))</f>
        <v/>
      </c>
      <c r="I53" s="68" t="str">
        <f>IF(A53="","",IF(VLOOKUP(A53,Scores!$A$2:$J$113,6,FALSE)=0,"",VLOOKUP(A53,Scores!$A$2:$J$113,6,FALSE)+IF(VLOOKUP(A53,Scores!$A$2:$J$113,6,FALSE)=MAX(Calculations!$P$3:$P$185),1,0)+$E53))</f>
        <v/>
      </c>
      <c r="J53" s="68" t="str">
        <f>IF(A53="","",IF(VLOOKUP(A53,Scores!$A$2:$J$113,7,FALSE)=0,"",VLOOKUP(A53,Scores!$A$2:$J$113,7,FALSE)+IF(VLOOKUP(A53,Scores!$A$2:$J$113,7,FALSE)=MAX(Calculations!$Q$3:$Q$1273),1,0)+$E53))</f>
        <v/>
      </c>
      <c r="K53" s="68" t="str">
        <f>IF(A53="","",IF(VLOOKUP(A53,Scores!$A$2:$J$113,8,FALSE)=0,"",VLOOKUP(A53,Scores!$A$2:$J$113,8,FALSE)+IF(VLOOKUP(A53,Scores!$A$2:$J$113,8,FALSE)=MAX(Calculations!$R$3:$R$185),1,0)+$E53))</f>
        <v/>
      </c>
      <c r="L53" s="68" t="str">
        <f>IF(A53="","",IF(VLOOKUP(A53,Scores!$A$2:$J$113,9,FALSE)=0,"",VLOOKUP(A53,Scores!$A$2:$J$113,9,FALSE)+IF(VLOOKUP(A53,Scores!$A$2:$J$113,9,FALSE)=MAX(Calculations!$S$3:$S$185),1,0)+$E53))</f>
        <v/>
      </c>
      <c r="M53" s="68" t="str">
        <f>IF(A53="","",IF(VLOOKUP(A53,Scores!$A$2:$J$113,10,FALSE)=0,"",VLOOKUP(A53,Scores!$A$2:$J$113,10,FALSE)+IF(VLOOKUP(A53,Scores!$A$2:$J$113,10,FALSE)=MAX(Calculations!$S$3:$S$185),1,0)+$E53))</f>
        <v/>
      </c>
      <c r="N53" s="100">
        <f>SUM(F53:M53)</f>
        <v>18</v>
      </c>
    </row>
    <row r="54" spans="1:14" x14ac:dyDescent="0.35">
      <c r="A54" s="3" t="s">
        <v>73</v>
      </c>
      <c r="B54" s="4">
        <f>IF(A54="","",VLOOKUP(A54,Lookups!$A$2:$F$93,2,FALSE))</f>
        <v>1827</v>
      </c>
      <c r="C54" s="4" t="str">
        <f>IF(A54="","",VLOOKUP(A54,Lookups!$A$2:$F$93,3,FALSE))</f>
        <v>Grade C</v>
      </c>
      <c r="D54" s="4" t="s">
        <v>26</v>
      </c>
      <c r="E54" s="25">
        <f t="shared" si="9"/>
        <v>4</v>
      </c>
      <c r="F54" s="68" t="str">
        <f>IF(A54="","",IF(VLOOKUP(A54,Scores!$A$2:$J$113,3,FALSE)=0,"",VLOOKUP(A54,Scores!$A$2:$J$113,3,FALSE)+IF(VLOOKUP(A54,Scores!$A$2:$J$113,3,FALSE)=MAX(Calculations!$M$6:$M$185),1,0)+$E54))</f>
        <v/>
      </c>
      <c r="G54" s="68" t="str">
        <f>IF(A54="","",IF(VLOOKUP(A54,Scores!$A$2:$J$113,4,FALSE)=0,"",VLOOKUP(A54,Scores!$A$2:$J$113,4,FALSE)+IF(VLOOKUP(A54,Scores!$A$2:$J$113,4,FALSE)=MAX(Calculations!$N$3:$N$185),1,0)+$E54))</f>
        <v/>
      </c>
      <c r="H54" s="68" t="str">
        <f>IF(A54="","",IF(VLOOKUP(A54,Scores!$A$2:$J$113,5,FALSE)=0,"",VLOOKUP(A54,Scores!$A$2:$J$113,5,FALSE)+IF(VLOOKUP(A54,Scores!$A$2:$J$113,5,FALSE)=MAX(Calculations!$O$3:$O$185),1,0)+$E54))</f>
        <v/>
      </c>
      <c r="I54" s="68" t="str">
        <f>IF(A54="","",IF(VLOOKUP(A54,Scores!$A$2:$J$113,6,FALSE)=0,"",VLOOKUP(A54,Scores!$A$2:$J$113,6,FALSE)+IF(VLOOKUP(A54,Scores!$A$2:$J$113,6,FALSE)=MAX(Calculations!$P$3:$P$185),1,0)+$E54))</f>
        <v/>
      </c>
      <c r="J54" s="68" t="str">
        <f>IF(A54="","",IF(VLOOKUP(A54,Scores!$A$2:$J$113,7,FALSE)=0,"",VLOOKUP(A54,Scores!$A$2:$J$113,7,FALSE)+IF(VLOOKUP(A54,Scores!$A$2:$J$113,7,FALSE)=MAX(Calculations!$Q$3:$Q$1273),1,0)+$E54))</f>
        <v/>
      </c>
      <c r="K54" s="68" t="str">
        <f>IF(A54="","",IF(VLOOKUP(A54,Scores!$A$2:$J$113,8,FALSE)=0,"",VLOOKUP(A54,Scores!$A$2:$J$113,8,FALSE)+IF(VLOOKUP(A54,Scores!$A$2:$J$113,8,FALSE)=MAX(Calculations!$R$3:$R$185),1,0)+$E54))</f>
        <v/>
      </c>
      <c r="L54" s="68" t="str">
        <f>IF(A54="","",IF(VLOOKUP(A54,Scores!$A$2:$J$113,9,FALSE)=0,"",VLOOKUP(A54,Scores!$A$2:$J$113,9,FALSE)+IF(VLOOKUP(A54,Scores!$A$2:$J$113,9,FALSE)=MAX(Calculations!$S$3:$S$185),1,0)+$E54))</f>
        <v/>
      </c>
      <c r="M54" s="68" t="str">
        <f>IF(A54="","",IF(VLOOKUP(A54,Scores!$A$2:$J$113,10,FALSE)=0,"",VLOOKUP(A54,Scores!$A$2:$J$113,10,FALSE)+IF(VLOOKUP(A54,Scores!$A$2:$J$113,10,FALSE)=MAX(Calculations!$S$3:$S$185),1,0)+$E54))</f>
        <v/>
      </c>
      <c r="N54" s="100">
        <f>SUM(F54:M54)</f>
        <v>0</v>
      </c>
    </row>
    <row r="55" spans="1:14" x14ac:dyDescent="0.35">
      <c r="A55" s="3" t="s">
        <v>80</v>
      </c>
      <c r="B55" s="4">
        <f>IF(A55="","",VLOOKUP(A55,Lookups!$A$2:$F$93,2,FALSE))</f>
        <v>1346</v>
      </c>
      <c r="C55" s="4" t="str">
        <f>IF(A55="","",VLOOKUP(A55,Lookups!$A$2:$F$93,3,FALSE))</f>
        <v>Grade B</v>
      </c>
      <c r="D55" s="4" t="s">
        <v>26</v>
      </c>
      <c r="E55" s="25">
        <f t="shared" si="9"/>
        <v>3</v>
      </c>
      <c r="F55" s="68" t="str">
        <f>IF(A55="","",IF(VLOOKUP(A55,Scores!$A$2:$J$113,3,FALSE)=0,"",VLOOKUP(A55,Scores!$A$2:$J$113,3,FALSE)+IF(VLOOKUP(A55,Scores!$A$2:$J$113,3,FALSE)=MAX(Calculations!$M$6:$M$185),1,0)+$E55))</f>
        <v/>
      </c>
      <c r="G55" s="68" t="str">
        <f>IF(A55="","",IF(VLOOKUP(A55,Scores!$A$2:$J$113,4,FALSE)=0,"",VLOOKUP(A55,Scores!$A$2:$J$113,4,FALSE)+IF(VLOOKUP(A55,Scores!$A$2:$J$113,4,FALSE)=MAX(Calculations!$N$3:$N$185),1,0)+$E55))</f>
        <v/>
      </c>
      <c r="H55" s="68" t="str">
        <f>IF(A55="","",IF(VLOOKUP(A55,Scores!$A$2:$J$113,5,FALSE)=0,"",VLOOKUP(A55,Scores!$A$2:$J$113,5,FALSE)+IF(VLOOKUP(A55,Scores!$A$2:$J$113,5,FALSE)=MAX(Calculations!$O$3:$O$185),1,0)+$E55))</f>
        <v/>
      </c>
      <c r="I55" s="68" t="str">
        <f>IF(A55="","",IF(VLOOKUP(A55,Scores!$A$2:$J$113,6,FALSE)=0,"",VLOOKUP(A55,Scores!$A$2:$J$113,6,FALSE)+IF(VLOOKUP(A55,Scores!$A$2:$J$113,6,FALSE)=MAX(Calculations!$P$3:$P$185),1,0)+$E55))</f>
        <v/>
      </c>
      <c r="J55" s="68" t="str">
        <f>IF(A55="","",IF(VLOOKUP(A55,Scores!$A$2:$J$113,7,FALSE)=0,"",VLOOKUP(A55,Scores!$A$2:$J$113,7,FALSE)+IF(VLOOKUP(A55,Scores!$A$2:$J$113,7,FALSE)=MAX(Calculations!$Q$3:$Q$1273),1,0)+$E55))</f>
        <v/>
      </c>
      <c r="K55" s="68" t="str">
        <f>IF(A55="","",IF(VLOOKUP(A55,Scores!$A$2:$J$113,8,FALSE)=0,"",VLOOKUP(A55,Scores!$A$2:$J$113,8,FALSE)+IF(VLOOKUP(A55,Scores!$A$2:$J$113,8,FALSE)=MAX(Calculations!$R$3:$R$185),1,0)+$E55))</f>
        <v/>
      </c>
      <c r="L55" s="68" t="str">
        <f>IF(A55="","",IF(VLOOKUP(A55,Scores!$A$2:$J$113,9,FALSE)=0,"",VLOOKUP(A55,Scores!$A$2:$J$113,9,FALSE)+IF(VLOOKUP(A55,Scores!$A$2:$J$113,9,FALSE)=MAX(Calculations!$S$3:$S$185),1,0)+$E55))</f>
        <v/>
      </c>
      <c r="M55" s="68" t="str">
        <f>IF(A55="","",IF(VLOOKUP(A55,Scores!$A$2:$J$113,10,FALSE)=0,"",VLOOKUP(A55,Scores!$A$2:$J$113,10,FALSE)+IF(VLOOKUP(A55,Scores!$A$2:$J$113,10,FALSE)=MAX(Calculations!$S$3:$S$185),1,0)+$E55))</f>
        <v/>
      </c>
      <c r="N55" s="100">
        <f>SUM(F55:M55)</f>
        <v>0</v>
      </c>
    </row>
    <row r="56" spans="1:14" hidden="1" x14ac:dyDescent="0.35">
      <c r="A56" s="3"/>
      <c r="B56" s="4"/>
      <c r="C56" s="4"/>
      <c r="D56" s="98"/>
      <c r="E56" s="99"/>
      <c r="F56" s="68" t="str">
        <f>IF(A56="","",IF(VLOOKUP(A56,Scores!$A$2:$J$113,3,FALSE)=0,"",VLOOKUP(A56,Scores!$A$2:$J$113,3,FALSE)+IF(VLOOKUP(A56,Scores!$A$2:$J$113,3,FALSE)=MAX(Calculations!$M$6:$M$185),1,0)+$E56))</f>
        <v/>
      </c>
      <c r="G56" s="68" t="str">
        <f>IF(A56="","",IF(VLOOKUP(A56,Scores!$A$2:$J$113,4,FALSE)=0,"",VLOOKUP(A56,Scores!$A$2:$J$113,4,FALSE)+IF(VLOOKUP(A56,Scores!$A$2:$J$113,4,FALSE)=MAX(Calculations!$N$3:$N$185),1,0)+$E56))</f>
        <v/>
      </c>
      <c r="H56" s="68" t="str">
        <f>IF(A56="","",IF(VLOOKUP(A56,Scores!$A$2:$J$113,5,FALSE)=0,"",VLOOKUP(A56,Scores!$A$2:$J$113,5,FALSE)+IF(VLOOKUP(A56,Scores!$A$2:$J$113,5,FALSE)=MAX(Calculations!$O$3:$O$185),1,0)+$E56))</f>
        <v/>
      </c>
      <c r="I56" s="68" t="str">
        <f>IF(A56="","",IF(VLOOKUP(A56,Scores!$A$2:$J$113,6,FALSE)=0,"",VLOOKUP(A56,Scores!$A$2:$J$113,6,FALSE)+IF(VLOOKUP(A56,Scores!$A$2:$J$113,6,FALSE)=MAX(Calculations!$P$3:$P$185),1,0)+$E56))</f>
        <v/>
      </c>
      <c r="J56" s="68" t="str">
        <f>IF(A56="","",IF(VLOOKUP(A56,Scores!$A$2:$J$113,7,FALSE)=0,"",VLOOKUP(A56,Scores!$A$2:$J$113,7,FALSE)+IF(VLOOKUP(A56,Scores!$A$2:$J$113,7,FALSE)=MAX(Calculations!$Q$3:$Q$1273),1,0)+$E56))</f>
        <v/>
      </c>
      <c r="K56" s="68" t="str">
        <f>IF(A56="","",IF(VLOOKUP(A56,Scores!$A$2:$J$113,8,FALSE)=0,"",VLOOKUP(A56,Scores!$A$2:$J$113,8,FALSE)+IF(VLOOKUP(A56,Scores!$A$2:$J$113,8,FALSE)=MAX(Calculations!$R$3:$R$185),1,0)+$E56))</f>
        <v/>
      </c>
      <c r="L56" s="68" t="str">
        <f>IF(A56="","",IF(VLOOKUP(A56,Scores!$A$2:$J$113,9,FALSE)=0,"",VLOOKUP(A56,Scores!$A$2:$J$113,9,FALSE)+IF(VLOOKUP(A56,Scores!$A$2:$J$113,9,FALSE)=MAX(Calculations!$S$3:$S$185),1,0)+$E56))</f>
        <v/>
      </c>
      <c r="M56" s="68" t="str">
        <f>IF(A56="","",IF(VLOOKUP(A56,Scores!$A$2:$J$113,10,FALSE)=0,"",VLOOKUP(A56,Scores!$A$2:$J$113,10,FALSE)+IF(VLOOKUP(A56,Scores!$A$2:$J$113,10,FALSE)=MAX(Calculations!$S$3:$S$185),1,0)+$E56))</f>
        <v/>
      </c>
      <c r="N56" s="100"/>
    </row>
    <row r="57" spans="1:14" x14ac:dyDescent="0.35">
      <c r="D57" s="90"/>
      <c r="E57" s="92" t="s">
        <v>26</v>
      </c>
      <c r="F57" s="97" cm="1">
        <f t="array" ref="F57">IFERROR(IF(COUNT(F51:F56)&lt;4,SUMPRODUCT(LARGE(F51:F56,_xlfn.SEQUENCE(COUNT(F51:F56)))),SUMPRODUCT(LARGE(F51:F56,_xlfn.SEQUENCE(4)))),"-")</f>
        <v>48</v>
      </c>
      <c r="G57" s="23" t="str" cm="1">
        <f t="array" ref="G57">IFERROR(IF(COUNT(G51:G56)&lt;4,SUMPRODUCT(LARGE(G51:G56,_xlfn.SEQUENCE(COUNT(G51:G56)))),SUMPRODUCT(LARGE(G51:G56,_xlfn.SEQUENCE(4)))),"-")</f>
        <v>-</v>
      </c>
      <c r="H57" s="23" t="str" cm="1">
        <f t="array" ref="H57">IFERROR(IF(COUNT(H51:H56)&lt;4,SUMPRODUCT(LARGE(H51:H56,_xlfn.SEQUENCE(COUNT(H51:H56)))),SUMPRODUCT(LARGE(H51:H56,_xlfn.SEQUENCE(4)))),"-")</f>
        <v>-</v>
      </c>
      <c r="I57" s="23" t="str" cm="1">
        <f t="array" ref="I57">IFERROR(IF(COUNT(I51:I56)&lt;4,SUMPRODUCT(LARGE(I51:I56,_xlfn.SEQUENCE(COUNT(I51:I56)))),SUMPRODUCT(LARGE(I51:I56,_xlfn.SEQUENCE(4)))),"-")</f>
        <v>-</v>
      </c>
      <c r="J57" s="23" t="str" cm="1">
        <f t="array" ref="J57">IFERROR(IF(COUNT(J51:J56)&lt;4,SUMPRODUCT(LARGE(J51:J56,_xlfn.SEQUENCE(COUNT(J51:J56)))),SUMPRODUCT(LARGE(J51:J56,_xlfn.SEQUENCE(4)))),"-")</f>
        <v>-</v>
      </c>
      <c r="K57" s="23" t="str" cm="1">
        <f t="array" ref="K57">IFERROR(IF(COUNT(K51:K56)&lt;4,SUMPRODUCT(LARGE(K51:K56,_xlfn.SEQUENCE(COUNT(K51:K56)))),SUMPRODUCT(LARGE(K51:K56,_xlfn.SEQUENCE(4)))),"-")</f>
        <v>-</v>
      </c>
      <c r="L57" s="23" t="str" cm="1">
        <f t="array" ref="L57">IFERROR(IF(COUNT(L51:L56)&lt;4,SUMPRODUCT(LARGE(L51:L56,_xlfn.SEQUENCE(COUNT(L51:L56)))),SUMPRODUCT(LARGE(L51:L56,_xlfn.SEQUENCE(4)))),"-")</f>
        <v>-</v>
      </c>
      <c r="M57" s="23" t="str" cm="1">
        <f t="array" ref="M57">IFERROR(IF(COUNT(M51:M56)&lt;4,SUMPRODUCT(LARGE(M51:M56,_xlfn.SEQUENCE(COUNT(M51:M56)))),SUMPRODUCT(LARGE(M51:M56,_xlfn.SEQUENCE(4)))),"-")</f>
        <v>-</v>
      </c>
      <c r="N57" s="19">
        <f>SUM(F57:L57)</f>
        <v>48</v>
      </c>
    </row>
    <row r="59" spans="1:14" x14ac:dyDescent="0.35">
      <c r="A59" s="3"/>
      <c r="B59" s="4" t="str">
        <f>IF(A59="","",VLOOKUP(A59,Lookups!$A$2:$F$93,2,FALSE))</f>
        <v/>
      </c>
      <c r="C59" s="4" t="str">
        <f>IF(A59="","",VLOOKUP(A59,Lookups!$A$2:$F$93,3,FALSE))</f>
        <v/>
      </c>
      <c r="D59" s="4" t="str">
        <f>IF(A59="","",VLOOKUP(A59,Lookups!$A$2:$F$93,5,FALSE))</f>
        <v/>
      </c>
      <c r="E59" s="25" t="str">
        <f t="shared" ref="E59:E64" si="10">IF(A59="","",IF(C59="Grade C",4,IF(C59="Grade B",3,IF(C59="Grade A",1,0))))</f>
        <v/>
      </c>
      <c r="F59" s="68" t="str">
        <f>IF(A59="","",IF(VLOOKUP(A59,Scores!$A$2:$J$113,3,FALSE)=0,"",VLOOKUP(A59,Scores!$A$2:$J$113,3,FALSE)+IF(VLOOKUP(A59,Scores!$A$2:$J$113,3,FALSE)=MAX(Calculations!$M$6:$M$185),1,0)+$E59))</f>
        <v/>
      </c>
      <c r="G59" s="68" t="str">
        <f>IF(A59="","",IF(VLOOKUP(A59,Scores!$A$2:$J$113,4,FALSE)=0,"",VLOOKUP(A59,Scores!$A$2:$J$113,4,FALSE)+IF(VLOOKUP(A59,Scores!$A$2:$J$113,4,FALSE)=MAX(Calculations!$N$3:$N$185),1,0)+$E59))</f>
        <v/>
      </c>
      <c r="H59" s="68" t="str">
        <f>IF(A59="","",IF(VLOOKUP(A59,Scores!$A$2:$J$113,5,FALSE)=0,"",VLOOKUP(A59,Scores!$A$2:$J$113,5,FALSE)+IF(VLOOKUP(A59,Scores!$A$2:$J$113,5,FALSE)=MAX(Calculations!$O$3:$O$185),1,0)+$E59))</f>
        <v/>
      </c>
      <c r="I59" s="68" t="str">
        <f>IF(A59="","",IF(VLOOKUP(A59,Scores!$A$2:$J$113,6,FALSE)=0,"",VLOOKUP(A59,Scores!$A$2:$J$113,6,FALSE)+IF(VLOOKUP(A59,Scores!$A$2:$J$113,6,FALSE)=MAX(Calculations!$P$3:$P$185),1,0)+$E59))</f>
        <v/>
      </c>
      <c r="J59" s="68" t="str">
        <f>IF(A59="","",IF(VLOOKUP(A59,Scores!$A$2:$J$113,7,FALSE)=0,"",VLOOKUP(A59,Scores!$A$2:$J$113,7,FALSE)+IF(VLOOKUP(A59,Scores!$A$2:$J$113,7,FALSE)=MAX(Calculations!$Q$3:$Q$1273),1,0)+$E59))</f>
        <v/>
      </c>
      <c r="K59" s="68" t="str">
        <f>IF(A59="","",IF(VLOOKUP(A59,Scores!$A$2:$J$113,8,FALSE)=0,"",VLOOKUP(A59,Scores!$A$2:$J$113,8,FALSE)+IF(VLOOKUP(A59,Scores!$A$2:$J$113,8,FALSE)=MAX(Calculations!$R$3:$R$185),1,0)+$E59))</f>
        <v/>
      </c>
      <c r="L59" s="68" t="str">
        <f>IF(A59="","",IF(VLOOKUP(A59,Scores!$A$2:$J$113,9,FALSE)=0,"",VLOOKUP(A59,Scores!$A$2:$J$113,9,FALSE)+IF(VLOOKUP(A59,Scores!$A$2:$J$113,9,FALSE)=MAX(Calculations!$S$3:$S$185),1,0)+$E59))</f>
        <v/>
      </c>
      <c r="M59" s="68" t="str">
        <f>IF(A59="","",IF(VLOOKUP(A59,Scores!$A$2:$J$113,10,FALSE)=0,"",VLOOKUP(A59,Scores!$A$2:$J$113,10,FALSE)+IF(VLOOKUP(A59,Scores!$A$2:$J$113,10,FALSE)=MAX(Calculations!$S$3:$S$185),1,0)+$E59))</f>
        <v/>
      </c>
      <c r="N59" s="100">
        <f t="shared" ref="N59:N64" si="11">SUM(F59:M59)</f>
        <v>0</v>
      </c>
    </row>
    <row r="60" spans="1:14" x14ac:dyDescent="0.35">
      <c r="A60" s="3"/>
      <c r="B60" s="4" t="str">
        <f>IF(A60="","",VLOOKUP(A60,Lookups!$A$2:$F$93,2,FALSE))</f>
        <v/>
      </c>
      <c r="C60" s="4" t="str">
        <f>IF(A60="","",VLOOKUP(A60,Lookups!$A$2:$F$93,3,FALSE))</f>
        <v/>
      </c>
      <c r="D60" s="4" t="str">
        <f>IF(A60="","",VLOOKUP(A60,Lookups!$A$2:$F$93,5,FALSE))</f>
        <v/>
      </c>
      <c r="E60" s="25" t="str">
        <f t="shared" si="10"/>
        <v/>
      </c>
      <c r="F60" s="68" t="str">
        <f>IF(A60="","",IF(VLOOKUP(A60,Scores!$A$2:$J$113,3,FALSE)=0,"",VLOOKUP(A60,Scores!$A$2:$J$113,3,FALSE)+IF(VLOOKUP(A60,Scores!$A$2:$J$113,3,FALSE)=MAX(Calculations!$M$6:$M$185),1,0)+$E60))</f>
        <v/>
      </c>
      <c r="G60" s="68" t="str">
        <f>IF(A60="","",IF(VLOOKUP(A60,Scores!$A$2:$J$113,4,FALSE)=0,"",VLOOKUP(A60,Scores!$A$2:$J$113,4,FALSE)+IF(VLOOKUP(A60,Scores!$A$2:$J$113,4,FALSE)=MAX(Calculations!$N$3:$N$185),1,0)+$E60))</f>
        <v/>
      </c>
      <c r="H60" s="68" t="str">
        <f>IF(A60="","",IF(VLOOKUP(A60,Scores!$A$2:$J$113,5,FALSE)=0,"",VLOOKUP(A60,Scores!$A$2:$J$113,5,FALSE)+IF(VLOOKUP(A60,Scores!$A$2:$J$113,5,FALSE)=MAX(Calculations!$O$3:$O$185),1,0)+$E60))</f>
        <v/>
      </c>
      <c r="I60" s="68" t="str">
        <f>IF(A60="","",IF(VLOOKUP(A60,Scores!$A$2:$J$113,6,FALSE)=0,"",VLOOKUP(A60,Scores!$A$2:$J$113,6,FALSE)+IF(VLOOKUP(A60,Scores!$A$2:$J$113,6,FALSE)=MAX(Calculations!$P$3:$P$185),1,0)+$E60))</f>
        <v/>
      </c>
      <c r="J60" s="68" t="str">
        <f>IF(A60="","",IF(VLOOKUP(A60,Scores!$A$2:$J$113,7,FALSE)=0,"",VLOOKUP(A60,Scores!$A$2:$J$113,7,FALSE)+IF(VLOOKUP(A60,Scores!$A$2:$J$113,7,FALSE)=MAX(Calculations!$Q$3:$Q$1273),1,0)+$E60))</f>
        <v/>
      </c>
      <c r="K60" s="68" t="str">
        <f>IF(A60="","",IF(VLOOKUP(A60,Scores!$A$2:$J$113,8,FALSE)=0,"",VLOOKUP(A60,Scores!$A$2:$J$113,8,FALSE)+IF(VLOOKUP(A60,Scores!$A$2:$J$113,8,FALSE)=MAX(Calculations!$R$3:$R$185),1,0)+$E60))</f>
        <v/>
      </c>
      <c r="L60" s="68" t="str">
        <f>IF(A60="","",IF(VLOOKUP(A60,Scores!$A$2:$J$113,9,FALSE)=0,"",VLOOKUP(A60,Scores!$A$2:$J$113,9,FALSE)+IF(VLOOKUP(A60,Scores!$A$2:$J$113,9,FALSE)=MAX(Calculations!$S$3:$S$185),1,0)+$E60))</f>
        <v/>
      </c>
      <c r="M60" s="68" t="str">
        <f>IF(A60="","",IF(VLOOKUP(A60,Scores!$A$2:$J$113,10,FALSE)=0,"",VLOOKUP(A60,Scores!$A$2:$J$113,10,FALSE)+IF(VLOOKUP(A60,Scores!$A$2:$J$113,10,FALSE)=MAX(Calculations!$S$3:$S$185),1,0)+$E60))</f>
        <v/>
      </c>
      <c r="N60" s="100">
        <f t="shared" si="11"/>
        <v>0</v>
      </c>
    </row>
    <row r="61" spans="1:14" x14ac:dyDescent="0.35">
      <c r="A61" s="3"/>
      <c r="B61" s="4" t="str">
        <f>IF(A61="","",VLOOKUP(A61,Lookups!$A$2:$F$93,2,FALSE))</f>
        <v/>
      </c>
      <c r="C61" s="4" t="str">
        <f>IF(A61="","",VLOOKUP(A61,Lookups!$A$2:$F$93,3,FALSE))</f>
        <v/>
      </c>
      <c r="D61" s="4" t="str">
        <f>IF(A61="","",VLOOKUP(A61,Lookups!$A$2:$F$93,5,FALSE))</f>
        <v/>
      </c>
      <c r="E61" s="25" t="str">
        <f t="shared" si="10"/>
        <v/>
      </c>
      <c r="F61" s="68" t="str">
        <f>IF(A61="","",IF(VLOOKUP(A61,Scores!$A$2:$J$113,3,FALSE)=0,"",VLOOKUP(A61,Scores!$A$2:$J$113,3,FALSE)+IF(VLOOKUP(A61,Scores!$A$2:$J$113,3,FALSE)=MAX(Calculations!$M$6:$M$185),1,0)+$E61))</f>
        <v/>
      </c>
      <c r="G61" s="68" t="str">
        <f>IF(A61="","",IF(VLOOKUP(A61,Scores!$A$2:$J$113,4,FALSE)=0,"",VLOOKUP(A61,Scores!$A$2:$J$113,4,FALSE)+IF(VLOOKUP(A61,Scores!$A$2:$J$113,4,FALSE)=MAX(Calculations!$N$3:$N$185),1,0)+$E61))</f>
        <v/>
      </c>
      <c r="H61" s="68" t="str">
        <f>IF(A61="","",IF(VLOOKUP(A61,Scores!$A$2:$J$113,5,FALSE)=0,"",VLOOKUP(A61,Scores!$A$2:$J$113,5,FALSE)+IF(VLOOKUP(A61,Scores!$A$2:$J$113,5,FALSE)=MAX(Calculations!$O$3:$O$185),1,0)+$E61))</f>
        <v/>
      </c>
      <c r="I61" s="68" t="str">
        <f>IF(A61="","",IF(VLOOKUP(A61,Scores!$A$2:$J$113,6,FALSE)=0,"",VLOOKUP(A61,Scores!$A$2:$J$113,6,FALSE)+IF(VLOOKUP(A61,Scores!$A$2:$J$113,6,FALSE)=MAX(Calculations!$P$3:$P$185),1,0)+$E61))</f>
        <v/>
      </c>
      <c r="J61" s="68" t="str">
        <f>IF(A61="","",IF(VLOOKUP(A61,Scores!$A$2:$J$113,7,FALSE)=0,"",VLOOKUP(A61,Scores!$A$2:$J$113,7,FALSE)+IF(VLOOKUP(A61,Scores!$A$2:$J$113,7,FALSE)=MAX(Calculations!$Q$3:$Q$1273),1,0)+$E61))</f>
        <v/>
      </c>
      <c r="K61" s="68" t="str">
        <f>IF(A61="","",IF(VLOOKUP(A61,Scores!$A$2:$J$113,8,FALSE)=0,"",VLOOKUP(A61,Scores!$A$2:$J$113,8,FALSE)+IF(VLOOKUP(A61,Scores!$A$2:$J$113,8,FALSE)=MAX(Calculations!$R$3:$R$185),1,0)+$E61))</f>
        <v/>
      </c>
      <c r="L61" s="68" t="str">
        <f>IF(A61="","",IF(VLOOKUP(A61,Scores!$A$2:$J$113,9,FALSE)=0,"",VLOOKUP(A61,Scores!$A$2:$J$113,9,FALSE)+IF(VLOOKUP(A61,Scores!$A$2:$J$113,9,FALSE)=MAX(Calculations!$S$3:$S$185),1,0)+$E61))</f>
        <v/>
      </c>
      <c r="M61" s="68" t="str">
        <f>IF(A61="","",IF(VLOOKUP(A61,Scores!$A$2:$J$113,10,FALSE)=0,"",VLOOKUP(A61,Scores!$A$2:$J$113,10,FALSE)+IF(VLOOKUP(A61,Scores!$A$2:$J$113,10,FALSE)=MAX(Calculations!$S$3:$S$185),1,0)+$E61))</f>
        <v/>
      </c>
      <c r="N61" s="100">
        <f t="shared" si="11"/>
        <v>0</v>
      </c>
    </row>
    <row r="62" spans="1:14" x14ac:dyDescent="0.35">
      <c r="A62" s="3"/>
      <c r="B62" s="4" t="str">
        <f>IF(A62="","",VLOOKUP(A62,Lookups!$A$2:$F$93,2,FALSE))</f>
        <v/>
      </c>
      <c r="C62" s="4" t="str">
        <f>IF(A62="","",VLOOKUP(A62,Lookups!$A$2:$F$93,3,FALSE))</f>
        <v/>
      </c>
      <c r="D62" s="4" t="str">
        <f>IF(A62="","",VLOOKUP(A62,Lookups!$A$2:$F$93,5,FALSE))</f>
        <v/>
      </c>
      <c r="E62" s="25" t="str">
        <f t="shared" si="10"/>
        <v/>
      </c>
      <c r="F62" s="68" t="str">
        <f>IF(A62="","",IF(VLOOKUP(A62,Scores!$A$2:$J$113,3,FALSE)=0,"",VLOOKUP(A62,Scores!$A$2:$J$113,3,FALSE)+IF(VLOOKUP(A62,Scores!$A$2:$J$113,3,FALSE)=MAX(Calculations!$M$6:$M$185),1,0)+$E62))</f>
        <v/>
      </c>
      <c r="G62" s="68" t="str">
        <f>IF(A62="","",IF(VLOOKUP(A62,Scores!$A$2:$J$113,4,FALSE)=0,"",VLOOKUP(A62,Scores!$A$2:$J$113,4,FALSE)+IF(VLOOKUP(A62,Scores!$A$2:$J$113,4,FALSE)=MAX(Calculations!$N$3:$N$185),1,0)+$E62))</f>
        <v/>
      </c>
      <c r="H62" s="68" t="str">
        <f>IF(A62="","",IF(VLOOKUP(A62,Scores!$A$2:$J$113,5,FALSE)=0,"",VLOOKUP(A62,Scores!$A$2:$J$113,5,FALSE)+IF(VLOOKUP(A62,Scores!$A$2:$J$113,5,FALSE)=MAX(Calculations!$O$3:$O$185),1,0)+$E62))</f>
        <v/>
      </c>
      <c r="I62" s="68" t="str">
        <f>IF(A62="","",IF(VLOOKUP(A62,Scores!$A$2:$J$113,6,FALSE)=0,"",VLOOKUP(A62,Scores!$A$2:$J$113,6,FALSE)+IF(VLOOKUP(A62,Scores!$A$2:$J$113,6,FALSE)=MAX(Calculations!$P$3:$P$185),1,0)+$E62))</f>
        <v/>
      </c>
      <c r="J62" s="68" t="str">
        <f>IF(A62="","",IF(VLOOKUP(A62,Scores!$A$2:$J$113,7,FALSE)=0,"",VLOOKUP(A62,Scores!$A$2:$J$113,7,FALSE)+IF(VLOOKUP(A62,Scores!$A$2:$J$113,7,FALSE)=MAX(Calculations!$Q$3:$Q$1273),1,0)+$E62))</f>
        <v/>
      </c>
      <c r="K62" s="68" t="str">
        <f>IF(A62="","",IF(VLOOKUP(A62,Scores!$A$2:$J$113,8,FALSE)=0,"",VLOOKUP(A62,Scores!$A$2:$J$113,8,FALSE)+IF(VLOOKUP(A62,Scores!$A$2:$J$113,8,FALSE)=MAX(Calculations!$R$3:$R$185),1,0)+$E62))</f>
        <v/>
      </c>
      <c r="L62" s="68" t="str">
        <f>IF(A62="","",IF(VLOOKUP(A62,Scores!$A$2:$J$113,9,FALSE)=0,"",VLOOKUP(A62,Scores!$A$2:$J$113,9,FALSE)+IF(VLOOKUP(A62,Scores!$A$2:$J$113,9,FALSE)=MAX(Calculations!$S$3:$S$185),1,0)+$E62))</f>
        <v/>
      </c>
      <c r="M62" s="68" t="str">
        <f>IF(A62="","",IF(VLOOKUP(A62,Scores!$A$2:$J$113,10,FALSE)=0,"",VLOOKUP(A62,Scores!$A$2:$J$113,10,FALSE)+IF(VLOOKUP(A62,Scores!$A$2:$J$113,10,FALSE)=MAX(Calculations!$S$3:$S$185),1,0)+$E62))</f>
        <v/>
      </c>
      <c r="N62" s="100">
        <f t="shared" si="11"/>
        <v>0</v>
      </c>
    </row>
    <row r="63" spans="1:14" x14ac:dyDescent="0.35">
      <c r="A63" s="3"/>
      <c r="B63" s="4" t="str">
        <f>IF(A63="","",VLOOKUP(A63,Lookups!$A$2:$F$93,2,FALSE))</f>
        <v/>
      </c>
      <c r="C63" s="4" t="str">
        <f>IF(A63="","",VLOOKUP(A63,Lookups!$A$2:$F$93,3,FALSE))</f>
        <v/>
      </c>
      <c r="D63" s="4" t="str">
        <f>IF(A63="","",VLOOKUP(A63,Lookups!$A$2:$F$93,5,FALSE))</f>
        <v/>
      </c>
      <c r="E63" s="25" t="str">
        <f t="shared" si="10"/>
        <v/>
      </c>
      <c r="F63" s="68" t="str">
        <f>IF(A63="","",IF(VLOOKUP(A63,Scores!$A$2:$J$113,3,FALSE)=0,"",VLOOKUP(A63,Scores!$A$2:$J$113,3,FALSE)+IF(VLOOKUP(A63,Scores!$A$2:$J$113,3,FALSE)=MAX(Calculations!$M$6:$M$185),1,0)+$E63))</f>
        <v/>
      </c>
      <c r="G63" s="68" t="str">
        <f>IF(A63="","",IF(VLOOKUP(A63,Scores!$A$2:$J$113,4,FALSE)=0,"",VLOOKUP(A63,Scores!$A$2:$J$113,4,FALSE)+IF(VLOOKUP(A63,Scores!$A$2:$J$113,4,FALSE)=MAX(Calculations!$N$3:$N$185),1,0)+$E63))</f>
        <v/>
      </c>
      <c r="H63" s="68" t="str">
        <f>IF(A63="","",IF(VLOOKUP(A63,Scores!$A$2:$J$113,5,FALSE)=0,"",VLOOKUP(A63,Scores!$A$2:$J$113,5,FALSE)+IF(VLOOKUP(A63,Scores!$A$2:$J$113,5,FALSE)=MAX(Calculations!$O$3:$O$185),1,0)+$E63))</f>
        <v/>
      </c>
      <c r="I63" s="68" t="str">
        <f>IF(A63="","",IF(VLOOKUP(A63,Scores!$A$2:$J$113,6,FALSE)=0,"",VLOOKUP(A63,Scores!$A$2:$J$113,6,FALSE)+IF(VLOOKUP(A63,Scores!$A$2:$J$113,6,FALSE)=MAX(Calculations!$P$3:$P$185),1,0)+$E63))</f>
        <v/>
      </c>
      <c r="J63" s="68" t="str">
        <f>IF(A63="","",IF(VLOOKUP(A63,Scores!$A$2:$J$113,7,FALSE)=0,"",VLOOKUP(A63,Scores!$A$2:$J$113,7,FALSE)+IF(VLOOKUP(A63,Scores!$A$2:$J$113,7,FALSE)=MAX(Calculations!$Q$3:$Q$1273),1,0)+$E63))</f>
        <v/>
      </c>
      <c r="K63" s="68" t="str">
        <f>IF(A63="","",IF(VLOOKUP(A63,Scores!$A$2:$J$113,8,FALSE)=0,"",VLOOKUP(A63,Scores!$A$2:$J$113,8,FALSE)+IF(VLOOKUP(A63,Scores!$A$2:$J$113,8,FALSE)=MAX(Calculations!$R$3:$R$185),1,0)+$E63))</f>
        <v/>
      </c>
      <c r="L63" s="68" t="str">
        <f>IF(A63="","",IF(VLOOKUP(A63,Scores!$A$2:$J$113,9,FALSE)=0,"",VLOOKUP(A63,Scores!$A$2:$J$113,9,FALSE)+IF(VLOOKUP(A63,Scores!$A$2:$J$113,9,FALSE)=MAX(Calculations!$S$3:$S$185),1,0)+$E63))</f>
        <v/>
      </c>
      <c r="M63" s="68" t="str">
        <f>IF(A63="","",IF(VLOOKUP(A63,Scores!$A$2:$J$113,10,FALSE)=0,"",VLOOKUP(A63,Scores!$A$2:$J$113,10,FALSE)+IF(VLOOKUP(A63,Scores!$A$2:$J$113,10,FALSE)=MAX(Calculations!$S$3:$S$185),1,0)+$E63))</f>
        <v/>
      </c>
      <c r="N63" s="100">
        <f t="shared" si="11"/>
        <v>0</v>
      </c>
    </row>
    <row r="64" spans="1:14" x14ac:dyDescent="0.35">
      <c r="A64" s="3"/>
      <c r="B64" s="4" t="str">
        <f>IF(A64="","",VLOOKUP(A64,Lookups!$A$2:$F$93,2,FALSE))</f>
        <v/>
      </c>
      <c r="C64" s="4" t="str">
        <f>IF(A64="","",VLOOKUP(A64,Lookups!$A$2:$F$93,3,FALSE))</f>
        <v/>
      </c>
      <c r="D64" s="98" t="str">
        <f>IF(A64="","",VLOOKUP(A64,Lookups!$A$2:$F$93,5,FALSE))</f>
        <v/>
      </c>
      <c r="E64" s="99" t="str">
        <f t="shared" si="10"/>
        <v/>
      </c>
      <c r="F64" s="68" t="str">
        <f>IF(A64="","",IF(VLOOKUP(A64,Scores!$A$2:$J$113,3,FALSE)=0,"",VLOOKUP(A64,Scores!$A$2:$J$113,3,FALSE)+IF(VLOOKUP(A64,Scores!$A$2:$J$113,3,FALSE)=MAX(Calculations!$M$6:$M$185),1,0)+$E64))</f>
        <v/>
      </c>
      <c r="G64" s="68" t="str">
        <f>IF(A64="","",IF(VLOOKUP(A64,Scores!$A$2:$J$113,4,FALSE)=0,"",VLOOKUP(A64,Scores!$A$2:$J$113,4,FALSE)+IF(VLOOKUP(A64,Scores!$A$2:$J$113,4,FALSE)=MAX(Calculations!$N$3:$N$185),1,0)+$E64))</f>
        <v/>
      </c>
      <c r="H64" s="68" t="str">
        <f>IF(A64="","",IF(VLOOKUP(A64,Scores!$A$2:$J$113,5,FALSE)=0,"",VLOOKUP(A64,Scores!$A$2:$J$113,5,FALSE)+IF(VLOOKUP(A64,Scores!$A$2:$J$113,5,FALSE)=MAX(Calculations!$O$3:$O$185),1,0)+$E64))</f>
        <v/>
      </c>
      <c r="I64" s="68" t="str">
        <f>IF(A64="","",IF(VLOOKUP(A64,Scores!$A$2:$J$113,6,FALSE)=0,"",VLOOKUP(A64,Scores!$A$2:$J$113,6,FALSE)+IF(VLOOKUP(A64,Scores!$A$2:$J$113,6,FALSE)=MAX(Calculations!$P$3:$P$185),1,0)+$E64))</f>
        <v/>
      </c>
      <c r="J64" s="68" t="str">
        <f>IF(A64="","",IF(VLOOKUP(A64,Scores!$A$2:$J$113,7,FALSE)=0,"",VLOOKUP(A64,Scores!$A$2:$J$113,7,FALSE)+IF(VLOOKUP(A64,Scores!$A$2:$J$113,7,FALSE)=MAX(Calculations!$Q$3:$Q$1273),1,0)+$E64))</f>
        <v/>
      </c>
      <c r="K64" s="68" t="str">
        <f>IF(A64="","",IF(VLOOKUP(A64,Scores!$A$2:$J$113,8,FALSE)=0,"",VLOOKUP(A64,Scores!$A$2:$J$113,8,FALSE)+IF(VLOOKUP(A64,Scores!$A$2:$J$113,8,FALSE)=MAX(Calculations!$R$3:$R$185),1,0)+$E64))</f>
        <v/>
      </c>
      <c r="L64" s="68" t="str">
        <f>IF(A64="","",IF(VLOOKUP(A64,Scores!$A$2:$J$113,9,FALSE)=0,"",VLOOKUP(A64,Scores!$A$2:$J$113,9,FALSE)+IF(VLOOKUP(A64,Scores!$A$2:$J$113,9,FALSE)=MAX(Calculations!$S$3:$S$185),1,0)+$E64))</f>
        <v/>
      </c>
      <c r="M64" s="68" t="str">
        <f>IF(A64="","",IF(VLOOKUP(A64,Scores!$A$2:$J$113,10,FALSE)=0,"",VLOOKUP(A64,Scores!$A$2:$J$113,10,FALSE)+IF(VLOOKUP(A64,Scores!$A$2:$J$113,10,FALSE)=MAX(Calculations!$S$3:$S$185),1,0)+$E64))</f>
        <v/>
      </c>
      <c r="N64" s="100">
        <f t="shared" si="11"/>
        <v>0</v>
      </c>
    </row>
    <row r="65" spans="1:23" x14ac:dyDescent="0.35">
      <c r="D65" s="90"/>
      <c r="E65" s="92"/>
      <c r="F65" s="97" t="str" cm="1">
        <f t="array" ref="F65">IFERROR(IF(COUNT(F59:F64)&lt;4,SUMPRODUCT(LARGE(F59:F64,_xlfn.SEQUENCE(COUNT(F59:F64)))),SUMPRODUCT(LARGE(F59:F64,_xlfn.SEQUENCE(4)))),"-")</f>
        <v>-</v>
      </c>
      <c r="G65" s="23" t="str" cm="1">
        <f t="array" ref="G65">IFERROR(IF(COUNT(G59:G64)&lt;4,SUMPRODUCT(LARGE(G59:G64,_xlfn.SEQUENCE(COUNT(G59:G64)))),SUMPRODUCT(LARGE(G59:G64,_xlfn.SEQUENCE(4)))),"-")</f>
        <v>-</v>
      </c>
      <c r="H65" s="23" t="str" cm="1">
        <f t="array" ref="H65">IFERROR(IF(COUNT(H59:H64)&lt;4,SUMPRODUCT(LARGE(H59:H64,_xlfn.SEQUENCE(COUNT(H59:H64)))),SUMPRODUCT(LARGE(H59:H64,_xlfn.SEQUENCE(4)))),"-")</f>
        <v>-</v>
      </c>
      <c r="I65" s="23" t="str" cm="1">
        <f t="array" ref="I65">IFERROR(IF(COUNT(I59:I64)&lt;4,SUMPRODUCT(LARGE(I59:I64,_xlfn.SEQUENCE(COUNT(I59:I64)))),SUMPRODUCT(LARGE(I59:I64,_xlfn.SEQUENCE(4)))),"-")</f>
        <v>-</v>
      </c>
      <c r="J65" s="23" t="str" cm="1">
        <f t="array" ref="J65">IFERROR(IF(COUNT(J59:J64)&lt;4,SUMPRODUCT(LARGE(J59:J64,_xlfn.SEQUENCE(COUNT(J59:J64)))),SUMPRODUCT(LARGE(J59:J64,_xlfn.SEQUENCE(4)))),"-")</f>
        <v>-</v>
      </c>
      <c r="K65" s="23" t="str" cm="1">
        <f t="array" ref="K65">IFERROR(IF(COUNT(K59:K64)&lt;4,SUMPRODUCT(LARGE(K59:K64,_xlfn.SEQUENCE(COUNT(K59:K64)))),SUMPRODUCT(LARGE(K59:K64,_xlfn.SEQUENCE(4)))),"-")</f>
        <v>-</v>
      </c>
      <c r="L65" s="23" t="str" cm="1">
        <f t="array" ref="L65">IFERROR(IF(COUNT(L59:L64)&lt;4,SUMPRODUCT(LARGE(L59:L64,_xlfn.SEQUENCE(COUNT(L59:L64)))),SUMPRODUCT(LARGE(L59:L64,_xlfn.SEQUENCE(4)))),"-")</f>
        <v>-</v>
      </c>
      <c r="M65" s="23" t="str" cm="1">
        <f t="array" ref="M65">IFERROR(IF(COUNT(M59:M64)&lt;4,SUMPRODUCT(LARGE(M59:M64,_xlfn.SEQUENCE(COUNT(M59:M64)))),SUMPRODUCT(LARGE(M59:M64,_xlfn.SEQUENCE(4)))),"-")</f>
        <v>-</v>
      </c>
      <c r="N65" s="19">
        <f>SUM(F65:L65)</f>
        <v>0</v>
      </c>
    </row>
    <row r="67" spans="1:23" x14ac:dyDescent="0.35">
      <c r="A67" s="3"/>
      <c r="B67" s="4" t="str">
        <f>IF(A67="","",VLOOKUP(A67,Lookups!$A$2:$F$93,2,FALSE))</f>
        <v/>
      </c>
      <c r="C67" s="4" t="str">
        <f>IF(A67="","",VLOOKUP(A67,Lookups!$A$2:$F$93,3,FALSE))</f>
        <v/>
      </c>
      <c r="D67" s="4" t="str">
        <f>IF(A67="","",VLOOKUP(A67,Lookups!$A$2:$F$93,5,FALSE))</f>
        <v/>
      </c>
      <c r="E67" s="25" t="str">
        <f t="shared" ref="E67:E72" si="12">IF(A67="","",IF(C67="Grade C",4,IF(C67="Grade B",3,IF(C67="Grade A",1,0))))</f>
        <v/>
      </c>
      <c r="F67" s="68" t="str">
        <f>IF(A67="","",IF(VLOOKUP(A67,Scores!$A$2:$J$113,3,FALSE)=0,"",VLOOKUP(A67,Scores!$A$2:$J$113,3,FALSE)+IF(VLOOKUP(A67,Scores!$A$2:$J$113,3,FALSE)=MAX(Calculations!$M$6:$M$185),1,0)+$E67))</f>
        <v/>
      </c>
      <c r="G67" s="68" t="str">
        <f>IF(A67="","",IF(VLOOKUP(A67,Scores!$A$2:$J$113,4,FALSE)=0,"",VLOOKUP(A67,Scores!$A$2:$J$113,4,FALSE)+IF(VLOOKUP(A67,Scores!$A$2:$J$113,4,FALSE)=MAX(Calculations!$N$3:$N$185),1,0)+$E67))</f>
        <v/>
      </c>
      <c r="H67" s="68" t="str">
        <f>IF(A67="","",IF(VLOOKUP(A67,Scores!$A$2:$J$113,5,FALSE)=0,"",VLOOKUP(A67,Scores!$A$2:$J$113,5,FALSE)+IF(VLOOKUP(A67,Scores!$A$2:$J$113,5,FALSE)=MAX(Calculations!$O$3:$O$185),1,0)+$E67))</f>
        <v/>
      </c>
      <c r="I67" s="68" t="str">
        <f>IF(A67="","",IF(VLOOKUP(A67,Scores!$A$2:$J$113,6,FALSE)=0,"",VLOOKUP(A67,Scores!$A$2:$J$113,6,FALSE)+IF(VLOOKUP(A67,Scores!$A$2:$J$113,6,FALSE)=MAX(Calculations!$P$3:$P$185),1,0)+$E67))</f>
        <v/>
      </c>
      <c r="J67" s="68" t="str">
        <f>IF(A67="","",IF(VLOOKUP(A67,Scores!$A$2:$J$113,7,FALSE)=0,"",VLOOKUP(A67,Scores!$A$2:$J$113,7,FALSE)+IF(VLOOKUP(A67,Scores!$A$2:$J$113,7,FALSE)=MAX(Calculations!$Q$3:$Q$1273),1,0)+$E67))</f>
        <v/>
      </c>
      <c r="K67" s="68" t="str">
        <f>IF(A67="","",IF(VLOOKUP(A67,Scores!$A$2:$J$113,8,FALSE)=0,"",VLOOKUP(A67,Scores!$A$2:$J$113,8,FALSE)+IF(VLOOKUP(A67,Scores!$A$2:$J$113,8,FALSE)=MAX(Calculations!$R$3:$R$185),1,0)+$E67))</f>
        <v/>
      </c>
      <c r="L67" s="68" t="str">
        <f>IF(A67="","",IF(VLOOKUP(A67,Scores!$A$2:$J$113,9,FALSE)=0,"",VLOOKUP(A67,Scores!$A$2:$J$113,9,FALSE)+IF(VLOOKUP(A67,Scores!$A$2:$J$113,9,FALSE)=MAX(Calculations!$S$3:$S$185),1,0)+$E67))</f>
        <v/>
      </c>
      <c r="M67" s="68" t="str">
        <f>IF(A67="","",IF(VLOOKUP(A67,Scores!$A$2:$J$113,10,FALSE)=0,"",VLOOKUP(A67,Scores!$A$2:$J$113,10,FALSE)+IF(VLOOKUP(A67,Scores!$A$2:$J$113,10,FALSE)=MAX(Calculations!$S$3:$S$185),1,0)+$E67))</f>
        <v/>
      </c>
      <c r="N67" s="100">
        <f t="shared" ref="N67:N72" si="13">SUM(F67:M67)</f>
        <v>0</v>
      </c>
    </row>
    <row r="68" spans="1:23" x14ac:dyDescent="0.35">
      <c r="A68" s="3"/>
      <c r="B68" s="4" t="str">
        <f>IF(A68="","",VLOOKUP(A68,Lookups!$A$2:$F$93,2,FALSE))</f>
        <v/>
      </c>
      <c r="C68" s="4" t="str">
        <f>IF(A68="","",VLOOKUP(A68,Lookups!$A$2:$F$93,3,FALSE))</f>
        <v/>
      </c>
      <c r="D68" s="4" t="str">
        <f>IF(A68="","",VLOOKUP(A68,Lookups!$A$2:$F$93,5,FALSE))</f>
        <v/>
      </c>
      <c r="E68" s="25" t="str">
        <f t="shared" si="12"/>
        <v/>
      </c>
      <c r="F68" s="68" t="str">
        <f>IF(A68="","",IF(VLOOKUP(A68,Scores!$A$2:$J$113,3,FALSE)=0,"",VLOOKUP(A68,Scores!$A$2:$J$113,3,FALSE)+IF(VLOOKUP(A68,Scores!$A$2:$J$113,3,FALSE)=MAX(Calculations!$M$6:$M$185),1,0)+$E68))</f>
        <v/>
      </c>
      <c r="G68" s="68" t="str">
        <f>IF(A68="","",IF(VLOOKUP(A68,Scores!$A$2:$J$113,4,FALSE)=0,"",VLOOKUP(A68,Scores!$A$2:$J$113,4,FALSE)+IF(VLOOKUP(A68,Scores!$A$2:$J$113,4,FALSE)=MAX(Calculations!$N$3:$N$185),1,0)+$E68))</f>
        <v/>
      </c>
      <c r="H68" s="68" t="str">
        <f>IF(A68="","",IF(VLOOKUP(A68,Scores!$A$2:$J$113,5,FALSE)=0,"",VLOOKUP(A68,Scores!$A$2:$J$113,5,FALSE)+IF(VLOOKUP(A68,Scores!$A$2:$J$113,5,FALSE)=MAX(Calculations!$O$3:$O$185),1,0)+$E68))</f>
        <v/>
      </c>
      <c r="I68" s="68" t="str">
        <f>IF(A68="","",IF(VLOOKUP(A68,Scores!$A$2:$J$113,6,FALSE)=0,"",VLOOKUP(A68,Scores!$A$2:$J$113,6,FALSE)+IF(VLOOKUP(A68,Scores!$A$2:$J$113,6,FALSE)=MAX(Calculations!$P$3:$P$185),1,0)+$E68))</f>
        <v/>
      </c>
      <c r="J68" s="68" t="str">
        <f>IF(A68="","",IF(VLOOKUP(A68,Scores!$A$2:$J$113,7,FALSE)=0,"",VLOOKUP(A68,Scores!$A$2:$J$113,7,FALSE)+IF(VLOOKUP(A68,Scores!$A$2:$J$113,7,FALSE)=MAX(Calculations!$Q$3:$Q$1273),1,0)+$E68))</f>
        <v/>
      </c>
      <c r="K68" s="68" t="str">
        <f>IF(A68="","",IF(VLOOKUP(A68,Scores!$A$2:$J$113,8,FALSE)=0,"",VLOOKUP(A68,Scores!$A$2:$J$113,8,FALSE)+IF(VLOOKUP(A68,Scores!$A$2:$J$113,8,FALSE)=MAX(Calculations!$R$3:$R$185),1,0)+$E68))</f>
        <v/>
      </c>
      <c r="L68" s="68" t="str">
        <f>IF(A68="","",IF(VLOOKUP(A68,Scores!$A$2:$J$113,9,FALSE)=0,"",VLOOKUP(A68,Scores!$A$2:$J$113,9,FALSE)+IF(VLOOKUP(A68,Scores!$A$2:$J$113,9,FALSE)=MAX(Calculations!$S$3:$S$185),1,0)+$E68))</f>
        <v/>
      </c>
      <c r="M68" s="68" t="str">
        <f>IF(A68="","",IF(VLOOKUP(A68,Scores!$A$2:$J$113,10,FALSE)=0,"",VLOOKUP(A68,Scores!$A$2:$J$113,10,FALSE)+IF(VLOOKUP(A68,Scores!$A$2:$J$113,10,FALSE)=MAX(Calculations!$S$3:$S$185),1,0)+$E68))</f>
        <v/>
      </c>
      <c r="N68" s="100">
        <f t="shared" si="13"/>
        <v>0</v>
      </c>
    </row>
    <row r="69" spans="1:23" x14ac:dyDescent="0.35">
      <c r="A69" s="3"/>
      <c r="B69" s="4" t="str">
        <f>IF(A69="","",VLOOKUP(A69,Lookups!$A$2:$F$93,2,FALSE))</f>
        <v/>
      </c>
      <c r="C69" s="4" t="str">
        <f>IF(A69="","",VLOOKUP(A69,Lookups!$A$2:$F$93,3,FALSE))</f>
        <v/>
      </c>
      <c r="D69" s="4" t="str">
        <f>IF(A69="","",VLOOKUP(A69,Lookups!$A$2:$F$93,5,FALSE))</f>
        <v/>
      </c>
      <c r="E69" s="25" t="str">
        <f t="shared" si="12"/>
        <v/>
      </c>
      <c r="F69" s="68" t="str">
        <f>IF(A69="","",IF(VLOOKUP(A69,Scores!$A$2:$J$113,3,FALSE)=0,"",VLOOKUP(A69,Scores!$A$2:$J$113,3,FALSE)+IF(VLOOKUP(A69,Scores!$A$2:$J$113,3,FALSE)=MAX(Calculations!$M$6:$M$185),1,0)+$E69))</f>
        <v/>
      </c>
      <c r="G69" s="68" t="str">
        <f>IF(A69="","",IF(VLOOKUP(A69,Scores!$A$2:$J$113,4,FALSE)=0,"",VLOOKUP(A69,Scores!$A$2:$J$113,4,FALSE)+IF(VLOOKUP(A69,Scores!$A$2:$J$113,4,FALSE)=MAX(Calculations!$N$3:$N$185),1,0)+$E69))</f>
        <v/>
      </c>
      <c r="H69" s="68" t="str">
        <f>IF(A69="","",IF(VLOOKUP(A69,Scores!$A$2:$J$113,5,FALSE)=0,"",VLOOKUP(A69,Scores!$A$2:$J$113,5,FALSE)+IF(VLOOKUP(A69,Scores!$A$2:$J$113,5,FALSE)=MAX(Calculations!$O$3:$O$185),1,0)+$E69))</f>
        <v/>
      </c>
      <c r="I69" s="68" t="str">
        <f>IF(A69="","",IF(VLOOKUP(A69,Scores!$A$2:$J$113,6,FALSE)=0,"",VLOOKUP(A69,Scores!$A$2:$J$113,6,FALSE)+IF(VLOOKUP(A69,Scores!$A$2:$J$113,6,FALSE)=MAX(Calculations!$P$3:$P$185),1,0)+$E69))</f>
        <v/>
      </c>
      <c r="J69" s="68" t="str">
        <f>IF(A69="","",IF(VLOOKUP(A69,Scores!$A$2:$J$113,7,FALSE)=0,"",VLOOKUP(A69,Scores!$A$2:$J$113,7,FALSE)+IF(VLOOKUP(A69,Scores!$A$2:$J$113,7,FALSE)=MAX(Calculations!$Q$3:$Q$1273),1,0)+$E69))</f>
        <v/>
      </c>
      <c r="K69" s="68" t="str">
        <f>IF(A69="","",IF(VLOOKUP(A69,Scores!$A$2:$J$113,8,FALSE)=0,"",VLOOKUP(A69,Scores!$A$2:$J$113,8,FALSE)+IF(VLOOKUP(A69,Scores!$A$2:$J$113,8,FALSE)=MAX(Calculations!$R$3:$R$185),1,0)+$E69))</f>
        <v/>
      </c>
      <c r="L69" s="68" t="str">
        <f>IF(A69="","",IF(VLOOKUP(A69,Scores!$A$2:$J$113,9,FALSE)=0,"",VLOOKUP(A69,Scores!$A$2:$J$113,9,FALSE)+IF(VLOOKUP(A69,Scores!$A$2:$J$113,9,FALSE)=MAX(Calculations!$S$3:$S$185),1,0)+$E69))</f>
        <v/>
      </c>
      <c r="M69" s="68" t="str">
        <f>IF(A69="","",IF(VLOOKUP(A69,Scores!$A$2:$J$113,10,FALSE)=0,"",VLOOKUP(A69,Scores!$A$2:$J$113,10,FALSE)+IF(VLOOKUP(A69,Scores!$A$2:$J$113,10,FALSE)=MAX(Calculations!$S$3:$S$185),1,0)+$E69))</f>
        <v/>
      </c>
      <c r="N69" s="100">
        <f t="shared" si="13"/>
        <v>0</v>
      </c>
    </row>
    <row r="70" spans="1:23" x14ac:dyDescent="0.35">
      <c r="A70" s="3"/>
      <c r="B70" s="4" t="str">
        <f>IF(A70="","",VLOOKUP(A70,Lookups!$A$2:$F$93,2,FALSE))</f>
        <v/>
      </c>
      <c r="C70" s="4" t="str">
        <f>IF(A70="","",VLOOKUP(A70,Lookups!$A$2:$F$93,3,FALSE))</f>
        <v/>
      </c>
      <c r="D70" s="4" t="str">
        <f>IF(A70="","",VLOOKUP(A70,Lookups!$A$2:$F$93,5,FALSE))</f>
        <v/>
      </c>
      <c r="E70" s="25" t="str">
        <f t="shared" si="12"/>
        <v/>
      </c>
      <c r="F70" s="68" t="str">
        <f>IF(A70="","",IF(VLOOKUP(A70,Scores!$A$2:$J$113,3,FALSE)=0,"",VLOOKUP(A70,Scores!$A$2:$J$113,3,FALSE)+IF(VLOOKUP(A70,Scores!$A$2:$J$113,3,FALSE)=MAX(Calculations!$M$6:$M$185),1,0)+$E70))</f>
        <v/>
      </c>
      <c r="G70" s="68" t="str">
        <f>IF(A70="","",IF(VLOOKUP(A70,Scores!$A$2:$J$113,4,FALSE)=0,"",VLOOKUP(A70,Scores!$A$2:$J$113,4,FALSE)+IF(VLOOKUP(A70,Scores!$A$2:$J$113,4,FALSE)=MAX(Calculations!$N$3:$N$185),1,0)+$E70))</f>
        <v/>
      </c>
      <c r="H70" s="68" t="str">
        <f>IF(A70="","",IF(VLOOKUP(A70,Scores!$A$2:$J$113,5,FALSE)=0,"",VLOOKUP(A70,Scores!$A$2:$J$113,5,FALSE)+IF(VLOOKUP(A70,Scores!$A$2:$J$113,5,FALSE)=MAX(Calculations!$O$3:$O$185),1,0)+$E70))</f>
        <v/>
      </c>
      <c r="I70" s="68" t="str">
        <f>IF(A70="","",IF(VLOOKUP(A70,Scores!$A$2:$J$113,6,FALSE)=0,"",VLOOKUP(A70,Scores!$A$2:$J$113,6,FALSE)+IF(VLOOKUP(A70,Scores!$A$2:$J$113,6,FALSE)=MAX(Calculations!$P$3:$P$185),1,0)+$E70))</f>
        <v/>
      </c>
      <c r="J70" s="68" t="str">
        <f>IF(A70="","",IF(VLOOKUP(A70,Scores!$A$2:$J$113,7,FALSE)=0,"",VLOOKUP(A70,Scores!$A$2:$J$113,7,FALSE)+IF(VLOOKUP(A70,Scores!$A$2:$J$113,7,FALSE)=MAX(Calculations!$Q$3:$Q$1273),1,0)+$E70))</f>
        <v/>
      </c>
      <c r="K70" s="68" t="str">
        <f>IF(A70="","",IF(VLOOKUP(A70,Scores!$A$2:$J$113,8,FALSE)=0,"",VLOOKUP(A70,Scores!$A$2:$J$113,8,FALSE)+IF(VLOOKUP(A70,Scores!$A$2:$J$113,8,FALSE)=MAX(Calculations!$R$3:$R$185),1,0)+$E70))</f>
        <v/>
      </c>
      <c r="L70" s="68" t="str">
        <f>IF(A70="","",IF(VLOOKUP(A70,Scores!$A$2:$J$113,9,FALSE)=0,"",VLOOKUP(A70,Scores!$A$2:$J$113,9,FALSE)+IF(VLOOKUP(A70,Scores!$A$2:$J$113,9,FALSE)=MAX(Calculations!$S$3:$S$185),1,0)+$E70))</f>
        <v/>
      </c>
      <c r="M70" s="68" t="str">
        <f>IF(A70="","",IF(VLOOKUP(A70,Scores!$A$2:$J$113,10,FALSE)=0,"",VLOOKUP(A70,Scores!$A$2:$J$113,10,FALSE)+IF(VLOOKUP(A70,Scores!$A$2:$J$113,10,FALSE)=MAX(Calculations!$S$3:$S$185),1,0)+$E70))</f>
        <v/>
      </c>
      <c r="N70" s="100">
        <f t="shared" si="13"/>
        <v>0</v>
      </c>
      <c r="W70" s="29"/>
    </row>
    <row r="71" spans="1:23" x14ac:dyDescent="0.35">
      <c r="A71" s="3"/>
      <c r="B71" s="4" t="str">
        <f>IF(A71="","",VLOOKUP(A71,Lookups!$A$2:$F$93,2,FALSE))</f>
        <v/>
      </c>
      <c r="C71" s="4" t="str">
        <f>IF(A71="","",VLOOKUP(A71,Lookups!$A$2:$F$93,3,FALSE))</f>
        <v/>
      </c>
      <c r="D71" s="4" t="str">
        <f>IF(A71="","",VLOOKUP(A71,Lookups!$A$2:$F$93,5,FALSE))</f>
        <v/>
      </c>
      <c r="E71" s="25" t="str">
        <f t="shared" si="12"/>
        <v/>
      </c>
      <c r="F71" s="68" t="str">
        <f>IF(A71="","",IF(VLOOKUP(A71,Scores!$A$2:$J$113,3,FALSE)=0,"",VLOOKUP(A71,Scores!$A$2:$J$113,3,FALSE)+IF(VLOOKUP(A71,Scores!$A$2:$J$113,3,FALSE)=MAX(Calculations!$M$6:$M$185),1,0)+$E71))</f>
        <v/>
      </c>
      <c r="G71" s="68" t="str">
        <f>IF(A71="","",IF(VLOOKUP(A71,Scores!$A$2:$J$113,4,FALSE)=0,"",VLOOKUP(A71,Scores!$A$2:$J$113,4,FALSE)+IF(VLOOKUP(A71,Scores!$A$2:$J$113,4,FALSE)=MAX(Calculations!$N$3:$N$185),1,0)+$E71))</f>
        <v/>
      </c>
      <c r="H71" s="68" t="str">
        <f>IF(A71="","",IF(VLOOKUP(A71,Scores!$A$2:$J$113,5,FALSE)=0,"",VLOOKUP(A71,Scores!$A$2:$J$113,5,FALSE)+IF(VLOOKUP(A71,Scores!$A$2:$J$113,5,FALSE)=MAX(Calculations!$O$3:$O$185),1,0)+$E71))</f>
        <v/>
      </c>
      <c r="I71" s="68" t="str">
        <f>IF(A71="","",IF(VLOOKUP(A71,Scores!$A$2:$J$113,6,FALSE)=0,"",VLOOKUP(A71,Scores!$A$2:$J$113,6,FALSE)+IF(VLOOKUP(A71,Scores!$A$2:$J$113,6,FALSE)=MAX(Calculations!$P$3:$P$185),1,0)+$E71))</f>
        <v/>
      </c>
      <c r="J71" s="68" t="str">
        <f>IF(A71="","",IF(VLOOKUP(A71,Scores!$A$2:$J$113,7,FALSE)=0,"",VLOOKUP(A71,Scores!$A$2:$J$113,7,FALSE)+IF(VLOOKUP(A71,Scores!$A$2:$J$113,7,FALSE)=MAX(Calculations!$Q$3:$Q$1273),1,0)+$E71))</f>
        <v/>
      </c>
      <c r="K71" s="68" t="str">
        <f>IF(A71="","",IF(VLOOKUP(A71,Scores!$A$2:$J$113,8,FALSE)=0,"",VLOOKUP(A71,Scores!$A$2:$J$113,8,FALSE)+IF(VLOOKUP(A71,Scores!$A$2:$J$113,8,FALSE)=MAX(Calculations!$R$3:$R$185),1,0)+$E71))</f>
        <v/>
      </c>
      <c r="L71" s="68" t="str">
        <f>IF(A71="","",IF(VLOOKUP(A71,Scores!$A$2:$J$113,9,FALSE)=0,"",VLOOKUP(A71,Scores!$A$2:$J$113,9,FALSE)+IF(VLOOKUP(A71,Scores!$A$2:$J$113,9,FALSE)=MAX(Calculations!$S$3:$S$185),1,0)+$E71))</f>
        <v/>
      </c>
      <c r="M71" s="68" t="str">
        <f>IF(A71="","",IF(VLOOKUP(A71,Scores!$A$2:$J$113,10,FALSE)=0,"",VLOOKUP(A71,Scores!$A$2:$J$113,10,FALSE)+IF(VLOOKUP(A71,Scores!$A$2:$J$113,10,FALSE)=MAX(Calculations!$S$3:$S$185),1,0)+$E71))</f>
        <v/>
      </c>
      <c r="N71" s="100">
        <f t="shared" si="13"/>
        <v>0</v>
      </c>
    </row>
    <row r="72" spans="1:23" x14ac:dyDescent="0.35">
      <c r="A72" s="3"/>
      <c r="B72" s="4" t="str">
        <f>IF(A72="","",VLOOKUP(A72,Lookups!$A$2:$F$93,2,FALSE))</f>
        <v/>
      </c>
      <c r="C72" s="4" t="str">
        <f>IF(A72="","",VLOOKUP(A72,Lookups!$A$2:$F$93,3,FALSE))</f>
        <v/>
      </c>
      <c r="D72" s="4" t="str">
        <f>IF(A72="","",VLOOKUP(A72,Lookups!$A$2:$F$93,5,FALSE))</f>
        <v/>
      </c>
      <c r="E72" s="25" t="str">
        <f t="shared" si="12"/>
        <v/>
      </c>
      <c r="F72" s="68" t="str">
        <f>IF(A72="","",IF(VLOOKUP(A72,Scores!$A$2:$J$113,3,FALSE)=0,"",VLOOKUP(A72,Scores!$A$2:$J$113,3,FALSE)+IF(VLOOKUP(A72,Scores!$A$2:$J$113,3,FALSE)=MAX(Calculations!$M$6:$M$185),1,0)+$E72))</f>
        <v/>
      </c>
      <c r="G72" s="68" t="str">
        <f>IF(A72="","",IF(VLOOKUP(A72,Scores!$A$2:$J$113,4,FALSE)=0,"",VLOOKUP(A72,Scores!$A$2:$J$113,4,FALSE)+IF(VLOOKUP(A72,Scores!$A$2:$J$113,4,FALSE)=MAX(Calculations!$N$3:$N$185),1,0)+$E72))</f>
        <v/>
      </c>
      <c r="H72" s="68" t="str">
        <f>IF(A72="","",IF(VLOOKUP(A72,Scores!$A$2:$J$113,5,FALSE)=0,"",VLOOKUP(A72,Scores!$A$2:$J$113,5,FALSE)+IF(VLOOKUP(A72,Scores!$A$2:$J$113,5,FALSE)=MAX(Calculations!$O$3:$O$185),1,0)+$E72))</f>
        <v/>
      </c>
      <c r="I72" s="68" t="str">
        <f>IF(A72="","",IF(VLOOKUP(A72,Scores!$A$2:$J$113,6,FALSE)=0,"",VLOOKUP(A72,Scores!$A$2:$J$113,6,FALSE)+IF(VLOOKUP(A72,Scores!$A$2:$J$113,6,FALSE)=MAX(Calculations!$P$3:$P$185),1,0)+$E72))</f>
        <v/>
      </c>
      <c r="J72" s="68" t="str">
        <f>IF(A72="","",IF(VLOOKUP(A72,Scores!$A$2:$J$113,7,FALSE)=0,"",VLOOKUP(A72,Scores!$A$2:$J$113,7,FALSE)+IF(VLOOKUP(A72,Scores!$A$2:$J$113,7,FALSE)=MAX(Calculations!$Q$3:$Q$1273),1,0)+$E72))</f>
        <v/>
      </c>
      <c r="K72" s="68" t="str">
        <f>IF(A72="","",IF(VLOOKUP(A72,Scores!$A$2:$J$113,8,FALSE)=0,"",VLOOKUP(A72,Scores!$A$2:$J$113,8,FALSE)+IF(VLOOKUP(A72,Scores!$A$2:$J$113,8,FALSE)=MAX(Calculations!$R$3:$R$185),1,0)+$E72))</f>
        <v/>
      </c>
      <c r="L72" s="68" t="str">
        <f>IF(A72="","",IF(VLOOKUP(A72,Scores!$A$2:$J$113,9,FALSE)=0,"",VLOOKUP(A72,Scores!$A$2:$J$113,9,FALSE)+IF(VLOOKUP(A72,Scores!$A$2:$J$113,9,FALSE)=MAX(Calculations!$S$3:$S$185),1,0)+$E72))</f>
        <v/>
      </c>
      <c r="M72" s="68" t="str">
        <f>IF(A72="","",IF(VLOOKUP(A72,Scores!$A$2:$J$113,10,FALSE)=0,"",VLOOKUP(A72,Scores!$A$2:$J$113,10,FALSE)+IF(VLOOKUP(A72,Scores!$A$2:$J$113,10,FALSE)=MAX(Calculations!$S$3:$S$185),1,0)+$E72))</f>
        <v/>
      </c>
      <c r="N72" s="100">
        <f t="shared" si="13"/>
        <v>0</v>
      </c>
    </row>
    <row r="73" spans="1:23" x14ac:dyDescent="0.35">
      <c r="D73" s="90"/>
      <c r="E73" s="92"/>
      <c r="F73" s="23" t="str" cm="1">
        <f t="array" ref="F73">IFERROR(IF(COUNT(F67:F72)&lt;4,SUMPRODUCT(LARGE(F67:F72,_xlfn.SEQUENCE(COUNT(F67:F72)))),SUMPRODUCT(LARGE(F67:F72,_xlfn.SEQUENCE(4)))),"-")</f>
        <v>-</v>
      </c>
      <c r="G73" s="23" t="str" cm="1">
        <f t="array" ref="G73">IFERROR(IF(COUNT(G67:G72)&lt;4,SUMPRODUCT(LARGE(G67:G72,_xlfn.SEQUENCE(COUNT(G67:G72)))),SUMPRODUCT(LARGE(G67:G72,_xlfn.SEQUENCE(4)))),"-")</f>
        <v>-</v>
      </c>
      <c r="H73" s="23" t="str" cm="1">
        <f t="array" ref="H73">IFERROR(IF(COUNT(H67:H72)&lt;4,SUMPRODUCT(LARGE(H67:H72,_xlfn.SEQUENCE(COUNT(H67:H72)))),SUMPRODUCT(LARGE(H67:H72,_xlfn.SEQUENCE(4)))),"-")</f>
        <v>-</v>
      </c>
      <c r="I73" s="23" t="str" cm="1">
        <f t="array" ref="I73">IFERROR(IF(COUNT(I67:I72)&lt;4,SUMPRODUCT(LARGE(I67:I72,_xlfn.SEQUENCE(COUNT(I67:I72)))),SUMPRODUCT(LARGE(I67:I72,_xlfn.SEQUENCE(4)))),"-")</f>
        <v>-</v>
      </c>
      <c r="J73" s="23" t="str" cm="1">
        <f t="array" ref="J73">IFERROR(IF(COUNT(J67:J72)&lt;4,SUMPRODUCT(LARGE(J67:J72,_xlfn.SEQUENCE(COUNT(J67:J72)))),SUMPRODUCT(LARGE(J67:J72,_xlfn.SEQUENCE(4)))),"-")</f>
        <v>-</v>
      </c>
      <c r="K73" s="23" t="str" cm="1">
        <f t="array" ref="K73">IFERROR(IF(COUNT(K67:K72)&lt;4,SUMPRODUCT(LARGE(K67:K72,_xlfn.SEQUENCE(COUNT(K67:K72)))),SUMPRODUCT(LARGE(K67:K72,_xlfn.SEQUENCE(4)))),"-")</f>
        <v>-</v>
      </c>
      <c r="L73" s="23" t="str" cm="1">
        <f t="array" ref="L73">IFERROR(IF(COUNT(L67:L72)&lt;4,SUMPRODUCT(LARGE(L67:L72,_xlfn.SEQUENCE(COUNT(L67:L72)))),SUMPRODUCT(LARGE(L67:L72,_xlfn.SEQUENCE(4)))),"-")</f>
        <v>-</v>
      </c>
      <c r="M73" s="23" t="str" cm="1">
        <f t="array" ref="M73">IFERROR(IF(COUNT(M67:M72)&lt;4,SUMPRODUCT(LARGE(M67:M72,_xlfn.SEQUENCE(COUNT(M67:M72)))),SUMPRODUCT(LARGE(M67:M72,_xlfn.SEQUENCE(4)))),"-")</f>
        <v>-</v>
      </c>
      <c r="N73" s="19">
        <f>SUM(F73:L73)</f>
        <v>0</v>
      </c>
    </row>
    <row r="75" spans="1:23" x14ac:dyDescent="0.35">
      <c r="A75" s="3"/>
      <c r="B75" s="4" t="str">
        <f>IF(A75="","",VLOOKUP(A75,Lookups!$A$2:$F$93,2,FALSE))</f>
        <v/>
      </c>
      <c r="C75" s="4" t="str">
        <f>IF(A75="","",VLOOKUP(A75,Lookups!$A$2:$F$93,3,FALSE))</f>
        <v/>
      </c>
      <c r="D75" s="4" t="str">
        <f>IF(A75="","",VLOOKUP(A75,Lookups!$A$2:$F$93,5,FALSE))</f>
        <v/>
      </c>
      <c r="E75" s="25" t="str">
        <f t="shared" ref="E75:E80" si="14">IF(A75="","",IF(C75="Grade C",4,IF(C75="Grade B",3,IF(C75="Grade A",1,0))))</f>
        <v/>
      </c>
      <c r="F75" s="68" t="str">
        <f>IF(A75="","",IF(VLOOKUP(A75,Scores!$A$2:$J$113,3,FALSE)=0,"",VLOOKUP(A75,Scores!$A$2:$J$113,3,FALSE)+IF(VLOOKUP(A75,Scores!$A$2:$J$113,3,FALSE)=MAX(Calculations!$M$6:$M$185),1,0)+$E75))</f>
        <v/>
      </c>
      <c r="G75" s="68" t="str">
        <f>IF(A75="","",IF(VLOOKUP(A75,Scores!$A$2:$J$113,4,FALSE)=0,"",VLOOKUP(A75,Scores!$A$2:$J$113,4,FALSE)+IF(VLOOKUP(A75,Scores!$A$2:$J$113,4,FALSE)=MAX(Calculations!$N$3:$N$185),1,0)+$E75))</f>
        <v/>
      </c>
      <c r="H75" s="68" t="str">
        <f>IF(A75="","",IF(VLOOKUP(A75,Scores!$A$2:$J$113,5,FALSE)=0,"",VLOOKUP(A75,Scores!$A$2:$J$113,5,FALSE)+IF(VLOOKUP(A75,Scores!$A$2:$J$113,5,FALSE)=MAX(Calculations!$O$3:$O$185),1,0)+$E75))</f>
        <v/>
      </c>
      <c r="I75" s="68" t="str">
        <f>IF(A75="","",IF(VLOOKUP(A75,Scores!$A$2:$J$113,6,FALSE)=0,"",VLOOKUP(A75,Scores!$A$2:$J$113,6,FALSE)+IF(VLOOKUP(A75,Scores!$A$2:$J$113,6,FALSE)=MAX(Calculations!$P$3:$P$185),1,0)+$E75))</f>
        <v/>
      </c>
      <c r="J75" s="68" t="str">
        <f>IF(A75="","",IF(VLOOKUP(A75,Scores!$A$2:$J$113,7,FALSE)=0,"",VLOOKUP(A75,Scores!$A$2:$J$113,7,FALSE)+IF(VLOOKUP(A75,Scores!$A$2:$J$113,7,FALSE)=MAX(Calculations!$Q$3:$Q$1273),1,0)+$E75))</f>
        <v/>
      </c>
      <c r="K75" s="68" t="str">
        <f>IF(A75="","",IF(VLOOKUP(A75,Scores!$A$2:$J$113,8,FALSE)=0,"",VLOOKUP(A75,Scores!$A$2:$J$113,8,FALSE)+IF(VLOOKUP(A75,Scores!$A$2:$J$113,8,FALSE)=MAX(Calculations!$R$3:$R$185),1,0)+$E75))</f>
        <v/>
      </c>
      <c r="L75" s="68" t="str">
        <f>IF(A75="","",IF(VLOOKUP(A75,Scores!$A$2:$J$113,9,FALSE)=0,"",VLOOKUP(A75,Scores!$A$2:$J$113,9,FALSE)+IF(VLOOKUP(A75,Scores!$A$2:$J$113,9,FALSE)=MAX(Calculations!$S$3:$S$185),1,0)+$E75))</f>
        <v/>
      </c>
      <c r="M75" s="68" t="str">
        <f>IF(A75="","",IF(VLOOKUP(A75,Scores!$A$2:$J$113,10,FALSE)=0,"",VLOOKUP(A75,Scores!$A$2:$J$113,10,FALSE)+IF(VLOOKUP(A75,Scores!$A$2:$J$113,10,FALSE)=MAX(Calculations!$S$3:$S$185),1,0)+$E75))</f>
        <v/>
      </c>
      <c r="N75" s="100">
        <f t="shared" ref="N75:N80" si="15">SUM(F75:M75)</f>
        <v>0</v>
      </c>
    </row>
    <row r="76" spans="1:23" x14ac:dyDescent="0.35">
      <c r="A76" s="3"/>
      <c r="B76" s="4" t="str">
        <f>IF(A76="","",VLOOKUP(A76,Lookups!$A$2:$F$93,2,FALSE))</f>
        <v/>
      </c>
      <c r="C76" s="4" t="str">
        <f>IF(A76="","",VLOOKUP(A76,Lookups!$A$2:$F$93,3,FALSE))</f>
        <v/>
      </c>
      <c r="D76" s="4" t="str">
        <f>IF(A76="","",VLOOKUP(A76,Lookups!$A$2:$F$93,5,FALSE))</f>
        <v/>
      </c>
      <c r="E76" s="25" t="str">
        <f t="shared" si="14"/>
        <v/>
      </c>
      <c r="F76" s="68" t="str">
        <f>IF(A76="","",IF(VLOOKUP(A76,Scores!$A$2:$J$113,3,FALSE)=0,"",VLOOKUP(A76,Scores!$A$2:$J$113,3,FALSE)+IF(VLOOKUP(A76,Scores!$A$2:$J$113,3,FALSE)=MAX(Calculations!$M$6:$M$185),1,0)+$E76))</f>
        <v/>
      </c>
      <c r="G76" s="68" t="str">
        <f>IF(A76="","",IF(VLOOKUP(A76,Scores!$A$2:$J$113,4,FALSE)=0,"",VLOOKUP(A76,Scores!$A$2:$J$113,4,FALSE)+IF(VLOOKUP(A76,Scores!$A$2:$J$113,4,FALSE)=MAX(Calculations!$N$3:$N$185),1,0)+$E76))</f>
        <v/>
      </c>
      <c r="H76" s="68" t="str">
        <f>IF(A76="","",IF(VLOOKUP(A76,Scores!$A$2:$J$113,5,FALSE)=0,"",VLOOKUP(A76,Scores!$A$2:$J$113,5,FALSE)+IF(VLOOKUP(A76,Scores!$A$2:$J$113,5,FALSE)=MAX(Calculations!$O$3:$O$185),1,0)+$E76))</f>
        <v/>
      </c>
      <c r="I76" s="68" t="str">
        <f>IF(A76="","",IF(VLOOKUP(A76,Scores!$A$2:$J$113,6,FALSE)=0,"",VLOOKUP(A76,Scores!$A$2:$J$113,6,FALSE)+IF(VLOOKUP(A76,Scores!$A$2:$J$113,6,FALSE)=MAX(Calculations!$P$3:$P$185),1,0)+$E76))</f>
        <v/>
      </c>
      <c r="J76" s="68" t="str">
        <f>IF(A76="","",IF(VLOOKUP(A76,Scores!$A$2:$J$113,7,FALSE)=0,"",VLOOKUP(A76,Scores!$A$2:$J$113,7,FALSE)+IF(VLOOKUP(A76,Scores!$A$2:$J$113,7,FALSE)=MAX(Calculations!$Q$3:$Q$1273),1,0)+$E76))</f>
        <v/>
      </c>
      <c r="K76" s="68" t="str">
        <f>IF(A76="","",IF(VLOOKUP(A76,Scores!$A$2:$J$113,8,FALSE)=0,"",VLOOKUP(A76,Scores!$A$2:$J$113,8,FALSE)+IF(VLOOKUP(A76,Scores!$A$2:$J$113,8,FALSE)=MAX(Calculations!$R$3:$R$185),1,0)+$E76))</f>
        <v/>
      </c>
      <c r="L76" s="68" t="str">
        <f>IF(A76="","",IF(VLOOKUP(A76,Scores!$A$2:$J$113,9,FALSE)=0,"",VLOOKUP(A76,Scores!$A$2:$J$113,9,FALSE)+IF(VLOOKUP(A76,Scores!$A$2:$J$113,9,FALSE)=MAX(Calculations!$S$3:$S$185),1,0)+$E76))</f>
        <v/>
      </c>
      <c r="M76" s="68" t="str">
        <f>IF(A76="","",IF(VLOOKUP(A76,Scores!$A$2:$J$113,10,FALSE)=0,"",VLOOKUP(A76,Scores!$A$2:$J$113,10,FALSE)+IF(VLOOKUP(A76,Scores!$A$2:$J$113,10,FALSE)=MAX(Calculations!$S$3:$S$185),1,0)+$E76))</f>
        <v/>
      </c>
      <c r="N76" s="100">
        <f t="shared" si="15"/>
        <v>0</v>
      </c>
    </row>
    <row r="77" spans="1:23" x14ac:dyDescent="0.35">
      <c r="A77" s="3"/>
      <c r="B77" s="4" t="str">
        <f>IF(A77="","",VLOOKUP(A77,Lookups!$A$2:$F$93,2,FALSE))</f>
        <v/>
      </c>
      <c r="C77" s="4" t="str">
        <f>IF(A77="","",VLOOKUP(A77,Lookups!$A$2:$F$93,3,FALSE))</f>
        <v/>
      </c>
      <c r="D77" s="4" t="str">
        <f>IF(A77="","",VLOOKUP(A77,Lookups!$A$2:$F$93,5,FALSE))</f>
        <v/>
      </c>
      <c r="E77" s="25" t="str">
        <f t="shared" si="14"/>
        <v/>
      </c>
      <c r="F77" s="68" t="str">
        <f>IF(A77="","",IF(VLOOKUP(A77,Scores!$A$2:$J$113,3,FALSE)=0,"",VLOOKUP(A77,Scores!$A$2:$J$113,3,FALSE)+IF(VLOOKUP(A77,Scores!$A$2:$J$113,3,FALSE)=MAX(Calculations!$M$6:$M$185),1,0)+$E77))</f>
        <v/>
      </c>
      <c r="G77" s="68" t="str">
        <f>IF(A77="","",IF(VLOOKUP(A77,Scores!$A$2:$J$113,4,FALSE)=0,"",VLOOKUP(A77,Scores!$A$2:$J$113,4,FALSE)+IF(VLOOKUP(A77,Scores!$A$2:$J$113,4,FALSE)=MAX(Calculations!$N$3:$N$185),1,0)+$E77))</f>
        <v/>
      </c>
      <c r="H77" s="68" t="str">
        <f>IF(A77="","",IF(VLOOKUP(A77,Scores!$A$2:$J$113,5,FALSE)=0,"",VLOOKUP(A77,Scores!$A$2:$J$113,5,FALSE)+IF(VLOOKUP(A77,Scores!$A$2:$J$113,5,FALSE)=MAX(Calculations!$O$3:$O$185),1,0)+$E77))</f>
        <v/>
      </c>
      <c r="I77" s="68" t="str">
        <f>IF(A77="","",IF(VLOOKUP(A77,Scores!$A$2:$J$113,6,FALSE)=0,"",VLOOKUP(A77,Scores!$A$2:$J$113,6,FALSE)+IF(VLOOKUP(A77,Scores!$A$2:$J$113,6,FALSE)=MAX(Calculations!$P$3:$P$185),1,0)+$E77))</f>
        <v/>
      </c>
      <c r="J77" s="68" t="str">
        <f>IF(A77="","",IF(VLOOKUP(A77,Scores!$A$2:$J$113,7,FALSE)=0,"",VLOOKUP(A77,Scores!$A$2:$J$113,7,FALSE)+IF(VLOOKUP(A77,Scores!$A$2:$J$113,7,FALSE)=MAX(Calculations!$Q$3:$Q$1273),1,0)+$E77))</f>
        <v/>
      </c>
      <c r="K77" s="68" t="str">
        <f>IF(A77="","",IF(VLOOKUP(A77,Scores!$A$2:$J$113,8,FALSE)=0,"",VLOOKUP(A77,Scores!$A$2:$J$113,8,FALSE)+IF(VLOOKUP(A77,Scores!$A$2:$J$113,8,FALSE)=MAX(Calculations!$R$3:$R$185),1,0)+$E77))</f>
        <v/>
      </c>
      <c r="L77" s="68" t="str">
        <f>IF(A77="","",IF(VLOOKUP(A77,Scores!$A$2:$J$113,9,FALSE)=0,"",VLOOKUP(A77,Scores!$A$2:$J$113,9,FALSE)+IF(VLOOKUP(A77,Scores!$A$2:$J$113,9,FALSE)=MAX(Calculations!$S$3:$S$185),1,0)+$E77))</f>
        <v/>
      </c>
      <c r="M77" s="68" t="str">
        <f>IF(A77="","",IF(VLOOKUP(A77,Scores!$A$2:$J$113,10,FALSE)=0,"",VLOOKUP(A77,Scores!$A$2:$J$113,10,FALSE)+IF(VLOOKUP(A77,Scores!$A$2:$J$113,10,FALSE)=MAX(Calculations!$S$3:$S$185),1,0)+$E77))</f>
        <v/>
      </c>
      <c r="N77" s="100">
        <f t="shared" si="15"/>
        <v>0</v>
      </c>
    </row>
    <row r="78" spans="1:23" x14ac:dyDescent="0.35">
      <c r="A78" s="3"/>
      <c r="B78" s="4" t="str">
        <f>IF(A78="","",VLOOKUP(A78,Lookups!$A$2:$F$93,2,FALSE))</f>
        <v/>
      </c>
      <c r="C78" s="4" t="str">
        <f>IF(A78="","",VLOOKUP(A78,Lookups!$A$2:$F$93,3,FALSE))</f>
        <v/>
      </c>
      <c r="D78" s="4" t="str">
        <f>IF(A78="","",VLOOKUP(A78,Lookups!$A$2:$F$93,5,FALSE))</f>
        <v/>
      </c>
      <c r="E78" s="25" t="str">
        <f t="shared" si="14"/>
        <v/>
      </c>
      <c r="F78" s="68" t="str">
        <f>IF(A78="","",IF(VLOOKUP(A78,Scores!$A$2:$J$113,3,FALSE)=0,"",VLOOKUP(A78,Scores!$A$2:$J$113,3,FALSE)+IF(VLOOKUP(A78,Scores!$A$2:$J$113,3,FALSE)=MAX(Calculations!$M$6:$M$185),1,0)+$E78))</f>
        <v/>
      </c>
      <c r="G78" s="68" t="str">
        <f>IF(A78="","",IF(VLOOKUP(A78,Scores!$A$2:$J$113,4,FALSE)=0,"",VLOOKUP(A78,Scores!$A$2:$J$113,4,FALSE)+IF(VLOOKUP(A78,Scores!$A$2:$J$113,4,FALSE)=MAX(Calculations!$N$3:$N$185),1,0)+$E78))</f>
        <v/>
      </c>
      <c r="H78" s="68" t="str">
        <f>IF(A78="","",IF(VLOOKUP(A78,Scores!$A$2:$J$113,5,FALSE)=0,"",VLOOKUP(A78,Scores!$A$2:$J$113,5,FALSE)+IF(VLOOKUP(A78,Scores!$A$2:$J$113,5,FALSE)=MAX(Calculations!$O$3:$O$185),1,0)+$E78))</f>
        <v/>
      </c>
      <c r="I78" s="68" t="str">
        <f>IF(A78="","",IF(VLOOKUP(A78,Scores!$A$2:$J$113,6,FALSE)=0,"",VLOOKUP(A78,Scores!$A$2:$J$113,6,FALSE)+IF(VLOOKUP(A78,Scores!$A$2:$J$113,6,FALSE)=MAX(Calculations!$P$3:$P$185),1,0)+$E78))</f>
        <v/>
      </c>
      <c r="J78" s="68" t="str">
        <f>IF(A78="","",IF(VLOOKUP(A78,Scores!$A$2:$J$113,7,FALSE)=0,"",VLOOKUP(A78,Scores!$A$2:$J$113,7,FALSE)+IF(VLOOKUP(A78,Scores!$A$2:$J$113,7,FALSE)=MAX(Calculations!$Q$3:$Q$1273),1,0)+$E78))</f>
        <v/>
      </c>
      <c r="K78" s="68" t="str">
        <f>IF(A78="","",IF(VLOOKUP(A78,Scores!$A$2:$J$113,8,FALSE)=0,"",VLOOKUP(A78,Scores!$A$2:$J$113,8,FALSE)+IF(VLOOKUP(A78,Scores!$A$2:$J$113,8,FALSE)=MAX(Calculations!$R$3:$R$185),1,0)+$E78))</f>
        <v/>
      </c>
      <c r="L78" s="68" t="str">
        <f>IF(A78="","",IF(VLOOKUP(A78,Scores!$A$2:$J$113,9,FALSE)=0,"",VLOOKUP(A78,Scores!$A$2:$J$113,9,FALSE)+IF(VLOOKUP(A78,Scores!$A$2:$J$113,9,FALSE)=MAX(Calculations!$S$3:$S$185),1,0)+$E78))</f>
        <v/>
      </c>
      <c r="M78" s="68" t="str">
        <f>IF(A78="","",IF(VLOOKUP(A78,Scores!$A$2:$J$113,10,FALSE)=0,"",VLOOKUP(A78,Scores!$A$2:$J$113,10,FALSE)+IF(VLOOKUP(A78,Scores!$A$2:$J$113,10,FALSE)=MAX(Calculations!$S$3:$S$185),1,0)+$E78))</f>
        <v/>
      </c>
      <c r="N78" s="100">
        <f t="shared" si="15"/>
        <v>0</v>
      </c>
      <c r="W78" s="29"/>
    </row>
    <row r="79" spans="1:23" x14ac:dyDescent="0.35">
      <c r="A79" s="3"/>
      <c r="B79" s="4" t="str">
        <f>IF(A79="","",VLOOKUP(A79,Lookups!$A$2:$F$93,2,FALSE))</f>
        <v/>
      </c>
      <c r="C79" s="4" t="str">
        <f>IF(A79="","",VLOOKUP(A79,Lookups!$A$2:$F$93,3,FALSE))</f>
        <v/>
      </c>
      <c r="D79" s="4" t="str">
        <f>IF(A79="","",VLOOKUP(A79,Lookups!$A$2:$F$93,5,FALSE))</f>
        <v/>
      </c>
      <c r="E79" s="25" t="str">
        <f t="shared" si="14"/>
        <v/>
      </c>
      <c r="F79" s="68" t="str">
        <f>IF(A79="","",IF(VLOOKUP(A79,Scores!$A$2:$J$113,3,FALSE)=0,"",VLOOKUP(A79,Scores!$A$2:$J$113,3,FALSE)+IF(VLOOKUP(A79,Scores!$A$2:$J$113,3,FALSE)=MAX(Calculations!$M$6:$M$185),1,0)+$E79))</f>
        <v/>
      </c>
      <c r="G79" s="68" t="str">
        <f>IF(A79="","",IF(VLOOKUP(A79,Scores!$A$2:$J$113,4,FALSE)=0,"",VLOOKUP(A79,Scores!$A$2:$J$113,4,FALSE)+IF(VLOOKUP(A79,Scores!$A$2:$J$113,4,FALSE)=MAX(Calculations!$N$3:$N$185),1,0)+$E79))</f>
        <v/>
      </c>
      <c r="H79" s="68" t="str">
        <f>IF(A79="","",IF(VLOOKUP(A79,Scores!$A$2:$J$113,5,FALSE)=0,"",VLOOKUP(A79,Scores!$A$2:$J$113,5,FALSE)+IF(VLOOKUP(A79,Scores!$A$2:$J$113,5,FALSE)=MAX(Calculations!$O$3:$O$185),1,0)+$E79))</f>
        <v/>
      </c>
      <c r="I79" s="68" t="str">
        <f>IF(A79="","",IF(VLOOKUP(A79,Scores!$A$2:$J$113,6,FALSE)=0,"",VLOOKUP(A79,Scores!$A$2:$J$113,6,FALSE)+IF(VLOOKUP(A79,Scores!$A$2:$J$113,6,FALSE)=MAX(Calculations!$P$3:$P$185),1,0)+$E79))</f>
        <v/>
      </c>
      <c r="J79" s="68" t="str">
        <f>IF(A79="","",IF(VLOOKUP(A79,Scores!$A$2:$J$113,7,FALSE)=0,"",VLOOKUP(A79,Scores!$A$2:$J$113,7,FALSE)+IF(VLOOKUP(A79,Scores!$A$2:$J$113,7,FALSE)=MAX(Calculations!$Q$3:$Q$1273),1,0)+$E79))</f>
        <v/>
      </c>
      <c r="K79" s="68" t="str">
        <f>IF(A79="","",IF(VLOOKUP(A79,Scores!$A$2:$J$113,8,FALSE)=0,"",VLOOKUP(A79,Scores!$A$2:$J$113,8,FALSE)+IF(VLOOKUP(A79,Scores!$A$2:$J$113,8,FALSE)=MAX(Calculations!$R$3:$R$185),1,0)+$E79))</f>
        <v/>
      </c>
      <c r="L79" s="68" t="str">
        <f>IF(A79="","",IF(VLOOKUP(A79,Scores!$A$2:$J$113,9,FALSE)=0,"",VLOOKUP(A79,Scores!$A$2:$J$113,9,FALSE)+IF(VLOOKUP(A79,Scores!$A$2:$J$113,9,FALSE)=MAX(Calculations!$S$3:$S$185),1,0)+$E79))</f>
        <v/>
      </c>
      <c r="M79" s="68" t="str">
        <f>IF(A79="","",IF(VLOOKUP(A79,Scores!$A$2:$J$113,10,FALSE)=0,"",VLOOKUP(A79,Scores!$A$2:$J$113,10,FALSE)+IF(VLOOKUP(A79,Scores!$A$2:$J$113,10,FALSE)=MAX(Calculations!$S$3:$S$185),1,0)+$E79))</f>
        <v/>
      </c>
      <c r="N79" s="100">
        <f t="shared" si="15"/>
        <v>0</v>
      </c>
    </row>
    <row r="80" spans="1:23" x14ac:dyDescent="0.35">
      <c r="A80" s="3"/>
      <c r="B80" s="4" t="str">
        <f>IF(A80="","",VLOOKUP(A80,Lookups!$A$2:$F$93,2,FALSE))</f>
        <v/>
      </c>
      <c r="C80" s="4" t="str">
        <f>IF(A80="","",VLOOKUP(A80,Lookups!$A$2:$F$93,3,FALSE))</f>
        <v/>
      </c>
      <c r="D80" s="4" t="str">
        <f>IF(A80="","",VLOOKUP(A80,Lookups!$A$2:$F$93,5,FALSE))</f>
        <v/>
      </c>
      <c r="E80" s="25" t="str">
        <f t="shared" si="14"/>
        <v/>
      </c>
      <c r="F80" s="68" t="str">
        <f>IF(A80="","",IF(VLOOKUP(A80,Scores!$A$2:$J$113,3,FALSE)=0,"",VLOOKUP(A80,Scores!$A$2:$J$113,3,FALSE)+IF(VLOOKUP(A80,Scores!$A$2:$J$113,3,FALSE)=MAX(Calculations!$M$6:$M$185),1,0)+$E80))</f>
        <v/>
      </c>
      <c r="G80" s="68" t="str">
        <f>IF(A80="","",IF(VLOOKUP(A80,Scores!$A$2:$J$113,4,FALSE)=0,"",VLOOKUP(A80,Scores!$A$2:$J$113,4,FALSE)+IF(VLOOKUP(A80,Scores!$A$2:$J$113,4,FALSE)=MAX(Calculations!$N$3:$N$185),1,0)+$E80))</f>
        <v/>
      </c>
      <c r="H80" s="68" t="str">
        <f>IF(A80="","",IF(VLOOKUP(A80,Scores!$A$2:$J$113,5,FALSE)=0,"",VLOOKUP(A80,Scores!$A$2:$J$113,5,FALSE)+IF(VLOOKUP(A80,Scores!$A$2:$J$113,5,FALSE)=MAX(Calculations!$O$3:$O$185),1,0)+$E80))</f>
        <v/>
      </c>
      <c r="I80" s="68" t="str">
        <f>IF(A80="","",IF(VLOOKUP(A80,Scores!$A$2:$J$113,6,FALSE)=0,"",VLOOKUP(A80,Scores!$A$2:$J$113,6,FALSE)+IF(VLOOKUP(A80,Scores!$A$2:$J$113,6,FALSE)=MAX(Calculations!$P$3:$P$185),1,0)+$E80))</f>
        <v/>
      </c>
      <c r="J80" s="68" t="str">
        <f>IF(A80="","",IF(VLOOKUP(A80,Scores!$A$2:$J$113,7,FALSE)=0,"",VLOOKUP(A80,Scores!$A$2:$J$113,7,FALSE)+IF(VLOOKUP(A80,Scores!$A$2:$J$113,7,FALSE)=MAX(Calculations!$Q$3:$Q$1273),1,0)+$E80))</f>
        <v/>
      </c>
      <c r="K80" s="68" t="str">
        <f>IF(A80="","",IF(VLOOKUP(A80,Scores!$A$2:$J$113,8,FALSE)=0,"",VLOOKUP(A80,Scores!$A$2:$J$113,8,FALSE)+IF(VLOOKUP(A80,Scores!$A$2:$J$113,8,FALSE)=MAX(Calculations!$R$3:$R$185),1,0)+$E80))</f>
        <v/>
      </c>
      <c r="L80" s="68" t="str">
        <f>IF(A80="","",IF(VLOOKUP(A80,Scores!$A$2:$J$113,9,FALSE)=0,"",VLOOKUP(A80,Scores!$A$2:$J$113,9,FALSE)+IF(VLOOKUP(A80,Scores!$A$2:$J$113,9,FALSE)=MAX(Calculations!$S$3:$S$185),1,0)+$E80))</f>
        <v/>
      </c>
      <c r="M80" s="68" t="str">
        <f>IF(A80="","",IF(VLOOKUP(A80,Scores!$A$2:$J$113,10,FALSE)=0,"",VLOOKUP(A80,Scores!$A$2:$J$113,10,FALSE)+IF(VLOOKUP(A80,Scores!$A$2:$J$113,10,FALSE)=MAX(Calculations!$S$3:$S$185),1,0)+$E80))</f>
        <v/>
      </c>
      <c r="N80" s="100">
        <f t="shared" si="15"/>
        <v>0</v>
      </c>
    </row>
    <row r="81" spans="1:23" x14ac:dyDescent="0.35">
      <c r="D81" s="90"/>
      <c r="E81" s="92"/>
      <c r="F81" s="23" t="str" cm="1">
        <f t="array" ref="F81">IFERROR(IF(COUNT(F75:F80)&lt;4,SUMPRODUCT(LARGE(F75:F80,_xlfn.SEQUENCE(COUNT(F75:F80)))),SUMPRODUCT(LARGE(F75:F80,_xlfn.SEQUENCE(4)))),"-")</f>
        <v>-</v>
      </c>
      <c r="G81" s="23" t="str" cm="1">
        <f t="array" ref="G81">IFERROR(IF(COUNT(G75:G80)&lt;4,SUMPRODUCT(LARGE(G75:G80,_xlfn.SEQUENCE(COUNT(G75:G80)))),SUMPRODUCT(LARGE(G75:G80,_xlfn.SEQUENCE(4)))),"-")</f>
        <v>-</v>
      </c>
      <c r="H81" s="23" t="str" cm="1">
        <f t="array" ref="H81">IFERROR(IF(COUNT(H75:H80)&lt;4,SUMPRODUCT(LARGE(H75:H80,_xlfn.SEQUENCE(COUNT(H75:H80)))),SUMPRODUCT(LARGE(H75:H80,_xlfn.SEQUENCE(4)))),"-")</f>
        <v>-</v>
      </c>
      <c r="I81" s="23" t="str" cm="1">
        <f t="array" ref="I81">IFERROR(IF(COUNT(I75:I80)&lt;4,SUMPRODUCT(LARGE(I75:I80,_xlfn.SEQUENCE(COUNT(I75:I80)))),SUMPRODUCT(LARGE(I75:I80,_xlfn.SEQUENCE(4)))),"-")</f>
        <v>-</v>
      </c>
      <c r="J81" s="23" t="str" cm="1">
        <f t="array" ref="J81">IFERROR(IF(COUNT(J75:J80)&lt;4,SUMPRODUCT(LARGE(J75:J80,_xlfn.SEQUENCE(COUNT(J75:J80)))),SUMPRODUCT(LARGE(J75:J80,_xlfn.SEQUENCE(4)))),"-")</f>
        <v>-</v>
      </c>
      <c r="K81" s="23" t="str" cm="1">
        <f t="array" ref="K81">IFERROR(IF(COUNT(K75:K80)&lt;4,SUMPRODUCT(LARGE(K75:K80,_xlfn.SEQUENCE(COUNT(K75:K80)))),SUMPRODUCT(LARGE(K75:K80,_xlfn.SEQUENCE(4)))),"-")</f>
        <v>-</v>
      </c>
      <c r="L81" s="23" t="str" cm="1">
        <f t="array" ref="L81">IFERROR(IF(COUNT(L75:L80)&lt;4,SUMPRODUCT(LARGE(L75:L80,_xlfn.SEQUENCE(COUNT(L75:L80)))),SUMPRODUCT(LARGE(L75:L80,_xlfn.SEQUENCE(4)))),"-")</f>
        <v>-</v>
      </c>
      <c r="M81" s="23" t="str" cm="1">
        <f t="array" ref="M81">IFERROR(IF(COUNT(M75:M80)&lt;4,SUMPRODUCT(LARGE(M75:M80,_xlfn.SEQUENCE(COUNT(M75:M80)))),SUMPRODUCT(LARGE(M75:M80,_xlfn.SEQUENCE(4)))),"-")</f>
        <v>-</v>
      </c>
      <c r="N81" s="19">
        <f>SUM(F81:L81)</f>
        <v>0</v>
      </c>
    </row>
    <row r="83" spans="1:23" x14ac:dyDescent="0.35">
      <c r="A83" s="3"/>
      <c r="B83" s="4" t="str">
        <f>IF(A83="","",VLOOKUP(A83,Lookups!$A$2:$F$93,2,FALSE))</f>
        <v/>
      </c>
      <c r="C83" s="4" t="str">
        <f>IF(A83="","",VLOOKUP(A83,Lookups!$A$2:$F$93,3,FALSE))</f>
        <v/>
      </c>
      <c r="D83" s="4" t="str">
        <f>IF(A83="","",VLOOKUP(A83,Lookups!$A$2:$F$93,5,FALSE))</f>
        <v/>
      </c>
      <c r="E83" s="25" t="str">
        <f t="shared" ref="E83:E88" si="16">IF(A83="","",IF(C83="Grade C",4,IF(C83="Grade B",3,IF(C83="Grade A",1,0))))</f>
        <v/>
      </c>
      <c r="F83" s="68" t="str">
        <f>IF(A83="","",IF(VLOOKUP(A83,Scores!$A$2:$J$113,3,FALSE)=0,"",VLOOKUP(A83,Scores!$A$2:$J$113,3,FALSE)+IF(VLOOKUP(A83,Scores!$A$2:$J$113,3,FALSE)=MAX(Calculations!$M$6:$M$185),1,0)+$E83))</f>
        <v/>
      </c>
      <c r="G83" s="68" t="str">
        <f>IF(A83="","",IF(VLOOKUP(A83,Scores!$A$2:$J$113,4,FALSE)=0,"",VLOOKUP(A83,Scores!$A$2:$J$113,4,FALSE)+IF(VLOOKUP(A83,Scores!$A$2:$J$113,4,FALSE)=MAX(Calculations!$N$3:$N$185),1,0)+$E83))</f>
        <v/>
      </c>
      <c r="H83" s="68" t="str">
        <f>IF(A83="","",IF(VLOOKUP(A83,Scores!$A$2:$J$113,5,FALSE)=0,"",VLOOKUP(A83,Scores!$A$2:$J$113,5,FALSE)+IF(VLOOKUP(A83,Scores!$A$2:$J$113,5,FALSE)=MAX(Calculations!$O$3:$O$185),1,0)+$E83))</f>
        <v/>
      </c>
      <c r="I83" s="68" t="str">
        <f>IF(A83="","",IF(VLOOKUP(A83,Scores!$A$2:$J$113,6,FALSE)=0,"",VLOOKUP(A83,Scores!$A$2:$J$113,6,FALSE)+IF(VLOOKUP(A83,Scores!$A$2:$J$113,6,FALSE)=MAX(Calculations!$P$3:$P$185),1,0)+$E83))</f>
        <v/>
      </c>
      <c r="J83" s="68" t="str">
        <f>IF(A83="","",IF(VLOOKUP(A83,Scores!$A$2:$J$113,7,FALSE)=0,"",VLOOKUP(A83,Scores!$A$2:$J$113,7,FALSE)+IF(VLOOKUP(A83,Scores!$A$2:$J$113,7,FALSE)=MAX(Calculations!$Q$3:$Q$1273),1,0)+$E83))</f>
        <v/>
      </c>
      <c r="K83" s="68" t="str">
        <f>IF(A83="","",IF(VLOOKUP(A83,Scores!$A$2:$J$113,8,FALSE)=0,"",VLOOKUP(A83,Scores!$A$2:$J$113,8,FALSE)+IF(VLOOKUP(A83,Scores!$A$2:$J$113,8,FALSE)=MAX(Calculations!$R$3:$R$185),1,0)+$E83))</f>
        <v/>
      </c>
      <c r="L83" s="68" t="str">
        <f>IF(A83="","",IF(VLOOKUP(A83,Scores!$A$2:$J$113,9,FALSE)=0,"",VLOOKUP(A83,Scores!$A$2:$J$113,9,FALSE)+IF(VLOOKUP(A83,Scores!$A$2:$J$113,9,FALSE)=MAX(Calculations!$S$3:$S$185),1,0)+$E83))</f>
        <v/>
      </c>
      <c r="M83" s="68" t="str">
        <f>IF(A83="","",IF(VLOOKUP(A83,Scores!$A$2:$J$113,10,FALSE)=0,"",VLOOKUP(A83,Scores!$A$2:$J$113,10,FALSE)+IF(VLOOKUP(A83,Scores!$A$2:$J$113,10,FALSE)=MAX(Calculations!$S$3:$S$185),1,0)+$E83))</f>
        <v/>
      </c>
      <c r="N83" s="100">
        <f t="shared" ref="N83:N88" si="17">SUM(F83:M83)</f>
        <v>0</v>
      </c>
    </row>
    <row r="84" spans="1:23" x14ac:dyDescent="0.35">
      <c r="A84" s="3"/>
      <c r="B84" s="4" t="str">
        <f>IF(A84="","",VLOOKUP(A84,Lookups!$A$2:$F$93,2,FALSE))</f>
        <v/>
      </c>
      <c r="C84" s="4" t="str">
        <f>IF(A84="","",VLOOKUP(A84,Lookups!$A$2:$F$93,3,FALSE))</f>
        <v/>
      </c>
      <c r="D84" s="4" t="str">
        <f>IF(A84="","",VLOOKUP(A84,Lookups!$A$2:$F$93,5,FALSE))</f>
        <v/>
      </c>
      <c r="E84" s="25" t="str">
        <f t="shared" si="16"/>
        <v/>
      </c>
      <c r="F84" s="68" t="str">
        <f>IF(A84="","",IF(VLOOKUP(A84,Scores!$A$2:$J$113,3,FALSE)=0,"",VLOOKUP(A84,Scores!$A$2:$J$113,3,FALSE)+IF(VLOOKUP(A84,Scores!$A$2:$J$113,3,FALSE)=MAX(Calculations!$M$6:$M$185),1,0)+$E84))</f>
        <v/>
      </c>
      <c r="G84" s="68" t="str">
        <f>IF(A84="","",IF(VLOOKUP(A84,Scores!$A$2:$J$113,4,FALSE)=0,"",VLOOKUP(A84,Scores!$A$2:$J$113,4,FALSE)+IF(VLOOKUP(A84,Scores!$A$2:$J$113,4,FALSE)=MAX(Calculations!$N$3:$N$185),1,0)+$E84))</f>
        <v/>
      </c>
      <c r="H84" s="68" t="str">
        <f>IF(A84="","",IF(VLOOKUP(A84,Scores!$A$2:$J$113,5,FALSE)=0,"",VLOOKUP(A84,Scores!$A$2:$J$113,5,FALSE)+IF(VLOOKUP(A84,Scores!$A$2:$J$113,5,FALSE)=MAX(Calculations!$O$3:$O$185),1,0)+$E84))</f>
        <v/>
      </c>
      <c r="I84" s="68" t="str">
        <f>IF(A84="","",IF(VLOOKUP(A84,Scores!$A$2:$J$113,6,FALSE)=0,"",VLOOKUP(A84,Scores!$A$2:$J$113,6,FALSE)+IF(VLOOKUP(A84,Scores!$A$2:$J$113,6,FALSE)=MAX(Calculations!$P$3:$P$185),1,0)+$E84))</f>
        <v/>
      </c>
      <c r="J84" s="68" t="str">
        <f>IF(A84="","",IF(VLOOKUP(A84,Scores!$A$2:$J$113,7,FALSE)=0,"",VLOOKUP(A84,Scores!$A$2:$J$113,7,FALSE)+IF(VLOOKUP(A84,Scores!$A$2:$J$113,7,FALSE)=MAX(Calculations!$Q$3:$Q$1273),1,0)+$E84))</f>
        <v/>
      </c>
      <c r="K84" s="68" t="str">
        <f>IF(A84="","",IF(VLOOKUP(A84,Scores!$A$2:$J$113,8,FALSE)=0,"",VLOOKUP(A84,Scores!$A$2:$J$113,8,FALSE)+IF(VLOOKUP(A84,Scores!$A$2:$J$113,8,FALSE)=MAX(Calculations!$R$3:$R$185),1,0)+$E84))</f>
        <v/>
      </c>
      <c r="L84" s="68" t="str">
        <f>IF(A84="","",IF(VLOOKUP(A84,Scores!$A$2:$J$113,9,FALSE)=0,"",VLOOKUP(A84,Scores!$A$2:$J$113,9,FALSE)+IF(VLOOKUP(A84,Scores!$A$2:$J$113,9,FALSE)=MAX(Calculations!$S$3:$S$185),1,0)+$E84))</f>
        <v/>
      </c>
      <c r="M84" s="68" t="str">
        <f>IF(A84="","",IF(VLOOKUP(A84,Scores!$A$2:$J$113,10,FALSE)=0,"",VLOOKUP(A84,Scores!$A$2:$J$113,10,FALSE)+IF(VLOOKUP(A84,Scores!$A$2:$J$113,10,FALSE)=MAX(Calculations!$S$3:$S$185),1,0)+$E84))</f>
        <v/>
      </c>
      <c r="N84" s="100">
        <f t="shared" si="17"/>
        <v>0</v>
      </c>
    </row>
    <row r="85" spans="1:23" x14ac:dyDescent="0.35">
      <c r="A85" s="3"/>
      <c r="B85" s="4" t="str">
        <f>IF(A85="","",VLOOKUP(A85,Lookups!$A$2:$F$93,2,FALSE))</f>
        <v/>
      </c>
      <c r="C85" s="4" t="str">
        <f>IF(A85="","",VLOOKUP(A85,Lookups!$A$2:$F$93,3,FALSE))</f>
        <v/>
      </c>
      <c r="D85" s="4" t="str">
        <f>IF(A85="","",VLOOKUP(A85,Lookups!$A$2:$F$93,5,FALSE))</f>
        <v/>
      </c>
      <c r="E85" s="25" t="str">
        <f t="shared" si="16"/>
        <v/>
      </c>
      <c r="F85" s="68" t="str">
        <f>IF(A85="","",IF(VLOOKUP(A85,Scores!$A$2:$J$113,3,FALSE)=0,"",VLOOKUP(A85,Scores!$A$2:$J$113,3,FALSE)+IF(VLOOKUP(A85,Scores!$A$2:$J$113,3,FALSE)=MAX(Calculations!$M$6:$M$185),1,0)+$E85))</f>
        <v/>
      </c>
      <c r="G85" s="68" t="str">
        <f>IF(A85="","",IF(VLOOKUP(A85,Scores!$A$2:$J$113,4,FALSE)=0,"",VLOOKUP(A85,Scores!$A$2:$J$113,4,FALSE)+IF(VLOOKUP(A85,Scores!$A$2:$J$113,4,FALSE)=MAX(Calculations!$N$3:$N$185),1,0)+$E85))</f>
        <v/>
      </c>
      <c r="H85" s="68" t="str">
        <f>IF(A85="","",IF(VLOOKUP(A85,Scores!$A$2:$J$113,5,FALSE)=0,"",VLOOKUP(A85,Scores!$A$2:$J$113,5,FALSE)+IF(VLOOKUP(A85,Scores!$A$2:$J$113,5,FALSE)=MAX(Calculations!$O$3:$O$185),1,0)+$E85))</f>
        <v/>
      </c>
      <c r="I85" s="68" t="str">
        <f>IF(A85="","",IF(VLOOKUP(A85,Scores!$A$2:$J$113,6,FALSE)=0,"",VLOOKUP(A85,Scores!$A$2:$J$113,6,FALSE)+IF(VLOOKUP(A85,Scores!$A$2:$J$113,6,FALSE)=MAX(Calculations!$P$3:$P$185),1,0)+$E85))</f>
        <v/>
      </c>
      <c r="J85" s="68" t="str">
        <f>IF(A85="","",IF(VLOOKUP(A85,Scores!$A$2:$J$113,7,FALSE)=0,"",VLOOKUP(A85,Scores!$A$2:$J$113,7,FALSE)+IF(VLOOKUP(A85,Scores!$A$2:$J$113,7,FALSE)=MAX(Calculations!$Q$3:$Q$1273),1,0)+$E85))</f>
        <v/>
      </c>
      <c r="K85" s="68" t="str">
        <f>IF(A85="","",IF(VLOOKUP(A85,Scores!$A$2:$J$113,8,FALSE)=0,"",VLOOKUP(A85,Scores!$A$2:$J$113,8,FALSE)+IF(VLOOKUP(A85,Scores!$A$2:$J$113,8,FALSE)=MAX(Calculations!$R$3:$R$185),1,0)+$E85))</f>
        <v/>
      </c>
      <c r="L85" s="68" t="str">
        <f>IF(A85="","",IF(VLOOKUP(A85,Scores!$A$2:$J$113,9,FALSE)=0,"",VLOOKUP(A85,Scores!$A$2:$J$113,9,FALSE)+IF(VLOOKUP(A85,Scores!$A$2:$J$113,9,FALSE)=MAX(Calculations!$S$3:$S$185),1,0)+$E85))</f>
        <v/>
      </c>
      <c r="M85" s="68" t="str">
        <f>IF(A85="","",IF(VLOOKUP(A85,Scores!$A$2:$J$113,10,FALSE)=0,"",VLOOKUP(A85,Scores!$A$2:$J$113,10,FALSE)+IF(VLOOKUP(A85,Scores!$A$2:$J$113,10,FALSE)=MAX(Calculations!$S$3:$S$185),1,0)+$E85))</f>
        <v/>
      </c>
      <c r="N85" s="100">
        <f t="shared" si="17"/>
        <v>0</v>
      </c>
    </row>
    <row r="86" spans="1:23" x14ac:dyDescent="0.35">
      <c r="A86" s="3"/>
      <c r="B86" s="4" t="str">
        <f>IF(A86="","",VLOOKUP(A86,Lookups!$A$2:$F$93,2,FALSE))</f>
        <v/>
      </c>
      <c r="C86" s="4" t="str">
        <f>IF(A86="","",VLOOKUP(A86,Lookups!$A$2:$F$93,3,FALSE))</f>
        <v/>
      </c>
      <c r="D86" s="4" t="str">
        <f>IF(A86="","",VLOOKUP(A86,Lookups!$A$2:$F$93,5,FALSE))</f>
        <v/>
      </c>
      <c r="E86" s="25" t="str">
        <f t="shared" si="16"/>
        <v/>
      </c>
      <c r="F86" s="68" t="str">
        <f>IF(A86="","",IF(VLOOKUP(A86,Scores!$A$2:$J$113,3,FALSE)=0,"",VLOOKUP(A86,Scores!$A$2:$J$113,3,FALSE)+IF(VLOOKUP(A86,Scores!$A$2:$J$113,3,FALSE)=MAX(Calculations!$M$6:$M$185),1,0)+$E86))</f>
        <v/>
      </c>
      <c r="G86" s="68" t="str">
        <f>IF(A86="","",IF(VLOOKUP(A86,Scores!$A$2:$J$113,4,FALSE)=0,"",VLOOKUP(A86,Scores!$A$2:$J$113,4,FALSE)+IF(VLOOKUP(A86,Scores!$A$2:$J$113,4,FALSE)=MAX(Calculations!$N$3:$N$185),1,0)+$E86))</f>
        <v/>
      </c>
      <c r="H86" s="68" t="str">
        <f>IF(A86="","",IF(VLOOKUP(A86,Scores!$A$2:$J$113,5,FALSE)=0,"",VLOOKUP(A86,Scores!$A$2:$J$113,5,FALSE)+IF(VLOOKUP(A86,Scores!$A$2:$J$113,5,FALSE)=MAX(Calculations!$O$3:$O$185),1,0)+$E86))</f>
        <v/>
      </c>
      <c r="I86" s="68" t="str">
        <f>IF(A86="","",IF(VLOOKUP(A86,Scores!$A$2:$J$113,6,FALSE)=0,"",VLOOKUP(A86,Scores!$A$2:$J$113,6,FALSE)+IF(VLOOKUP(A86,Scores!$A$2:$J$113,6,FALSE)=MAX(Calculations!$P$3:$P$185),1,0)+$E86))</f>
        <v/>
      </c>
      <c r="J86" s="68" t="str">
        <f>IF(A86="","",IF(VLOOKUP(A86,Scores!$A$2:$J$113,7,FALSE)=0,"",VLOOKUP(A86,Scores!$A$2:$J$113,7,FALSE)+IF(VLOOKUP(A86,Scores!$A$2:$J$113,7,FALSE)=MAX(Calculations!$Q$3:$Q$1273),1,0)+$E86))</f>
        <v/>
      </c>
      <c r="K86" s="68" t="str">
        <f>IF(A86="","",IF(VLOOKUP(A86,Scores!$A$2:$J$113,8,FALSE)=0,"",VLOOKUP(A86,Scores!$A$2:$J$113,8,FALSE)+IF(VLOOKUP(A86,Scores!$A$2:$J$113,8,FALSE)=MAX(Calculations!$R$3:$R$185),1,0)+$E86))</f>
        <v/>
      </c>
      <c r="L86" s="68" t="str">
        <f>IF(A86="","",IF(VLOOKUP(A86,Scores!$A$2:$J$113,9,FALSE)=0,"",VLOOKUP(A86,Scores!$A$2:$J$113,9,FALSE)+IF(VLOOKUP(A86,Scores!$A$2:$J$113,9,FALSE)=MAX(Calculations!$S$3:$S$185),1,0)+$E86))</f>
        <v/>
      </c>
      <c r="M86" s="68" t="str">
        <f>IF(A86="","",IF(VLOOKUP(A86,Scores!$A$2:$J$113,10,FALSE)=0,"",VLOOKUP(A86,Scores!$A$2:$J$113,10,FALSE)+IF(VLOOKUP(A86,Scores!$A$2:$J$113,10,FALSE)=MAX(Calculations!$S$3:$S$185),1,0)+$E86))</f>
        <v/>
      </c>
      <c r="N86" s="100">
        <f t="shared" si="17"/>
        <v>0</v>
      </c>
    </row>
    <row r="87" spans="1:23" x14ac:dyDescent="0.35">
      <c r="A87" s="3"/>
      <c r="B87" s="4" t="str">
        <f>IF(A87="","",VLOOKUP(A87,Lookups!$A$2:$F$93,2,FALSE))</f>
        <v/>
      </c>
      <c r="C87" s="4" t="str">
        <f>IF(A87="","",VLOOKUP(A87,Lookups!$A$2:$F$93,3,FALSE))</f>
        <v/>
      </c>
      <c r="D87" s="4" t="str">
        <f>IF(A87="","",VLOOKUP(A87,Lookups!$A$2:$F$93,5,FALSE))</f>
        <v/>
      </c>
      <c r="E87" s="25" t="str">
        <f t="shared" si="16"/>
        <v/>
      </c>
      <c r="F87" s="68" t="str">
        <f>IF(A87="","",IF(VLOOKUP(A87,Scores!$A$2:$J$113,3,FALSE)=0,"",VLOOKUP(A87,Scores!$A$2:$J$113,3,FALSE)+IF(VLOOKUP(A87,Scores!$A$2:$J$113,3,FALSE)=MAX(Calculations!$M$6:$M$185),1,0)+$E87))</f>
        <v/>
      </c>
      <c r="G87" s="68" t="str">
        <f>IF(A87="","",IF(VLOOKUP(A87,Scores!$A$2:$J$113,4,FALSE)=0,"",VLOOKUP(A87,Scores!$A$2:$J$113,4,FALSE)+IF(VLOOKUP(A87,Scores!$A$2:$J$113,4,FALSE)=MAX(Calculations!$N$3:$N$185),1,0)+$E87))</f>
        <v/>
      </c>
      <c r="H87" s="68" t="str">
        <f>IF(A87="","",IF(VLOOKUP(A87,Scores!$A$2:$J$113,5,FALSE)=0,"",VLOOKUP(A87,Scores!$A$2:$J$113,5,FALSE)+IF(VLOOKUP(A87,Scores!$A$2:$J$113,5,FALSE)=MAX(Calculations!$O$3:$O$185),1,0)+$E87))</f>
        <v/>
      </c>
      <c r="I87" s="68" t="str">
        <f>IF(A87="","",IF(VLOOKUP(A87,Scores!$A$2:$J$113,6,FALSE)=0,"",VLOOKUP(A87,Scores!$A$2:$J$113,6,FALSE)+IF(VLOOKUP(A87,Scores!$A$2:$J$113,6,FALSE)=MAX(Calculations!$P$3:$P$185),1,0)+$E87))</f>
        <v/>
      </c>
      <c r="J87" s="68" t="str">
        <f>IF(A87="","",IF(VLOOKUP(A87,Scores!$A$2:$J$113,7,FALSE)=0,"",VLOOKUP(A87,Scores!$A$2:$J$113,7,FALSE)+IF(VLOOKUP(A87,Scores!$A$2:$J$113,7,FALSE)=MAX(Calculations!$Q$3:$Q$1273),1,0)+$E87))</f>
        <v/>
      </c>
      <c r="K87" s="68" t="str">
        <f>IF(A87="","",IF(VLOOKUP(A87,Scores!$A$2:$J$113,8,FALSE)=0,"",VLOOKUP(A87,Scores!$A$2:$J$113,8,FALSE)+IF(VLOOKUP(A87,Scores!$A$2:$J$113,8,FALSE)=MAX(Calculations!$R$3:$R$185),1,0)+$E87))</f>
        <v/>
      </c>
      <c r="L87" s="68" t="str">
        <f>IF(A87="","",IF(VLOOKUP(A87,Scores!$A$2:$J$113,9,FALSE)=0,"",VLOOKUP(A87,Scores!$A$2:$J$113,9,FALSE)+IF(VLOOKUP(A87,Scores!$A$2:$J$113,9,FALSE)=MAX(Calculations!$S$3:$S$185),1,0)+$E87))</f>
        <v/>
      </c>
      <c r="M87" s="68" t="str">
        <f>IF(A87="","",IF(VLOOKUP(A87,Scores!$A$2:$J$113,10,FALSE)=0,"",VLOOKUP(A87,Scores!$A$2:$J$113,10,FALSE)+IF(VLOOKUP(A87,Scores!$A$2:$J$113,10,FALSE)=MAX(Calculations!$S$3:$S$185),1,0)+$E87))</f>
        <v/>
      </c>
      <c r="N87" s="100">
        <f t="shared" si="17"/>
        <v>0</v>
      </c>
    </row>
    <row r="88" spans="1:23" x14ac:dyDescent="0.35">
      <c r="A88" s="3"/>
      <c r="B88" s="4" t="str">
        <f>IF(A88="","",VLOOKUP(A88,Lookups!$A$2:$F$93,2,FALSE))</f>
        <v/>
      </c>
      <c r="C88" s="4" t="str">
        <f>IF(A88="","",VLOOKUP(A88,Lookups!$A$2:$F$93,3,FALSE))</f>
        <v/>
      </c>
      <c r="D88" s="4" t="str">
        <f>IF(A88="","",VLOOKUP(A88,Lookups!$A$2:$F$93,5,FALSE))</f>
        <v/>
      </c>
      <c r="E88" s="25" t="str">
        <f t="shared" si="16"/>
        <v/>
      </c>
      <c r="F88" s="68" t="str">
        <f>IF(A88="","",IF(VLOOKUP(A88,Scores!$A$2:$J$113,3,FALSE)=0,"",VLOOKUP(A88,Scores!$A$2:$J$113,3,FALSE)+IF(VLOOKUP(A88,Scores!$A$2:$J$113,3,FALSE)=MAX(Calculations!$M$6:$M$185),1,0)+$E88))</f>
        <v/>
      </c>
      <c r="G88" s="68" t="str">
        <f>IF(A88="","",IF(VLOOKUP(A88,Scores!$A$2:$J$113,4,FALSE)=0,"",VLOOKUP(A88,Scores!$A$2:$J$113,4,FALSE)+IF(VLOOKUP(A88,Scores!$A$2:$J$113,4,FALSE)=MAX(Calculations!$N$3:$N$185),1,0)+$E88))</f>
        <v/>
      </c>
      <c r="H88" s="68" t="str">
        <f>IF(A88="","",IF(VLOOKUP(A88,Scores!$A$2:$J$113,5,FALSE)=0,"",VLOOKUP(A88,Scores!$A$2:$J$113,5,FALSE)+IF(VLOOKUP(A88,Scores!$A$2:$J$113,5,FALSE)=MAX(Calculations!$O$3:$O$185),1,0)+$E88))</f>
        <v/>
      </c>
      <c r="I88" s="68" t="str">
        <f>IF(A88="","",IF(VLOOKUP(A88,Scores!$A$2:$J$113,6,FALSE)=0,"",VLOOKUP(A88,Scores!$A$2:$J$113,6,FALSE)+IF(VLOOKUP(A88,Scores!$A$2:$J$113,6,FALSE)=MAX(Calculations!$P$3:$P$185),1,0)+$E88))</f>
        <v/>
      </c>
      <c r="J88" s="68" t="str">
        <f>IF(A88="","",IF(VLOOKUP(A88,Scores!$A$2:$J$113,7,FALSE)=0,"",VLOOKUP(A88,Scores!$A$2:$J$113,7,FALSE)+IF(VLOOKUP(A88,Scores!$A$2:$J$113,7,FALSE)=MAX(Calculations!$Q$3:$Q$1273),1,0)+$E88))</f>
        <v/>
      </c>
      <c r="K88" s="68" t="str">
        <f>IF(A88="","",IF(VLOOKUP(A88,Scores!$A$2:$J$113,8,FALSE)=0,"",VLOOKUP(A88,Scores!$A$2:$J$113,8,FALSE)+IF(VLOOKUP(A88,Scores!$A$2:$J$113,8,FALSE)=MAX(Calculations!$R$3:$R$185),1,0)+$E88))</f>
        <v/>
      </c>
      <c r="L88" s="68" t="str">
        <f>IF(A88="","",IF(VLOOKUP(A88,Scores!$A$2:$J$113,9,FALSE)=0,"",VLOOKUP(A88,Scores!$A$2:$J$113,9,FALSE)+IF(VLOOKUP(A88,Scores!$A$2:$J$113,9,FALSE)=MAX(Calculations!$S$3:$S$185),1,0)+$E88))</f>
        <v/>
      </c>
      <c r="M88" s="68" t="str">
        <f>IF(A88="","",IF(VLOOKUP(A88,Scores!$A$2:$J$113,10,FALSE)=0,"",VLOOKUP(A88,Scores!$A$2:$J$113,10,FALSE)+IF(VLOOKUP(A88,Scores!$A$2:$J$113,10,FALSE)=MAX(Calculations!$S$3:$S$185),1,0)+$E88))</f>
        <v/>
      </c>
      <c r="N88" s="100">
        <f t="shared" si="17"/>
        <v>0</v>
      </c>
    </row>
    <row r="89" spans="1:23" x14ac:dyDescent="0.35">
      <c r="D89" s="90"/>
      <c r="E89" s="92"/>
      <c r="F89" s="23" t="str" cm="1">
        <f t="array" ref="F89">IFERROR(IF(COUNT(F83:F88)&lt;4,SUMPRODUCT(LARGE(F83:F88,_xlfn.SEQUENCE(COUNT(F83:F88)))),SUMPRODUCT(LARGE(F83:F88,_xlfn.SEQUENCE(4)))),"-")</f>
        <v>-</v>
      </c>
      <c r="G89" s="23" t="str" cm="1">
        <f t="array" ref="G89">IFERROR(IF(COUNT(G83:G88)&lt;4,SUMPRODUCT(LARGE(G83:G88,_xlfn.SEQUENCE(COUNT(G83:G88)))),SUMPRODUCT(LARGE(G83:G88,_xlfn.SEQUENCE(4)))),"-")</f>
        <v>-</v>
      </c>
      <c r="H89" s="23" t="str" cm="1">
        <f t="array" ref="H89">IFERROR(IF(COUNT(H83:H88)&lt;4,SUMPRODUCT(LARGE(H83:H88,_xlfn.SEQUENCE(COUNT(H83:H88)))),SUMPRODUCT(LARGE(H83:H88,_xlfn.SEQUENCE(4)))),"-")</f>
        <v>-</v>
      </c>
      <c r="I89" s="23" t="str" cm="1">
        <f t="array" ref="I89">IFERROR(IF(COUNT(I83:I88)&lt;4,SUMPRODUCT(LARGE(I83:I88,_xlfn.SEQUENCE(COUNT(I83:I88)))),SUMPRODUCT(LARGE(I83:I88,_xlfn.SEQUENCE(4)))),"-")</f>
        <v>-</v>
      </c>
      <c r="J89" s="23" t="str" cm="1">
        <f t="array" ref="J89">IFERROR(IF(COUNT(J83:J88)&lt;4,SUMPRODUCT(LARGE(J83:J88,_xlfn.SEQUENCE(COUNT(J83:J88)))),SUMPRODUCT(LARGE(J83:J88,_xlfn.SEQUENCE(4)))),"-")</f>
        <v>-</v>
      </c>
      <c r="K89" s="23" t="str" cm="1">
        <f t="array" ref="K89">IFERROR(IF(COUNT(K83:K88)&lt;4,SUMPRODUCT(LARGE(K83:K88,_xlfn.SEQUENCE(COUNT(K83:K88)))),SUMPRODUCT(LARGE(K83:K88,_xlfn.SEQUENCE(4)))),"-")</f>
        <v>-</v>
      </c>
      <c r="L89" s="23" t="str" cm="1">
        <f t="array" ref="L89">IFERROR(IF(COUNT(L83:L88)&lt;4,SUMPRODUCT(LARGE(L83:L88,_xlfn.SEQUENCE(COUNT(L83:L88)))),SUMPRODUCT(LARGE(L83:L88,_xlfn.SEQUENCE(4)))),"-")</f>
        <v>-</v>
      </c>
      <c r="M89" s="23" t="str" cm="1">
        <f t="array" ref="M89">IFERROR(IF(COUNT(M83:M88)&lt;4,SUMPRODUCT(LARGE(M83:M88,_xlfn.SEQUENCE(COUNT(M83:M88)))),SUMPRODUCT(LARGE(M83:M88,_xlfn.SEQUENCE(4)))),"-")</f>
        <v>-</v>
      </c>
      <c r="N89" s="19">
        <f>SUM(F89:L89)</f>
        <v>0</v>
      </c>
    </row>
    <row r="91" spans="1:23" x14ac:dyDescent="0.35">
      <c r="A91" s="3"/>
      <c r="B91" s="4" t="str">
        <f>IF(A91="","",VLOOKUP(A91,Lookups!$A$2:$F$93,2,FALSE))</f>
        <v/>
      </c>
      <c r="C91" s="4" t="str">
        <f>IF(A91="","",VLOOKUP(A91,Lookups!$A$2:$F$93,3,FALSE))</f>
        <v/>
      </c>
      <c r="D91" s="4" t="str">
        <f>IF(A91="","",VLOOKUP(A91,Lookups!$A$2:$F$93,5,FALSE))</f>
        <v/>
      </c>
      <c r="E91" s="25" t="str">
        <f t="shared" ref="E91:E96" si="18">IF(A91="","",IF(C91="Grade C",4,IF(C91="Grade B",3,IF(C91="Grade A",1,0))))</f>
        <v/>
      </c>
      <c r="F91" s="68" t="str">
        <f>IF(A91="","",IF(VLOOKUP(A91,Scores!$A$2:$J$113,3,FALSE)=0,"",VLOOKUP(A91,Scores!$A$2:$J$113,3,FALSE)+IF(VLOOKUP(A91,Scores!$A$2:$J$113,3,FALSE)=MAX(Calculations!$M$6:$M$185),1,0)+$E91))</f>
        <v/>
      </c>
      <c r="G91" s="68" t="str">
        <f>IF(A91="","",IF(VLOOKUP(A91,Scores!$A$2:$J$113,4,FALSE)=0,"",VLOOKUP(A91,Scores!$A$2:$J$113,4,FALSE)+IF(VLOOKUP(A91,Scores!$A$2:$J$113,4,FALSE)=MAX(Calculations!$N$3:$N$185),1,0)+$E91))</f>
        <v/>
      </c>
      <c r="H91" s="68" t="str">
        <f>IF(A91="","",IF(VLOOKUP(A91,Scores!$A$2:$J$113,5,FALSE)=0,"",VLOOKUP(A91,Scores!$A$2:$J$113,5,FALSE)+IF(VLOOKUP(A91,Scores!$A$2:$J$113,5,FALSE)=MAX(Calculations!$O$3:$O$185),1,0)+$E91))</f>
        <v/>
      </c>
      <c r="I91" s="68" t="str">
        <f>IF(A91="","",IF(VLOOKUP(A91,Scores!$A$2:$J$113,6,FALSE)=0,"",VLOOKUP(A91,Scores!$A$2:$J$113,6,FALSE)+IF(VLOOKUP(A91,Scores!$A$2:$J$113,6,FALSE)=MAX(Calculations!$P$3:$P$185),1,0)+$E91))</f>
        <v/>
      </c>
      <c r="J91" s="68" t="str">
        <f>IF(A91="","",IF(VLOOKUP(A91,Scores!$A$2:$J$113,7,FALSE)=0,"",VLOOKUP(A91,Scores!$A$2:$J$113,7,FALSE)+IF(VLOOKUP(A91,Scores!$A$2:$J$113,7,FALSE)=MAX(Calculations!$Q$3:$Q$1273),1,0)+$E91))</f>
        <v/>
      </c>
      <c r="K91" s="68" t="str">
        <f>IF(A91="","",IF(VLOOKUP(A91,Scores!$A$2:$J$113,8,FALSE)=0,"",VLOOKUP(A91,Scores!$A$2:$J$113,8,FALSE)+IF(VLOOKUP(A91,Scores!$A$2:$J$113,8,FALSE)=MAX(Calculations!$R$3:$R$185),1,0)+$E91))</f>
        <v/>
      </c>
      <c r="L91" s="68" t="str">
        <f>IF(A91="","",IF(VLOOKUP(A91,Scores!$A$2:$J$113,9,FALSE)=0,"",VLOOKUP(A91,Scores!$A$2:$J$113,9,FALSE)+IF(VLOOKUP(A91,Scores!$A$2:$J$113,9,FALSE)=MAX(Calculations!$S$3:$S$185),1,0)+$E91))</f>
        <v/>
      </c>
      <c r="M91" s="68" t="str">
        <f>IF(A91="","",IF(VLOOKUP(A91,Scores!$A$2:$J$113,10,FALSE)=0,"",VLOOKUP(A91,Scores!$A$2:$J$113,10,FALSE)+IF(VLOOKUP(A91,Scores!$A$2:$J$113,10,FALSE)=MAX(Calculations!$S$3:$S$185),1,0)+$E91))</f>
        <v/>
      </c>
      <c r="N91" s="100">
        <f t="shared" ref="N91:N96" si="19">SUM(F91:M91)</f>
        <v>0</v>
      </c>
    </row>
    <row r="92" spans="1:23" x14ac:dyDescent="0.35">
      <c r="A92" s="3"/>
      <c r="B92" s="4" t="str">
        <f>IF(A92="","",VLOOKUP(A92,Lookups!$A$2:$F$93,2,FALSE))</f>
        <v/>
      </c>
      <c r="C92" s="4" t="str">
        <f>IF(A92="","",VLOOKUP(A92,Lookups!$A$2:$F$93,3,FALSE))</f>
        <v/>
      </c>
      <c r="D92" s="4" t="str">
        <f>IF(A92="","",VLOOKUP(A92,Lookups!$A$2:$F$93,5,FALSE))</f>
        <v/>
      </c>
      <c r="E92" s="25" t="str">
        <f t="shared" si="18"/>
        <v/>
      </c>
      <c r="F92" s="68" t="str">
        <f>IF(A92="","",IF(VLOOKUP(A92,Scores!$A$2:$J$113,3,FALSE)=0,"",VLOOKUP(A92,Scores!$A$2:$J$113,3,FALSE)+IF(VLOOKUP(A92,Scores!$A$2:$J$113,3,FALSE)=MAX(Calculations!$M$6:$M$185),1,0)+$E92))</f>
        <v/>
      </c>
      <c r="G92" s="68" t="str">
        <f>IF(A92="","",IF(VLOOKUP(A92,Scores!$A$2:$J$113,4,FALSE)=0,"",VLOOKUP(A92,Scores!$A$2:$J$113,4,FALSE)+IF(VLOOKUP(A92,Scores!$A$2:$J$113,4,FALSE)=MAX(Calculations!$N$3:$N$185),1,0)+$E92))</f>
        <v/>
      </c>
      <c r="H92" s="68" t="str">
        <f>IF(A92="","",IF(VLOOKUP(A92,Scores!$A$2:$J$113,5,FALSE)=0,"",VLOOKUP(A92,Scores!$A$2:$J$113,5,FALSE)+IF(VLOOKUP(A92,Scores!$A$2:$J$113,5,FALSE)=MAX(Calculations!$O$3:$O$185),1,0)+$E92))</f>
        <v/>
      </c>
      <c r="I92" s="68" t="str">
        <f>IF(A92="","",IF(VLOOKUP(A92,Scores!$A$2:$J$113,6,FALSE)=0,"",VLOOKUP(A92,Scores!$A$2:$J$113,6,FALSE)+IF(VLOOKUP(A92,Scores!$A$2:$J$113,6,FALSE)=MAX(Calculations!$P$3:$P$185),1,0)+$E92))</f>
        <v/>
      </c>
      <c r="J92" s="68" t="str">
        <f>IF(A92="","",IF(VLOOKUP(A92,Scores!$A$2:$J$113,7,FALSE)=0,"",VLOOKUP(A92,Scores!$A$2:$J$113,7,FALSE)+IF(VLOOKUP(A92,Scores!$A$2:$J$113,7,FALSE)=MAX(Calculations!$Q$3:$Q$1273),1,0)+$E92))</f>
        <v/>
      </c>
      <c r="K92" s="68" t="str">
        <f>IF(A92="","",IF(VLOOKUP(A92,Scores!$A$2:$J$113,8,FALSE)=0,"",VLOOKUP(A92,Scores!$A$2:$J$113,8,FALSE)+IF(VLOOKUP(A92,Scores!$A$2:$J$113,8,FALSE)=MAX(Calculations!$R$3:$R$185),1,0)+$E92))</f>
        <v/>
      </c>
      <c r="L92" s="68" t="str">
        <f>IF(A92="","",IF(VLOOKUP(A92,Scores!$A$2:$J$113,9,FALSE)=0,"",VLOOKUP(A92,Scores!$A$2:$J$113,9,FALSE)+IF(VLOOKUP(A92,Scores!$A$2:$J$113,9,FALSE)=MAX(Calculations!$S$3:$S$185),1,0)+$E92))</f>
        <v/>
      </c>
      <c r="M92" s="68" t="str">
        <f>IF(A92="","",IF(VLOOKUP(A92,Scores!$A$2:$J$113,10,FALSE)=0,"",VLOOKUP(A92,Scores!$A$2:$J$113,10,FALSE)+IF(VLOOKUP(A92,Scores!$A$2:$J$113,10,FALSE)=MAX(Calculations!$S$3:$S$185),1,0)+$E92))</f>
        <v/>
      </c>
      <c r="N92" s="100">
        <f t="shared" si="19"/>
        <v>0</v>
      </c>
    </row>
    <row r="93" spans="1:23" x14ac:dyDescent="0.35">
      <c r="A93" s="3"/>
      <c r="B93" s="4" t="str">
        <f>IF(A93="","",VLOOKUP(A93,Lookups!$A$2:$F$93,2,FALSE))</f>
        <v/>
      </c>
      <c r="C93" s="4" t="str">
        <f>IF(A93="","",VLOOKUP(A93,Lookups!$A$2:$F$93,3,FALSE))</f>
        <v/>
      </c>
      <c r="D93" s="4" t="str">
        <f>IF(A93="","",VLOOKUP(A93,Lookups!$A$2:$F$93,5,FALSE))</f>
        <v/>
      </c>
      <c r="E93" s="25" t="str">
        <f t="shared" si="18"/>
        <v/>
      </c>
      <c r="F93" s="68" t="str">
        <f>IF(A93="","",IF(VLOOKUP(A93,Scores!$A$2:$J$113,3,FALSE)=0,"",VLOOKUP(A93,Scores!$A$2:$J$113,3,FALSE)+IF(VLOOKUP(A93,Scores!$A$2:$J$113,3,FALSE)=MAX(Calculations!$M$6:$M$185),1,0)+$E93))</f>
        <v/>
      </c>
      <c r="G93" s="68" t="str">
        <f>IF(A93="","",IF(VLOOKUP(A93,Scores!$A$2:$J$113,4,FALSE)=0,"",VLOOKUP(A93,Scores!$A$2:$J$113,4,FALSE)+IF(VLOOKUP(A93,Scores!$A$2:$J$113,4,FALSE)=MAX(Calculations!$N$3:$N$185),1,0)+$E93))</f>
        <v/>
      </c>
      <c r="H93" s="68" t="str">
        <f>IF(A93="","",IF(VLOOKUP(A93,Scores!$A$2:$J$113,5,FALSE)=0,"",VLOOKUP(A93,Scores!$A$2:$J$113,5,FALSE)+IF(VLOOKUP(A93,Scores!$A$2:$J$113,5,FALSE)=MAX(Calculations!$O$3:$O$185),1,0)+$E93))</f>
        <v/>
      </c>
      <c r="I93" s="68" t="str">
        <f>IF(A93="","",IF(VLOOKUP(A93,Scores!$A$2:$J$113,6,FALSE)=0,"",VLOOKUP(A93,Scores!$A$2:$J$113,6,FALSE)+IF(VLOOKUP(A93,Scores!$A$2:$J$113,6,FALSE)=MAX(Calculations!$P$3:$P$185),1,0)+$E93))</f>
        <v/>
      </c>
      <c r="J93" s="68" t="str">
        <f>IF(A93="","",IF(VLOOKUP(A93,Scores!$A$2:$J$113,7,FALSE)=0,"",VLOOKUP(A93,Scores!$A$2:$J$113,7,FALSE)+IF(VLOOKUP(A93,Scores!$A$2:$J$113,7,FALSE)=MAX(Calculations!$Q$3:$Q$1273),1,0)+$E93))</f>
        <v/>
      </c>
      <c r="K93" s="68" t="str">
        <f>IF(A93="","",IF(VLOOKUP(A93,Scores!$A$2:$J$113,8,FALSE)=0,"",VLOOKUP(A93,Scores!$A$2:$J$113,8,FALSE)+IF(VLOOKUP(A93,Scores!$A$2:$J$113,8,FALSE)=MAX(Calculations!$R$3:$R$185),1,0)+$E93))</f>
        <v/>
      </c>
      <c r="L93" s="68" t="str">
        <f>IF(A93="","",IF(VLOOKUP(A93,Scores!$A$2:$J$113,9,FALSE)=0,"",VLOOKUP(A93,Scores!$A$2:$J$113,9,FALSE)+IF(VLOOKUP(A93,Scores!$A$2:$J$113,9,FALSE)=MAX(Calculations!$S$3:$S$185),1,0)+$E93))</f>
        <v/>
      </c>
      <c r="M93" s="68" t="str">
        <f>IF(A93="","",IF(VLOOKUP(A93,Scores!$A$2:$J$113,10,FALSE)=0,"",VLOOKUP(A93,Scores!$A$2:$J$113,10,FALSE)+IF(VLOOKUP(A93,Scores!$A$2:$J$113,10,FALSE)=MAX(Calculations!$S$3:$S$185),1,0)+$E93))</f>
        <v/>
      </c>
      <c r="N93" s="100">
        <f t="shared" si="19"/>
        <v>0</v>
      </c>
    </row>
    <row r="94" spans="1:23" x14ac:dyDescent="0.35">
      <c r="A94" s="3"/>
      <c r="B94" s="4" t="str">
        <f>IF(A94="","",VLOOKUP(A94,Lookups!$A$2:$F$93,2,FALSE))</f>
        <v/>
      </c>
      <c r="C94" s="4" t="str">
        <f>IF(A94="","",VLOOKUP(A94,Lookups!$A$2:$F$93,3,FALSE))</f>
        <v/>
      </c>
      <c r="D94" s="4" t="str">
        <f>IF(A94="","",VLOOKUP(A94,Lookups!$A$2:$F$93,5,FALSE))</f>
        <v/>
      </c>
      <c r="E94" s="25" t="str">
        <f t="shared" si="18"/>
        <v/>
      </c>
      <c r="F94" s="68" t="str">
        <f>IF(A94="","",IF(VLOOKUP(A94,Scores!$A$2:$J$113,3,FALSE)=0,"",VLOOKUP(A94,Scores!$A$2:$J$113,3,FALSE)+IF(VLOOKUP(A94,Scores!$A$2:$J$113,3,FALSE)=MAX(Calculations!$M$6:$M$185),1,0)+$E94))</f>
        <v/>
      </c>
      <c r="G94" s="68" t="str">
        <f>IF(A94="","",IF(VLOOKUP(A94,Scores!$A$2:$J$113,4,FALSE)=0,"",VLOOKUP(A94,Scores!$A$2:$J$113,4,FALSE)+IF(VLOOKUP(A94,Scores!$A$2:$J$113,4,FALSE)=MAX(Calculations!$N$3:$N$185),1,0)+$E94))</f>
        <v/>
      </c>
      <c r="H94" s="68" t="str">
        <f>IF(A94="","",IF(VLOOKUP(A94,Scores!$A$2:$J$113,5,FALSE)=0,"",VLOOKUP(A94,Scores!$A$2:$J$113,5,FALSE)+IF(VLOOKUP(A94,Scores!$A$2:$J$113,5,FALSE)=MAX(Calculations!$O$3:$O$185),1,0)+$E94))</f>
        <v/>
      </c>
      <c r="I94" s="68" t="str">
        <f>IF(A94="","",IF(VLOOKUP(A94,Scores!$A$2:$J$113,6,FALSE)=0,"",VLOOKUP(A94,Scores!$A$2:$J$113,6,FALSE)+IF(VLOOKUP(A94,Scores!$A$2:$J$113,6,FALSE)=MAX(Calculations!$P$3:$P$185),1,0)+$E94))</f>
        <v/>
      </c>
      <c r="J94" s="68" t="str">
        <f>IF(A94="","",IF(VLOOKUP(A94,Scores!$A$2:$J$113,7,FALSE)=0,"",VLOOKUP(A94,Scores!$A$2:$J$113,7,FALSE)+IF(VLOOKUP(A94,Scores!$A$2:$J$113,7,FALSE)=MAX(Calculations!$Q$3:$Q$1273),1,0)+$E94))</f>
        <v/>
      </c>
      <c r="K94" s="68" t="str">
        <f>IF(A94="","",IF(VLOOKUP(A94,Scores!$A$2:$J$113,8,FALSE)=0,"",VLOOKUP(A94,Scores!$A$2:$J$113,8,FALSE)+IF(VLOOKUP(A94,Scores!$A$2:$J$113,8,FALSE)=MAX(Calculations!$R$3:$R$185),1,0)+$E94))</f>
        <v/>
      </c>
      <c r="L94" s="68" t="str">
        <f>IF(A94="","",IF(VLOOKUP(A94,Scores!$A$2:$J$113,9,FALSE)=0,"",VLOOKUP(A94,Scores!$A$2:$J$113,9,FALSE)+IF(VLOOKUP(A94,Scores!$A$2:$J$113,9,FALSE)=MAX(Calculations!$S$3:$S$185),1,0)+$E94))</f>
        <v/>
      </c>
      <c r="M94" s="68" t="str">
        <f>IF(A94="","",IF(VLOOKUP(A94,Scores!$A$2:$J$113,10,FALSE)=0,"",VLOOKUP(A94,Scores!$A$2:$J$113,10,FALSE)+IF(VLOOKUP(A94,Scores!$A$2:$J$113,10,FALSE)=MAX(Calculations!$S$3:$S$185),1,0)+$E94))</f>
        <v/>
      </c>
      <c r="N94" s="100">
        <f t="shared" si="19"/>
        <v>0</v>
      </c>
      <c r="W94" s="29"/>
    </row>
    <row r="95" spans="1:23" x14ac:dyDescent="0.35">
      <c r="A95" s="3"/>
      <c r="B95" s="4" t="str">
        <f>IF(A95="","",VLOOKUP(A95,Lookups!$A$2:$F$93,2,FALSE))</f>
        <v/>
      </c>
      <c r="C95" s="4" t="str">
        <f>IF(A95="","",VLOOKUP(A95,Lookups!$A$2:$F$93,3,FALSE))</f>
        <v/>
      </c>
      <c r="D95" s="4" t="str">
        <f>IF(A95="","",VLOOKUP(A95,Lookups!$A$2:$F$93,5,FALSE))</f>
        <v/>
      </c>
      <c r="E95" s="25" t="str">
        <f t="shared" si="18"/>
        <v/>
      </c>
      <c r="F95" s="68" t="str">
        <f>IF(A95="","",IF(VLOOKUP(A95,Scores!$A$2:$J$113,3,FALSE)=0,"",VLOOKUP(A95,Scores!$A$2:$J$113,3,FALSE)+IF(VLOOKUP(A95,Scores!$A$2:$J$113,3,FALSE)=MAX(Calculations!$M$6:$M$185),1,0)+$E95))</f>
        <v/>
      </c>
      <c r="G95" s="68" t="str">
        <f>IF(A95="","",IF(VLOOKUP(A95,Scores!$A$2:$J$113,4,FALSE)=0,"",VLOOKUP(A95,Scores!$A$2:$J$113,4,FALSE)+IF(VLOOKUP(A95,Scores!$A$2:$J$113,4,FALSE)=MAX(Calculations!$N$3:$N$185),1,0)+$E95))</f>
        <v/>
      </c>
      <c r="H95" s="68" t="str">
        <f>IF(A95="","",IF(VLOOKUP(A95,Scores!$A$2:$J$113,5,FALSE)=0,"",VLOOKUP(A95,Scores!$A$2:$J$113,5,FALSE)+IF(VLOOKUP(A95,Scores!$A$2:$J$113,5,FALSE)=MAX(Calculations!$O$3:$O$185),1,0)+$E95))</f>
        <v/>
      </c>
      <c r="I95" s="68" t="str">
        <f>IF(A95="","",IF(VLOOKUP(A95,Scores!$A$2:$J$113,6,FALSE)=0,"",VLOOKUP(A95,Scores!$A$2:$J$113,6,FALSE)+IF(VLOOKUP(A95,Scores!$A$2:$J$113,6,FALSE)=MAX(Calculations!$P$3:$P$185),1,0)+$E95))</f>
        <v/>
      </c>
      <c r="J95" s="68" t="str">
        <f>IF(A95="","",IF(VLOOKUP(A95,Scores!$A$2:$J$113,7,FALSE)=0,"",VLOOKUP(A95,Scores!$A$2:$J$113,7,FALSE)+IF(VLOOKUP(A95,Scores!$A$2:$J$113,7,FALSE)=MAX(Calculations!$Q$3:$Q$1273),1,0)+$E95))</f>
        <v/>
      </c>
      <c r="K95" s="68" t="str">
        <f>IF(A95="","",IF(VLOOKUP(A95,Scores!$A$2:$J$113,8,FALSE)=0,"",VLOOKUP(A95,Scores!$A$2:$J$113,8,FALSE)+IF(VLOOKUP(A95,Scores!$A$2:$J$113,8,FALSE)=MAX(Calculations!$R$3:$R$185),1,0)+$E95))</f>
        <v/>
      </c>
      <c r="L95" s="68" t="str">
        <f>IF(A95="","",IF(VLOOKUP(A95,Scores!$A$2:$J$113,9,FALSE)=0,"",VLOOKUP(A95,Scores!$A$2:$J$113,9,FALSE)+IF(VLOOKUP(A95,Scores!$A$2:$J$113,9,FALSE)=MAX(Calculations!$S$3:$S$185),1,0)+$E95))</f>
        <v/>
      </c>
      <c r="M95" s="68" t="str">
        <f>IF(A95="","",IF(VLOOKUP(A95,Scores!$A$2:$J$113,10,FALSE)=0,"",VLOOKUP(A95,Scores!$A$2:$J$113,10,FALSE)+IF(VLOOKUP(A95,Scores!$A$2:$J$113,10,FALSE)=MAX(Calculations!$S$3:$S$185),1,0)+$E95))</f>
        <v/>
      </c>
      <c r="N95" s="100">
        <f t="shared" si="19"/>
        <v>0</v>
      </c>
    </row>
    <row r="96" spans="1:23" x14ac:dyDescent="0.35">
      <c r="A96" s="3"/>
      <c r="B96" s="4" t="str">
        <f>IF(A96="","",VLOOKUP(A96,Lookups!$A$2:$F$93,2,FALSE))</f>
        <v/>
      </c>
      <c r="C96" s="4" t="str">
        <f>IF(A96="","",VLOOKUP(A96,Lookups!$A$2:$F$93,3,FALSE))</f>
        <v/>
      </c>
      <c r="D96" s="4" t="str">
        <f>IF(A96="","",VLOOKUP(A96,Lookups!$A$2:$F$93,5,FALSE))</f>
        <v/>
      </c>
      <c r="E96" s="25" t="str">
        <f t="shared" si="18"/>
        <v/>
      </c>
      <c r="F96" s="68" t="str">
        <f>IF(A96="","",IF(VLOOKUP(A96,Scores!$A$2:$J$113,3,FALSE)=0,"",VLOOKUP(A96,Scores!$A$2:$J$113,3,FALSE)+IF(VLOOKUP(A96,Scores!$A$2:$J$113,3,FALSE)=MAX(Calculations!$M$6:$M$185),1,0)+$E96))</f>
        <v/>
      </c>
      <c r="G96" s="68" t="str">
        <f>IF(A96="","",IF(VLOOKUP(A96,Scores!$A$2:$J$113,4,FALSE)=0,"",VLOOKUP(A96,Scores!$A$2:$J$113,4,FALSE)+IF(VLOOKUP(A96,Scores!$A$2:$J$113,4,FALSE)=MAX(Calculations!$N$3:$N$185),1,0)+$E96))</f>
        <v/>
      </c>
      <c r="H96" s="68" t="str">
        <f>IF(A96="","",IF(VLOOKUP(A96,Scores!$A$2:$J$113,5,FALSE)=0,"",VLOOKUP(A96,Scores!$A$2:$J$113,5,FALSE)+IF(VLOOKUP(A96,Scores!$A$2:$J$113,5,FALSE)=MAX(Calculations!$O$3:$O$185),1,0)+$E96))</f>
        <v/>
      </c>
      <c r="I96" s="68" t="str">
        <f>IF(A96="","",IF(VLOOKUP(A96,Scores!$A$2:$J$113,6,FALSE)=0,"",VLOOKUP(A96,Scores!$A$2:$J$113,6,FALSE)+IF(VLOOKUP(A96,Scores!$A$2:$J$113,6,FALSE)=MAX(Calculations!$P$3:$P$185),1,0)+$E96))</f>
        <v/>
      </c>
      <c r="J96" s="68" t="str">
        <f>IF(A96="","",IF(VLOOKUP(A96,Scores!$A$2:$J$113,7,FALSE)=0,"",VLOOKUP(A96,Scores!$A$2:$J$113,7,FALSE)+IF(VLOOKUP(A96,Scores!$A$2:$J$113,7,FALSE)=MAX(Calculations!$Q$3:$Q$1273),1,0)+$E96))</f>
        <v/>
      </c>
      <c r="K96" s="68" t="str">
        <f>IF(A96="","",IF(VLOOKUP(A96,Scores!$A$2:$J$113,8,FALSE)=0,"",VLOOKUP(A96,Scores!$A$2:$J$113,8,FALSE)+IF(VLOOKUP(A96,Scores!$A$2:$J$113,8,FALSE)=MAX(Calculations!$R$3:$R$185),1,0)+$E96))</f>
        <v/>
      </c>
      <c r="L96" s="68" t="str">
        <f>IF(A96="","",IF(VLOOKUP(A96,Scores!$A$2:$J$113,9,FALSE)=0,"",VLOOKUP(A96,Scores!$A$2:$J$113,9,FALSE)+IF(VLOOKUP(A96,Scores!$A$2:$J$113,9,FALSE)=MAX(Calculations!$S$3:$S$185),1,0)+$E96))</f>
        <v/>
      </c>
      <c r="M96" s="68" t="str">
        <f>IF(A96="","",IF(VLOOKUP(A96,Scores!$A$2:$J$113,10,FALSE)=0,"",VLOOKUP(A96,Scores!$A$2:$J$113,10,FALSE)+IF(VLOOKUP(A96,Scores!$A$2:$J$113,10,FALSE)=MAX(Calculations!$S$3:$S$185),1,0)+$E96))</f>
        <v/>
      </c>
      <c r="N96" s="100">
        <f t="shared" si="19"/>
        <v>0</v>
      </c>
    </row>
    <row r="97" spans="1:23" x14ac:dyDescent="0.35">
      <c r="D97" s="90"/>
      <c r="E97" s="92"/>
      <c r="F97" s="23" t="str" cm="1">
        <f t="array" ref="F97">IFERROR(IF(COUNT(F91:F96)&lt;4,SUMPRODUCT(LARGE(F91:F96,_xlfn.SEQUENCE(COUNT(F91:F96)))),SUMPRODUCT(LARGE(F91:F96,_xlfn.SEQUENCE(4)))),"-")</f>
        <v>-</v>
      </c>
      <c r="G97" s="23" t="str" cm="1">
        <f t="array" ref="G97">IFERROR(IF(COUNT(G91:G96)&lt;4,SUMPRODUCT(LARGE(G91:G96,_xlfn.SEQUENCE(COUNT(G91:G96)))),SUMPRODUCT(LARGE(G91:G96,_xlfn.SEQUENCE(4)))),"-")</f>
        <v>-</v>
      </c>
      <c r="H97" s="23" t="str" cm="1">
        <f t="array" ref="H97">IFERROR(IF(COUNT(H91:H96)&lt;4,SUMPRODUCT(LARGE(H91:H96,_xlfn.SEQUENCE(COUNT(H91:H96)))),SUMPRODUCT(LARGE(H91:H96,_xlfn.SEQUENCE(4)))),"-")</f>
        <v>-</v>
      </c>
      <c r="I97" s="23" t="str" cm="1">
        <f t="array" ref="I97">IFERROR(IF(COUNT(I91:I96)&lt;4,SUMPRODUCT(LARGE(I91:I96,_xlfn.SEQUENCE(COUNT(I91:I96)))),SUMPRODUCT(LARGE(I91:I96,_xlfn.SEQUENCE(4)))),"-")</f>
        <v>-</v>
      </c>
      <c r="J97" s="23" t="str" cm="1">
        <f t="array" ref="J97">IFERROR(IF(COUNT(J91:J96)&lt;4,SUMPRODUCT(LARGE(J91:J96,_xlfn.SEQUENCE(COUNT(J91:J96)))),SUMPRODUCT(LARGE(J91:J96,_xlfn.SEQUENCE(4)))),"-")</f>
        <v>-</v>
      </c>
      <c r="K97" s="23" t="str" cm="1">
        <f t="array" ref="K97">IFERROR(IF(COUNT(K91:K96)&lt;4,SUMPRODUCT(LARGE(K91:K96,_xlfn.SEQUENCE(COUNT(K91:K96)))),SUMPRODUCT(LARGE(K91:K96,_xlfn.SEQUENCE(4)))),"-")</f>
        <v>-</v>
      </c>
      <c r="L97" s="23" t="str" cm="1">
        <f t="array" ref="L97">IFERROR(IF(COUNT(L91:L96)&lt;4,SUMPRODUCT(LARGE(L91:L96,_xlfn.SEQUENCE(COUNT(L91:L96)))),SUMPRODUCT(LARGE(L91:L96,_xlfn.SEQUENCE(4)))),"-")</f>
        <v>-</v>
      </c>
      <c r="M97" s="23" t="str" cm="1">
        <f t="array" ref="M97">IFERROR(IF(COUNT(M91:M96)&lt;4,SUMPRODUCT(LARGE(M91:M96,_xlfn.SEQUENCE(COUNT(M91:M96)))),SUMPRODUCT(LARGE(M91:M96,_xlfn.SEQUENCE(4)))),"-")</f>
        <v>-</v>
      </c>
      <c r="N97" s="19">
        <f>SUM(F97:L97)</f>
        <v>0</v>
      </c>
    </row>
    <row r="99" spans="1:23" x14ac:dyDescent="0.35">
      <c r="A99" s="3"/>
      <c r="B99" s="4" t="str">
        <f>IF(A99="","",VLOOKUP(A99,Lookups!$A$2:$F$93,2,FALSE))</f>
        <v/>
      </c>
      <c r="C99" s="4" t="str">
        <f>IF(A99="","",VLOOKUP(A99,Lookups!$A$2:$F$93,3,FALSE))</f>
        <v/>
      </c>
      <c r="D99" s="4" t="str">
        <f>IF(A99="","",VLOOKUP(A99,Lookups!$A$2:$F$93,5,FALSE))</f>
        <v/>
      </c>
      <c r="E99" s="25" t="str">
        <f t="shared" ref="E99:E104" si="20">IF(A99="","",IF(C99="Grade C",4,IF(C99="Grade B",3,IF(C99="Grade A",1,0))))</f>
        <v/>
      </c>
      <c r="F99" s="68" t="str">
        <f>IF(A99="","",IF(VLOOKUP(A99,Scores!$A$2:$J$113,3,FALSE)=0,"",VLOOKUP(A99,Scores!$A$2:$J$113,3,FALSE)+IF(VLOOKUP(A99,Scores!$A$2:$J$113,3,FALSE)=MAX(Calculations!$M$6:$M$185),1,0)+$E99))</f>
        <v/>
      </c>
      <c r="G99" s="68" t="str">
        <f>IF(A99="","",IF(VLOOKUP(A99,Scores!$A$2:$J$113,4,FALSE)=0,"",VLOOKUP(A99,Scores!$A$2:$J$113,4,FALSE)+IF(VLOOKUP(A99,Scores!$A$2:$J$113,4,FALSE)=MAX(Calculations!$N$3:$N$185),1,0)+$E99))</f>
        <v/>
      </c>
      <c r="H99" s="68" t="str">
        <f>IF(A99="","",IF(VLOOKUP(A99,Scores!$A$2:$J$113,5,FALSE)=0,"",VLOOKUP(A99,Scores!$A$2:$J$113,5,FALSE)+IF(VLOOKUP(A99,Scores!$A$2:$J$113,5,FALSE)=MAX(Calculations!$O$3:$O$185),1,0)+$E99))</f>
        <v/>
      </c>
      <c r="I99" s="68" t="str">
        <f>IF(A99="","",IF(VLOOKUP(A99,Scores!$A$2:$J$113,6,FALSE)=0,"",VLOOKUP(A99,Scores!$A$2:$J$113,6,FALSE)+IF(VLOOKUP(A99,Scores!$A$2:$J$113,6,FALSE)=MAX(Calculations!$P$3:$P$185),1,0)+$E99))</f>
        <v/>
      </c>
      <c r="J99" s="68" t="str">
        <f>IF(A99="","",IF(VLOOKUP(A99,Scores!$A$2:$J$113,7,FALSE)=0,"",VLOOKUP(A99,Scores!$A$2:$J$113,7,FALSE)+IF(VLOOKUP(A99,Scores!$A$2:$J$113,7,FALSE)=MAX(Calculations!$Q$3:$Q$1273),1,0)+$E99))</f>
        <v/>
      </c>
      <c r="K99" s="68" t="str">
        <f>IF(A99="","",IF(VLOOKUP(A99,Scores!$A$2:$J$113,8,FALSE)=0,"",VLOOKUP(A99,Scores!$A$2:$J$113,8,FALSE)+IF(VLOOKUP(A99,Scores!$A$2:$J$113,8,FALSE)=MAX(Calculations!$R$3:$R$185),1,0)+$E99))</f>
        <v/>
      </c>
      <c r="L99" s="68" t="str">
        <f>IF(A99="","",IF(VLOOKUP(A99,Scores!$A$2:$J$113,9,FALSE)=0,"",VLOOKUP(A99,Scores!$A$2:$J$113,9,FALSE)+IF(VLOOKUP(A99,Scores!$A$2:$J$113,9,FALSE)=MAX(Calculations!$S$3:$S$185),1,0)+$E99))</f>
        <v/>
      </c>
      <c r="M99" s="68" t="str">
        <f>IF(A99="","",IF(VLOOKUP(A99,Scores!$A$2:$J$113,10,FALSE)=0,"",VLOOKUP(A99,Scores!$A$2:$J$113,10,FALSE)+IF(VLOOKUP(A99,Scores!$A$2:$J$113,10,FALSE)=MAX(Calculations!$S$3:$S$185),1,0)+$E99))</f>
        <v/>
      </c>
      <c r="N99" s="100">
        <f t="shared" ref="N99:N104" si="21">SUM(F99:M99)</f>
        <v>0</v>
      </c>
    </row>
    <row r="100" spans="1:23" x14ac:dyDescent="0.35">
      <c r="A100" s="3"/>
      <c r="B100" s="4" t="str">
        <f>IF(A100="","",VLOOKUP(A100,Lookups!$A$2:$F$93,2,FALSE))</f>
        <v/>
      </c>
      <c r="C100" s="4" t="str">
        <f>IF(A100="","",VLOOKUP(A100,Lookups!$A$2:$F$93,3,FALSE))</f>
        <v/>
      </c>
      <c r="D100" s="4" t="str">
        <f>IF(A100="","",VLOOKUP(A100,Lookups!$A$2:$F$93,5,FALSE))</f>
        <v/>
      </c>
      <c r="E100" s="25" t="str">
        <f t="shared" si="20"/>
        <v/>
      </c>
      <c r="F100" s="68" t="str">
        <f>IF(A100="","",IF(VLOOKUP(A100,Scores!$A$2:$J$113,3,FALSE)=0,"",VLOOKUP(A100,Scores!$A$2:$J$113,3,FALSE)+IF(VLOOKUP(A100,Scores!$A$2:$J$113,3,FALSE)=MAX(Calculations!$M$6:$M$185),1,0)+$E100))</f>
        <v/>
      </c>
      <c r="G100" s="68" t="str">
        <f>IF(A100="","",IF(VLOOKUP(A100,Scores!$A$2:$J$113,4,FALSE)=0,"",VLOOKUP(A100,Scores!$A$2:$J$113,4,FALSE)+IF(VLOOKUP(A100,Scores!$A$2:$J$113,4,FALSE)=MAX(Calculations!$N$3:$N$185),1,0)+$E100))</f>
        <v/>
      </c>
      <c r="H100" s="68" t="str">
        <f>IF(A100="","",IF(VLOOKUP(A100,Scores!$A$2:$J$113,5,FALSE)=0,"",VLOOKUP(A100,Scores!$A$2:$J$113,5,FALSE)+IF(VLOOKUP(A100,Scores!$A$2:$J$113,5,FALSE)=MAX(Calculations!$O$3:$O$185),1,0)+$E100))</f>
        <v/>
      </c>
      <c r="I100" s="68" t="str">
        <f>IF(A100="","",IF(VLOOKUP(A100,Scores!$A$2:$J$113,6,FALSE)=0,"",VLOOKUP(A100,Scores!$A$2:$J$113,6,FALSE)+IF(VLOOKUP(A100,Scores!$A$2:$J$113,6,FALSE)=MAX(Calculations!$P$3:$P$185),1,0)+$E100))</f>
        <v/>
      </c>
      <c r="J100" s="68" t="str">
        <f>IF(A100="","",IF(VLOOKUP(A100,Scores!$A$2:$J$113,7,FALSE)=0,"",VLOOKUP(A100,Scores!$A$2:$J$113,7,FALSE)+IF(VLOOKUP(A100,Scores!$A$2:$J$113,7,FALSE)=MAX(Calculations!$Q$3:$Q$1273),1,0)+$E100))</f>
        <v/>
      </c>
      <c r="K100" s="68" t="str">
        <f>IF(A100="","",IF(VLOOKUP(A100,Scores!$A$2:$J$113,8,FALSE)=0,"",VLOOKUP(A100,Scores!$A$2:$J$113,8,FALSE)+IF(VLOOKUP(A100,Scores!$A$2:$J$113,8,FALSE)=MAX(Calculations!$R$3:$R$185),1,0)+$E100))</f>
        <v/>
      </c>
      <c r="L100" s="68" t="str">
        <f>IF(A100="","",IF(VLOOKUP(A100,Scores!$A$2:$J$113,9,FALSE)=0,"",VLOOKUP(A100,Scores!$A$2:$J$113,9,FALSE)+IF(VLOOKUP(A100,Scores!$A$2:$J$113,9,FALSE)=MAX(Calculations!$S$3:$S$185),1,0)+$E100))</f>
        <v/>
      </c>
      <c r="M100" s="68" t="str">
        <f>IF(A100="","",IF(VLOOKUP(A100,Scores!$A$2:$J$113,10,FALSE)=0,"",VLOOKUP(A100,Scores!$A$2:$J$113,10,FALSE)+IF(VLOOKUP(A100,Scores!$A$2:$J$113,10,FALSE)=MAX(Calculations!$S$3:$S$185),1,0)+$E100))</f>
        <v/>
      </c>
      <c r="N100" s="100">
        <f t="shared" si="21"/>
        <v>0</v>
      </c>
    </row>
    <row r="101" spans="1:23" x14ac:dyDescent="0.35">
      <c r="A101" s="3"/>
      <c r="B101" s="4" t="str">
        <f>IF(A101="","",VLOOKUP(A101,Lookups!$A$2:$F$93,2,FALSE))</f>
        <v/>
      </c>
      <c r="C101" s="4" t="str">
        <f>IF(A101="","",VLOOKUP(A101,Lookups!$A$2:$F$93,3,FALSE))</f>
        <v/>
      </c>
      <c r="D101" s="4" t="str">
        <f>IF(A101="","",VLOOKUP(A101,Lookups!$A$2:$F$93,5,FALSE))</f>
        <v/>
      </c>
      <c r="E101" s="25" t="str">
        <f t="shared" si="20"/>
        <v/>
      </c>
      <c r="F101" s="68" t="str">
        <f>IF(A101="","",IF(VLOOKUP(A101,Scores!$A$2:$J$113,3,FALSE)=0,"",VLOOKUP(A101,Scores!$A$2:$J$113,3,FALSE)+IF(VLOOKUP(A101,Scores!$A$2:$J$113,3,FALSE)=MAX(Calculations!$M$6:$M$185),1,0)+$E101))</f>
        <v/>
      </c>
      <c r="G101" s="68" t="str">
        <f>IF(A101="","",IF(VLOOKUP(A101,Scores!$A$2:$J$113,4,FALSE)=0,"",VLOOKUP(A101,Scores!$A$2:$J$113,4,FALSE)+IF(VLOOKUP(A101,Scores!$A$2:$J$113,4,FALSE)=MAX(Calculations!$N$3:$N$185),1,0)+$E101))</f>
        <v/>
      </c>
      <c r="H101" s="68" t="str">
        <f>IF(A101="","",IF(VLOOKUP(A101,Scores!$A$2:$J$113,5,FALSE)=0,"",VLOOKUP(A101,Scores!$A$2:$J$113,5,FALSE)+IF(VLOOKUP(A101,Scores!$A$2:$J$113,5,FALSE)=MAX(Calculations!$O$3:$O$185),1,0)+$E101))</f>
        <v/>
      </c>
      <c r="I101" s="68" t="str">
        <f>IF(A101="","",IF(VLOOKUP(A101,Scores!$A$2:$J$113,6,FALSE)=0,"",VLOOKUP(A101,Scores!$A$2:$J$113,6,FALSE)+IF(VLOOKUP(A101,Scores!$A$2:$J$113,6,FALSE)=MAX(Calculations!$P$3:$P$185),1,0)+$E101))</f>
        <v/>
      </c>
      <c r="J101" s="68" t="str">
        <f>IF(A101="","",IF(VLOOKUP(A101,Scores!$A$2:$J$113,7,FALSE)=0,"",VLOOKUP(A101,Scores!$A$2:$J$113,7,FALSE)+IF(VLOOKUP(A101,Scores!$A$2:$J$113,7,FALSE)=MAX(Calculations!$Q$3:$Q$1273),1,0)+$E101))</f>
        <v/>
      </c>
      <c r="K101" s="68" t="str">
        <f>IF(A101="","",IF(VLOOKUP(A101,Scores!$A$2:$J$113,8,FALSE)=0,"",VLOOKUP(A101,Scores!$A$2:$J$113,8,FALSE)+IF(VLOOKUP(A101,Scores!$A$2:$J$113,8,FALSE)=MAX(Calculations!$R$3:$R$185),1,0)+$E101))</f>
        <v/>
      </c>
      <c r="L101" s="68" t="str">
        <f>IF(A101="","",IF(VLOOKUP(A101,Scores!$A$2:$J$113,9,FALSE)=0,"",VLOOKUP(A101,Scores!$A$2:$J$113,9,FALSE)+IF(VLOOKUP(A101,Scores!$A$2:$J$113,9,FALSE)=MAX(Calculations!$S$3:$S$185),1,0)+$E101))</f>
        <v/>
      </c>
      <c r="M101" s="68" t="str">
        <f>IF(A101="","",IF(VLOOKUP(A101,Scores!$A$2:$J$113,10,FALSE)=0,"",VLOOKUP(A101,Scores!$A$2:$J$113,10,FALSE)+IF(VLOOKUP(A101,Scores!$A$2:$J$113,10,FALSE)=MAX(Calculations!$S$3:$S$185),1,0)+$E101))</f>
        <v/>
      </c>
      <c r="N101" s="100">
        <f t="shared" si="21"/>
        <v>0</v>
      </c>
    </row>
    <row r="102" spans="1:23" x14ac:dyDescent="0.35">
      <c r="A102" s="3"/>
      <c r="B102" s="4" t="str">
        <f>IF(A102="","",VLOOKUP(A102,Lookups!$A$2:$F$93,2,FALSE))</f>
        <v/>
      </c>
      <c r="C102" s="4" t="str">
        <f>IF(A102="","",VLOOKUP(A102,Lookups!$A$2:$F$93,3,FALSE))</f>
        <v/>
      </c>
      <c r="D102" s="4" t="str">
        <f>IF(A102="","",VLOOKUP(A102,Lookups!$A$2:$F$93,5,FALSE))</f>
        <v/>
      </c>
      <c r="E102" s="25" t="str">
        <f t="shared" si="20"/>
        <v/>
      </c>
      <c r="F102" s="68" t="str">
        <f>IF(A102="","",IF(VLOOKUP(A102,Scores!$A$2:$J$113,3,FALSE)=0,"",VLOOKUP(A102,Scores!$A$2:$J$113,3,FALSE)+IF(VLOOKUP(A102,Scores!$A$2:$J$113,3,FALSE)=MAX(Calculations!$M$6:$M$185),1,0)+$E102))</f>
        <v/>
      </c>
      <c r="G102" s="68" t="str">
        <f>IF(A102="","",IF(VLOOKUP(A102,Scores!$A$2:$J$113,4,FALSE)=0,"",VLOOKUP(A102,Scores!$A$2:$J$113,4,FALSE)+IF(VLOOKUP(A102,Scores!$A$2:$J$113,4,FALSE)=MAX(Calculations!$N$3:$N$185),1,0)+$E102))</f>
        <v/>
      </c>
      <c r="H102" s="68" t="str">
        <f>IF(A102="","",IF(VLOOKUP(A102,Scores!$A$2:$J$113,5,FALSE)=0,"",VLOOKUP(A102,Scores!$A$2:$J$113,5,FALSE)+IF(VLOOKUP(A102,Scores!$A$2:$J$113,5,FALSE)=MAX(Calculations!$O$3:$O$185),1,0)+$E102))</f>
        <v/>
      </c>
      <c r="I102" s="68" t="str">
        <f>IF(A102="","",IF(VLOOKUP(A102,Scores!$A$2:$J$113,6,FALSE)=0,"",VLOOKUP(A102,Scores!$A$2:$J$113,6,FALSE)+IF(VLOOKUP(A102,Scores!$A$2:$J$113,6,FALSE)=MAX(Calculations!$P$3:$P$185),1,0)+$E102))</f>
        <v/>
      </c>
      <c r="J102" s="68" t="str">
        <f>IF(A102="","",IF(VLOOKUP(A102,Scores!$A$2:$J$113,7,FALSE)=0,"",VLOOKUP(A102,Scores!$A$2:$J$113,7,FALSE)+IF(VLOOKUP(A102,Scores!$A$2:$J$113,7,FALSE)=MAX(Calculations!$Q$3:$Q$1273),1,0)+$E102))</f>
        <v/>
      </c>
      <c r="K102" s="68" t="str">
        <f>IF(A102="","",IF(VLOOKUP(A102,Scores!$A$2:$J$113,8,FALSE)=0,"",VLOOKUP(A102,Scores!$A$2:$J$113,8,FALSE)+IF(VLOOKUP(A102,Scores!$A$2:$J$113,8,FALSE)=MAX(Calculations!$R$3:$R$185),1,0)+$E102))</f>
        <v/>
      </c>
      <c r="L102" s="68" t="str">
        <f>IF(A102="","",IF(VLOOKUP(A102,Scores!$A$2:$J$113,9,FALSE)=0,"",VLOOKUP(A102,Scores!$A$2:$J$113,9,FALSE)+IF(VLOOKUP(A102,Scores!$A$2:$J$113,9,FALSE)=MAX(Calculations!$S$3:$S$185),1,0)+$E102))</f>
        <v/>
      </c>
      <c r="M102" s="68" t="str">
        <f>IF(A102="","",IF(VLOOKUP(A102,Scores!$A$2:$J$113,10,FALSE)=0,"",VLOOKUP(A102,Scores!$A$2:$J$113,10,FALSE)+IF(VLOOKUP(A102,Scores!$A$2:$J$113,10,FALSE)=MAX(Calculations!$S$3:$S$185),1,0)+$E102))</f>
        <v/>
      </c>
      <c r="N102" s="100">
        <f t="shared" si="21"/>
        <v>0</v>
      </c>
      <c r="W102" s="29"/>
    </row>
    <row r="103" spans="1:23" x14ac:dyDescent="0.35">
      <c r="A103" s="3"/>
      <c r="B103" s="4" t="str">
        <f>IF(A103="","",VLOOKUP(A103,Lookups!$A$2:$F$93,2,FALSE))</f>
        <v/>
      </c>
      <c r="C103" s="4" t="str">
        <f>IF(A103="","",VLOOKUP(A103,Lookups!$A$2:$F$93,3,FALSE))</f>
        <v/>
      </c>
      <c r="D103" s="4" t="str">
        <f>IF(A103="","",VLOOKUP(A103,Lookups!$A$2:$F$93,5,FALSE))</f>
        <v/>
      </c>
      <c r="E103" s="25" t="str">
        <f t="shared" si="20"/>
        <v/>
      </c>
      <c r="F103" s="68" t="str">
        <f>IF(A103="","",IF(VLOOKUP(A103,Scores!$A$2:$J$113,3,FALSE)=0,"",VLOOKUP(A103,Scores!$A$2:$J$113,3,FALSE)+IF(VLOOKUP(A103,Scores!$A$2:$J$113,3,FALSE)=MAX(Calculations!$M$6:$M$185),1,0)+$E103))</f>
        <v/>
      </c>
      <c r="G103" s="68" t="str">
        <f>IF(A103="","",IF(VLOOKUP(A103,Scores!$A$2:$J$113,4,FALSE)=0,"",VLOOKUP(A103,Scores!$A$2:$J$113,4,FALSE)+IF(VLOOKUP(A103,Scores!$A$2:$J$113,4,FALSE)=MAX(Calculations!$N$3:$N$185),1,0)+$E103))</f>
        <v/>
      </c>
      <c r="H103" s="68" t="str">
        <f>IF(A103="","",IF(VLOOKUP(A103,Scores!$A$2:$J$113,5,FALSE)=0,"",VLOOKUP(A103,Scores!$A$2:$J$113,5,FALSE)+IF(VLOOKUP(A103,Scores!$A$2:$J$113,5,FALSE)=MAX(Calculations!$O$3:$O$185),1,0)+$E103))</f>
        <v/>
      </c>
      <c r="I103" s="68" t="str">
        <f>IF(A103="","",IF(VLOOKUP(A103,Scores!$A$2:$J$113,6,FALSE)=0,"",VLOOKUP(A103,Scores!$A$2:$J$113,6,FALSE)+IF(VLOOKUP(A103,Scores!$A$2:$J$113,6,FALSE)=MAX(Calculations!$P$3:$P$185),1,0)+$E103))</f>
        <v/>
      </c>
      <c r="J103" s="68" t="str">
        <f>IF(A103="","",IF(VLOOKUP(A103,Scores!$A$2:$J$113,7,FALSE)=0,"",VLOOKUP(A103,Scores!$A$2:$J$113,7,FALSE)+IF(VLOOKUP(A103,Scores!$A$2:$J$113,7,FALSE)=MAX(Calculations!$Q$3:$Q$1273),1,0)+$E103))</f>
        <v/>
      </c>
      <c r="K103" s="68" t="str">
        <f>IF(A103="","",IF(VLOOKUP(A103,Scores!$A$2:$J$113,8,FALSE)=0,"",VLOOKUP(A103,Scores!$A$2:$J$113,8,FALSE)+IF(VLOOKUP(A103,Scores!$A$2:$J$113,8,FALSE)=MAX(Calculations!$R$3:$R$185),1,0)+$E103))</f>
        <v/>
      </c>
      <c r="L103" s="68" t="str">
        <f>IF(A103="","",IF(VLOOKUP(A103,Scores!$A$2:$J$113,9,FALSE)=0,"",VLOOKUP(A103,Scores!$A$2:$J$113,9,FALSE)+IF(VLOOKUP(A103,Scores!$A$2:$J$113,9,FALSE)=MAX(Calculations!$S$3:$S$185),1,0)+$E103))</f>
        <v/>
      </c>
      <c r="M103" s="68" t="str">
        <f>IF(A103="","",IF(VLOOKUP(A103,Scores!$A$2:$J$113,10,FALSE)=0,"",VLOOKUP(A103,Scores!$A$2:$J$113,10,FALSE)+IF(VLOOKUP(A103,Scores!$A$2:$J$113,10,FALSE)=MAX(Calculations!$S$3:$S$185),1,0)+$E103))</f>
        <v/>
      </c>
      <c r="N103" s="100">
        <f t="shared" si="21"/>
        <v>0</v>
      </c>
    </row>
    <row r="104" spans="1:23" x14ac:dyDescent="0.35">
      <c r="A104" s="3"/>
      <c r="B104" s="4" t="str">
        <f>IF(A104="","",VLOOKUP(A104,Lookups!$A$2:$F$93,2,FALSE))</f>
        <v/>
      </c>
      <c r="C104" s="4" t="str">
        <f>IF(A104="","",VLOOKUP(A104,Lookups!$A$2:$F$93,3,FALSE))</f>
        <v/>
      </c>
      <c r="D104" s="4" t="str">
        <f>IF(A104="","",VLOOKUP(A104,Lookups!$A$2:$F$93,5,FALSE))</f>
        <v/>
      </c>
      <c r="E104" s="25" t="str">
        <f t="shared" si="20"/>
        <v/>
      </c>
      <c r="F104" s="68" t="str">
        <f>IF(A104="","",IF(VLOOKUP(A104,Scores!$A$2:$J$113,3,FALSE)=0,"",VLOOKUP(A104,Scores!$A$2:$J$113,3,FALSE)+IF(VLOOKUP(A104,Scores!$A$2:$J$113,3,FALSE)=MAX(Calculations!$M$6:$M$185),1,0)+$E104))</f>
        <v/>
      </c>
      <c r="G104" s="68" t="str">
        <f>IF(A104="","",IF(VLOOKUP(A104,Scores!$A$2:$J$113,4,FALSE)=0,"",VLOOKUP(A104,Scores!$A$2:$J$113,4,FALSE)+IF(VLOOKUP(A104,Scores!$A$2:$J$113,4,FALSE)=MAX(Calculations!$N$3:$N$185),1,0)+$E104))</f>
        <v/>
      </c>
      <c r="H104" s="68" t="str">
        <f>IF(A104="","",IF(VLOOKUP(A104,Scores!$A$2:$J$113,5,FALSE)=0,"",VLOOKUP(A104,Scores!$A$2:$J$113,5,FALSE)+IF(VLOOKUP(A104,Scores!$A$2:$J$113,5,FALSE)=MAX(Calculations!$O$3:$O$185),1,0)+$E104))</f>
        <v/>
      </c>
      <c r="I104" s="68" t="str">
        <f>IF(A104="","",IF(VLOOKUP(A104,Scores!$A$2:$J$113,6,FALSE)=0,"",VLOOKUP(A104,Scores!$A$2:$J$113,6,FALSE)+IF(VLOOKUP(A104,Scores!$A$2:$J$113,6,FALSE)=MAX(Calculations!$P$3:$P$185),1,0)+$E104))</f>
        <v/>
      </c>
      <c r="J104" s="68" t="str">
        <f>IF(A104="","",IF(VLOOKUP(A104,Scores!$A$2:$J$113,7,FALSE)=0,"",VLOOKUP(A104,Scores!$A$2:$J$113,7,FALSE)+IF(VLOOKUP(A104,Scores!$A$2:$J$113,7,FALSE)=MAX(Calculations!$Q$3:$Q$1273),1,0)+$E104))</f>
        <v/>
      </c>
      <c r="K104" s="68" t="str">
        <f>IF(A104="","",IF(VLOOKUP(A104,Scores!$A$2:$J$113,8,FALSE)=0,"",VLOOKUP(A104,Scores!$A$2:$J$113,8,FALSE)+IF(VLOOKUP(A104,Scores!$A$2:$J$113,8,FALSE)=MAX(Calculations!$R$3:$R$185),1,0)+$E104))</f>
        <v/>
      </c>
      <c r="L104" s="68" t="str">
        <f>IF(A104="","",IF(VLOOKUP(A104,Scores!$A$2:$J$113,9,FALSE)=0,"",VLOOKUP(A104,Scores!$A$2:$J$113,9,FALSE)+IF(VLOOKUP(A104,Scores!$A$2:$J$113,9,FALSE)=MAX(Calculations!$S$3:$S$185),1,0)+$E104))</f>
        <v/>
      </c>
      <c r="M104" s="68" t="str">
        <f>IF(A104="","",IF(VLOOKUP(A104,Scores!$A$2:$J$113,10,FALSE)=0,"",VLOOKUP(A104,Scores!$A$2:$J$113,10,FALSE)+IF(VLOOKUP(A104,Scores!$A$2:$J$113,10,FALSE)=MAX(Calculations!$S$3:$S$185),1,0)+$E104))</f>
        <v/>
      </c>
      <c r="N104" s="100">
        <f t="shared" si="21"/>
        <v>0</v>
      </c>
    </row>
    <row r="105" spans="1:23" x14ac:dyDescent="0.35">
      <c r="D105" s="90"/>
      <c r="E105" s="92"/>
      <c r="F105" s="23" t="str" cm="1">
        <f t="array" ref="F105">IFERROR(IF(COUNT(F99:F104)&lt;4,SUMPRODUCT(LARGE(F99:F104,_xlfn.SEQUENCE(COUNT(F99:F104)))),SUMPRODUCT(LARGE(F99:F104,_xlfn.SEQUENCE(4)))),"-")</f>
        <v>-</v>
      </c>
      <c r="G105" s="23" t="str" cm="1">
        <f t="array" ref="G105">IFERROR(IF(COUNT(G99:G104)&lt;4,SUMPRODUCT(LARGE(G99:G104,_xlfn.SEQUENCE(COUNT(G99:G104)))),SUMPRODUCT(LARGE(G99:G104,_xlfn.SEQUENCE(4)))),"-")</f>
        <v>-</v>
      </c>
      <c r="H105" s="23" t="str" cm="1">
        <f t="array" ref="H105">IFERROR(IF(COUNT(H99:H104)&lt;4,SUMPRODUCT(LARGE(H99:H104,_xlfn.SEQUENCE(COUNT(H99:H104)))),SUMPRODUCT(LARGE(H99:H104,_xlfn.SEQUENCE(4)))),"-")</f>
        <v>-</v>
      </c>
      <c r="I105" s="23" t="str" cm="1">
        <f t="array" ref="I105">IFERROR(IF(COUNT(I99:I104)&lt;4,SUMPRODUCT(LARGE(I99:I104,_xlfn.SEQUENCE(COUNT(I99:I104)))),SUMPRODUCT(LARGE(I99:I104,_xlfn.SEQUENCE(4)))),"-")</f>
        <v>-</v>
      </c>
      <c r="J105" s="23" t="str" cm="1">
        <f t="array" ref="J105">IFERROR(IF(COUNT(J99:J104)&lt;4,SUMPRODUCT(LARGE(J99:J104,_xlfn.SEQUENCE(COUNT(J99:J104)))),SUMPRODUCT(LARGE(J99:J104,_xlfn.SEQUENCE(4)))),"-")</f>
        <v>-</v>
      </c>
      <c r="K105" s="23" t="str" cm="1">
        <f t="array" ref="K105">IFERROR(IF(COUNT(K99:K104)&lt;4,SUMPRODUCT(LARGE(K99:K104,_xlfn.SEQUENCE(COUNT(K99:K104)))),SUMPRODUCT(LARGE(K99:K104,_xlfn.SEQUENCE(4)))),"-")</f>
        <v>-</v>
      </c>
      <c r="L105" s="23" t="str" cm="1">
        <f t="array" ref="L105">IFERROR(IF(COUNT(L99:L104)&lt;4,SUMPRODUCT(LARGE(L99:L104,_xlfn.SEQUENCE(COUNT(L99:L104)))),SUMPRODUCT(LARGE(L99:L104,_xlfn.SEQUENCE(4)))),"-")</f>
        <v>-</v>
      </c>
      <c r="M105" s="23" t="str" cm="1">
        <f t="array" ref="M105">IFERROR(IF(COUNT(M99:M104)&lt;4,SUMPRODUCT(LARGE(M99:M104,_xlfn.SEQUENCE(COUNT(M99:M104)))),SUMPRODUCT(LARGE(M99:M104,_xlfn.SEQUENCE(4)))),"-")</f>
        <v>-</v>
      </c>
      <c r="N105" s="19">
        <f>SUM(F105:L105)</f>
        <v>0</v>
      </c>
    </row>
  </sheetData>
  <sheetProtection selectLockedCells="1" selectUnlockedCells="1"/>
  <autoFilter ref="A1:N52" xr:uid="{65B10A27-201C-4768-9050-7F7D2D84E38A}">
    <sortState xmlns:xlrd2="http://schemas.microsoft.com/office/spreadsheetml/2017/richdata2" ref="A2:N52">
      <sortCondition ref="D3:D52"/>
      <sortCondition descending="1" ref="F3:F52"/>
    </sortState>
  </autoFilter>
  <sortState xmlns:xlrd2="http://schemas.microsoft.com/office/spreadsheetml/2017/richdata2" ref="V2:X8">
    <sortCondition ref="V2:V8"/>
  </sortState>
  <mergeCells count="2">
    <mergeCell ref="P10:R10"/>
    <mergeCell ref="P11:R11"/>
  </mergeCells>
  <conditionalFormatting sqref="F3:M8">
    <cfRule type="containsBlanks" dxfId="20" priority="133">
      <formula>LEN(TRIM(F3))=0</formula>
    </cfRule>
  </conditionalFormatting>
  <conditionalFormatting sqref="F11:M16">
    <cfRule type="containsBlanks" dxfId="19" priority="12">
      <formula>LEN(TRIM(F11))=0</formula>
    </cfRule>
  </conditionalFormatting>
  <conditionalFormatting sqref="F19:M24">
    <cfRule type="containsBlanks" dxfId="18" priority="11">
      <formula>LEN(TRIM(F19))=0</formula>
    </cfRule>
  </conditionalFormatting>
  <conditionalFormatting sqref="F27:M32">
    <cfRule type="containsBlanks" dxfId="17" priority="10">
      <formula>LEN(TRIM(F27))=0</formula>
    </cfRule>
  </conditionalFormatting>
  <conditionalFormatting sqref="F35:M40">
    <cfRule type="containsBlanks" dxfId="16" priority="9">
      <formula>LEN(TRIM(F35))=0</formula>
    </cfRule>
  </conditionalFormatting>
  <conditionalFormatting sqref="F43:M48">
    <cfRule type="containsBlanks" dxfId="15" priority="8">
      <formula>LEN(TRIM(F43))=0</formula>
    </cfRule>
  </conditionalFormatting>
  <conditionalFormatting sqref="F51:M56">
    <cfRule type="containsBlanks" dxfId="14" priority="7">
      <formula>LEN(TRIM(F51))=0</formula>
    </cfRule>
  </conditionalFormatting>
  <conditionalFormatting sqref="F59:M64">
    <cfRule type="containsBlanks" dxfId="13" priority="6">
      <formula>LEN(TRIM(F59))=0</formula>
    </cfRule>
  </conditionalFormatting>
  <conditionalFormatting sqref="F67:M72">
    <cfRule type="containsBlanks" dxfId="12" priority="5">
      <formula>LEN(TRIM(F67))=0</formula>
    </cfRule>
  </conditionalFormatting>
  <conditionalFormatting sqref="F75:M80">
    <cfRule type="containsBlanks" dxfId="11" priority="4">
      <formula>LEN(TRIM(F75))=0</formula>
    </cfRule>
  </conditionalFormatting>
  <conditionalFormatting sqref="F83:M88">
    <cfRule type="containsBlanks" dxfId="10" priority="3">
      <formula>LEN(TRIM(F83))=0</formula>
    </cfRule>
  </conditionalFormatting>
  <conditionalFormatting sqref="F91:M96">
    <cfRule type="containsBlanks" dxfId="9" priority="2">
      <formula>LEN(TRIM(F91))=0</formula>
    </cfRule>
  </conditionalFormatting>
  <conditionalFormatting sqref="F99:M104">
    <cfRule type="containsBlanks" dxfId="8" priority="1">
      <formula>LEN(TRIM(F99))=0</formula>
    </cfRule>
  </conditionalFormatting>
  <pageMargins left="0.25" right="0.25" top="0.75" bottom="0.75" header="0.3" footer="0.3"/>
  <pageSetup paperSize="9" scale="33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3" id="{9042292F-C73C-4B87-9C2D-22B612BAB555}">
            <xm:f>IF(VLOOKUP(A3,Scores!$A$2:$J$113,3,FALSE)=MAX(Calculations!$M$3:$M$175),1,0)</xm:f>
            <x14:dxf>
              <fill>
                <patternFill>
                  <bgColor rgb="FFFFFF00"/>
                </patternFill>
              </fill>
            </x14:dxf>
          </x14:cfRule>
          <xm:sqref>F3:F8 F10:F16 F18:F24 F26:F32 F34:F40 F42:F48 F50:F56 F58:F64 F66:F72 F74:F80 F83:F88 F90:F96 F98:F104 F9:M9 F17:M17 F25:M25 F33:M33 F41:M41 F49:M49 F57:M57 F65:M65 F73:M73 F81:M81 F89:M89 F97:M97 F105:M105</xm:sqref>
        </x14:conditionalFormatting>
        <x14:conditionalFormatting xmlns:xm="http://schemas.microsoft.com/office/excel/2006/main">
          <x14:cfRule type="expression" priority="1099" id="{38A03575-4CED-4E3B-8AC7-5D3AF514890C}">
            <xm:f>IF(VLOOKUP(A3,Scores!$A$2:$J$113,4,FALSE)=MAX(Calculations!$N$3:$N$175),1,0)</xm:f>
            <x14:dxf>
              <fill>
                <patternFill>
                  <bgColor rgb="FFFFFF00"/>
                </patternFill>
              </fill>
            </x14:dxf>
          </x14:cfRule>
          <xm:sqref>G3:G8 G11:G16 G19:G24 G27:G32 G35:G40 G43:G48 G51:G56 G59:G64 G67:G72 G75:G80 G83:G88 G91:G96 G99:G104</xm:sqref>
        </x14:conditionalFormatting>
        <x14:conditionalFormatting xmlns:xm="http://schemas.microsoft.com/office/excel/2006/main">
          <x14:cfRule type="expression" priority="1112" id="{78868A44-CFE0-415C-8D59-81E23F2F2929}">
            <xm:f>IF(VLOOKUP(A3,Scores!$A$2:$J$113,5,FALSE)=MAX(Calculations!$O$3:$O$175),1,0)</xm:f>
            <x14:dxf>
              <fill>
                <patternFill>
                  <bgColor rgb="FFFFFF00"/>
                </patternFill>
              </fill>
            </x14:dxf>
          </x14:cfRule>
          <xm:sqref>H3:H8 H11:H16 H19:H24 H27:H32 H35:H40 H43:H48 H51:H56 H59:H64 H67:H72 H75:H80 H83:H88 H91:H96 H99:H104</xm:sqref>
        </x14:conditionalFormatting>
        <x14:conditionalFormatting xmlns:xm="http://schemas.microsoft.com/office/excel/2006/main">
          <x14:cfRule type="expression" priority="1125" id="{6221618E-4194-427E-AFB0-8627DFB98720}">
            <xm:f>IF(VLOOKUP(A3,Scores!$A$2:$J$113,6,FALSE)=MAX(Calculations!$P$3:$P$175),1,0)</xm:f>
            <x14:dxf>
              <fill>
                <patternFill>
                  <bgColor rgb="FFFFFF00"/>
                </patternFill>
              </fill>
            </x14:dxf>
          </x14:cfRule>
          <xm:sqref>I3:I8 I11:I16 I19:I24 I27:I32 I35:I40 I43:I48 I51:I56 I59:I64 I67:I72 I75:I80 I83:I88 I91:I96 I99:I104</xm:sqref>
        </x14:conditionalFormatting>
        <x14:conditionalFormatting xmlns:xm="http://schemas.microsoft.com/office/excel/2006/main">
          <x14:cfRule type="expression" priority="1138" id="{60B21983-B5D4-49AC-B3A6-C61323BA19B4}">
            <xm:f>IF(VLOOKUP(A3,Scores!$A$2:$J$113,7,FALSE)=MAX(Calculations!$Q$3:$Q$175),1,0)</xm:f>
            <x14:dxf>
              <fill>
                <patternFill>
                  <bgColor rgb="FFFFFF00"/>
                </patternFill>
              </fill>
            </x14:dxf>
          </x14:cfRule>
          <xm:sqref>J3:J8 J11:J16 J19:J24 J27:J32 J35:J40 J43:J48 J51:J56 J59:J64 J67:J72 J75:J80 J83:J88 J91:J96 J99:J104</xm:sqref>
        </x14:conditionalFormatting>
        <x14:conditionalFormatting xmlns:xm="http://schemas.microsoft.com/office/excel/2006/main">
          <x14:cfRule type="expression" priority="1151" id="{F8FD9EA5-F2FA-40C6-A715-FB0C0CA2FBAF}">
            <xm:f>IF(VLOOKUP(A3,Scores!$A$2:$J$113,8,FALSE)=MAX(Calculations!$R$3:$R$175),1,0)</xm:f>
            <x14:dxf>
              <fill>
                <patternFill>
                  <bgColor rgb="FFFFFF00"/>
                </patternFill>
              </fill>
            </x14:dxf>
          </x14:cfRule>
          <xm:sqref>K3:K8 K11:K16 K19:K24 K27:K32 K35:K40 K43:K48 K51:K56 K59:K64 K67:K72 K75:K80 K83:K88 K91:K96 K99:K104 K9:M9 K17:M17 K25:M25 K33:M33 K41:M41 K49:M49 K57:M57 K65:M65 K73:M73 K81:M81 K89:M89 K97:M97 K105:M105</xm:sqref>
        </x14:conditionalFormatting>
        <x14:conditionalFormatting xmlns:xm="http://schemas.microsoft.com/office/excel/2006/main">
          <x14:cfRule type="expression" priority="1177" id="{DB23E7D1-35FB-4FB8-A78E-0E7CD6D9D199}">
            <xm:f>IF(VLOOKUP(A3,Scores!$A$2:$J$113,9,FALSE)=MAX(Calculations!$S$3:$S$175),1,0)</xm:f>
            <x14:dxf>
              <fill>
                <patternFill>
                  <bgColor rgb="FFFFFF00"/>
                </patternFill>
              </fill>
            </x14:dxf>
          </x14:cfRule>
          <xm:sqref>L3:L8 L11:L16 L19:L24 L27:L32 L35:L40 L43:L48 L51:L56 L58:L64 L66:L72 L74:L80 L83:L88 L90:L96 L98:L104 L9:M9 L17:M17 L25:M25 L33:M33 L41:M41 L49:M49 L57:M57 L65:M65 L73:M73 L81:M81 L89:M89 L97:M97 L105:M105</xm:sqref>
        </x14:conditionalFormatting>
        <x14:conditionalFormatting xmlns:xm="http://schemas.microsoft.com/office/excel/2006/main">
          <x14:cfRule type="expression" priority="1203" id="{E9708325-3C0E-4AA6-8ABC-22D0046B0276}">
            <xm:f>IF(VLOOKUP(A3,Scores!$A$2:$J$113,10,FALSE)=MAX(Calculations!$T$3:$T$175),1,0)</xm:f>
            <x14:dxf>
              <fill>
                <patternFill>
                  <bgColor rgb="FFFFFF00"/>
                </patternFill>
              </fill>
            </x14:dxf>
          </x14:cfRule>
          <xm:sqref>M3:M8 M11:M16 M19:M24 M27:M32 M35:M40 M43:M48 M51:M56 M59:M64 M67:M72 M75:M80 M83:M88 M91:M96 M99:M104</xm:sqref>
        </x14:conditionalFormatting>
        <x14:conditionalFormatting xmlns:xm="http://schemas.microsoft.com/office/excel/2006/main">
          <x14:cfRule type="expression" priority="1216" id="{5CA34974-4A32-42AD-810C-D3FF217E7EE8}">
            <xm:f>IF(VLOOKUP(A74,Scores!$A$2:$J$113,10,FALSE)=MAX(Calculations!$M$3:$M$175),1,0)</xm:f>
            <x14:dxf>
              <fill>
                <patternFill>
                  <bgColor rgb="FFFFFF00"/>
                </patternFill>
              </fill>
            </x14:dxf>
          </x14:cfRule>
          <xm:sqref>M74 M98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DCD47-D865-406F-8ABA-17578FD754E1}">
          <x14:formula1>
            <xm:f>Lookups!$A$2:$A$93</xm:f>
          </x14:formula1>
          <xm:sqref>A3:A8 A99:A104 A83:A88 A91:A96 A75:A80 A59:A64 A43:A48 A51:A56 A11:A16 A19:A24 A27:A32 A35:A40 A67:A72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93C1-3F98-4D28-95DA-5AC0437CB397}">
  <sheetPr>
    <tabColor rgb="FF7030A0"/>
  </sheetPr>
  <dimension ref="A1:AP167"/>
  <sheetViews>
    <sheetView topLeftCell="F1" zoomScale="85" zoomScaleNormal="85" workbookViewId="0">
      <pane xSplit="1" topLeftCell="G1" activePane="topRight" state="frozen"/>
      <selection activeCell="C50" sqref="C50"/>
      <selection pane="topRight" activeCell="C50" sqref="C50"/>
    </sheetView>
  </sheetViews>
  <sheetFormatPr defaultRowHeight="14.5" x14ac:dyDescent="0.35"/>
  <cols>
    <col min="1" max="5" width="9.1796875" style="19" hidden="1" customWidth="1"/>
    <col min="6" max="6" width="17" customWidth="1"/>
    <col min="7" max="8" width="10.26953125" customWidth="1"/>
    <col min="9" max="9" width="10.26953125" style="19" customWidth="1"/>
    <col min="10" max="10" width="13.26953125" bestFit="1" customWidth="1"/>
    <col min="11" max="12" width="15.7265625" customWidth="1"/>
    <col min="13" max="29" width="11.26953125" style="19" customWidth="1"/>
    <col min="30" max="36" width="9.1796875" style="19"/>
  </cols>
  <sheetData>
    <row r="1" spans="1:42" x14ac:dyDescent="0.35"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  <c r="AP1" s="19">
        <v>41</v>
      </c>
    </row>
    <row r="2" spans="1:42" x14ac:dyDescent="0.35">
      <c r="G2" s="111" t="s">
        <v>178</v>
      </c>
      <c r="H2" s="126" t="s">
        <v>181</v>
      </c>
    </row>
    <row r="3" spans="1:42" x14ac:dyDescent="0.35">
      <c r="G3" s="123" t="s">
        <v>179</v>
      </c>
      <c r="H3" s="132" t="s">
        <v>189</v>
      </c>
      <c r="P3" s="19" t="s">
        <v>100</v>
      </c>
      <c r="W3" s="19" t="s">
        <v>101</v>
      </c>
      <c r="AN3">
        <f>7-AC7</f>
        <v>6</v>
      </c>
    </row>
    <row r="4" spans="1:42" x14ac:dyDescent="0.35">
      <c r="G4" s="122" t="s">
        <v>180</v>
      </c>
      <c r="H4" s="131" t="s">
        <v>190</v>
      </c>
      <c r="M4" s="50">
        <f>IF(MAX(M6:M175)=0,"",MAX(M6:M175))</f>
        <v>35</v>
      </c>
      <c r="N4" s="50" t="str">
        <f t="shared" ref="N4:T4" si="0">IF(MAX(N6:N175)=0,"",MAX(N6:N175))</f>
        <v/>
      </c>
      <c r="O4" s="50" t="str">
        <f t="shared" si="0"/>
        <v/>
      </c>
      <c r="P4" s="50" t="str">
        <f t="shared" si="0"/>
        <v/>
      </c>
      <c r="Q4" s="50" t="str">
        <f t="shared" si="0"/>
        <v/>
      </c>
      <c r="R4" s="50" t="str">
        <f t="shared" si="0"/>
        <v/>
      </c>
      <c r="S4" s="50" t="str">
        <f t="shared" si="0"/>
        <v/>
      </c>
      <c r="T4" s="50" t="str">
        <f t="shared" si="0"/>
        <v/>
      </c>
    </row>
    <row r="5" spans="1:42" s="17" customFormat="1" ht="44" thickBot="1" x14ac:dyDescent="0.4">
      <c r="A5" s="27" t="s">
        <v>2</v>
      </c>
      <c r="B5" s="27" t="s">
        <v>174</v>
      </c>
      <c r="C5" s="27" t="s">
        <v>176</v>
      </c>
      <c r="D5" s="27" t="s">
        <v>175</v>
      </c>
      <c r="E5" s="27"/>
      <c r="F5" s="187" t="s">
        <v>0</v>
      </c>
      <c r="G5" s="188" t="s">
        <v>31</v>
      </c>
      <c r="H5" s="188" t="s">
        <v>2</v>
      </c>
      <c r="I5" s="189" t="s">
        <v>177</v>
      </c>
      <c r="J5" s="188" t="s">
        <v>3</v>
      </c>
      <c r="K5" s="188" t="s">
        <v>4</v>
      </c>
      <c r="L5" s="188" t="s">
        <v>27</v>
      </c>
      <c r="M5" s="44" t="s">
        <v>92</v>
      </c>
      <c r="N5" s="44" t="s">
        <v>93</v>
      </c>
      <c r="O5" s="44" t="s">
        <v>94</v>
      </c>
      <c r="P5" s="44" t="s">
        <v>95</v>
      </c>
      <c r="Q5" s="44" t="s">
        <v>96</v>
      </c>
      <c r="R5" s="44" t="s">
        <v>97</v>
      </c>
      <c r="S5" s="44" t="s">
        <v>98</v>
      </c>
      <c r="T5" s="44" t="s">
        <v>99</v>
      </c>
      <c r="U5" s="45" t="s">
        <v>92</v>
      </c>
      <c r="V5" s="45" t="s">
        <v>93</v>
      </c>
      <c r="W5" s="45" t="s">
        <v>94</v>
      </c>
      <c r="X5" s="45" t="s">
        <v>95</v>
      </c>
      <c r="Y5" s="45" t="s">
        <v>96</v>
      </c>
      <c r="Z5" s="45" t="s">
        <v>97</v>
      </c>
      <c r="AA5" s="45" t="s">
        <v>98</v>
      </c>
      <c r="AB5" s="45" t="s">
        <v>99</v>
      </c>
      <c r="AC5" s="45" t="s">
        <v>81</v>
      </c>
      <c r="AD5" s="45" t="s">
        <v>102</v>
      </c>
      <c r="AE5" s="45" t="s">
        <v>103</v>
      </c>
      <c r="AF5" s="45" t="s">
        <v>104</v>
      </c>
      <c r="AG5" s="27" t="s">
        <v>108</v>
      </c>
      <c r="AH5" s="27" t="s">
        <v>105</v>
      </c>
      <c r="AI5" s="27" t="s">
        <v>106</v>
      </c>
      <c r="AJ5" s="27" t="s">
        <v>107</v>
      </c>
      <c r="AN5" s="17">
        <f>COUNT($M$4:$T$4)</f>
        <v>1</v>
      </c>
      <c r="AO5" s="17" t="str">
        <f>IF(AC6=0,"",IF(COUNTIFS($AE$6:$AE$152,"&gt;"&amp;AE6)+COUNTIFS(AE$6:AE6,"="&amp;AE6)=0,"",COUNTIFS($AE$6:$AE$152,"&gt;"&amp;AE6)+COUNTIFS(AE$6:AE6,"="&amp;AE6)))</f>
        <v/>
      </c>
    </row>
    <row r="6" spans="1:42" x14ac:dyDescent="0.35">
      <c r="F6" s="224"/>
      <c r="G6" s="225"/>
      <c r="H6" s="190"/>
      <c r="I6" s="191"/>
      <c r="J6" s="190"/>
      <c r="K6" s="190"/>
      <c r="L6" s="192"/>
      <c r="M6" s="133"/>
      <c r="N6" s="67"/>
      <c r="O6" s="67"/>
      <c r="P6" s="67"/>
      <c r="Q6" s="67"/>
      <c r="R6" s="67"/>
      <c r="S6" s="67"/>
      <c r="T6" s="67"/>
      <c r="U6" s="46"/>
      <c r="V6" s="46"/>
      <c r="W6" s="46"/>
      <c r="X6" s="46"/>
      <c r="Y6" s="46"/>
      <c r="Z6" s="46"/>
      <c r="AA6" s="46"/>
      <c r="AB6" s="46"/>
      <c r="AC6" s="48"/>
      <c r="AD6" s="47"/>
      <c r="AE6" s="46"/>
      <c r="AF6" s="49"/>
      <c r="AJ6" s="50"/>
      <c r="AN6" s="19"/>
      <c r="AO6" s="229"/>
    </row>
    <row r="7" spans="1:42" x14ac:dyDescent="0.35">
      <c r="A7" s="19" t="str">
        <f t="shared" ref="A7:A70" si="1">IF(K7="Visitor","V",IF(J7="Springer Class","P",IF(J7="Open Class","O",IF(H7="","",IF(H7="Grade C","C",IF(H7="Grade B","B",IF(H7="Grade A","A",IF(H7="Grade AA","AA","U"))))))))</f>
        <v>AA</v>
      </c>
      <c r="B7" s="19">
        <f>IF(AC7=0,"",IF(COUNTIFS(A:A,A7,AE:AE,"&gt;"&amp;AE7)+COUNTIFS(A$6:A7,A7,AE$6:AE7,"="&amp;AE7)=0,"",COUNTIFS(A:A,A7,AE:AE,"&gt;"&amp;AE7)+COUNTIFS(A$6:A7,A7,AE$6:AE7,"="&amp;AE7)))</f>
        <v>3</v>
      </c>
      <c r="C7" s="19">
        <f>IF(AC7=0,"",IF(COUNTIFS($AE$6:$AE$152,"&gt;"&amp;AE7)+COUNTIFS(AE$6:AE7,"="&amp;AE7)=0,"",COUNTIFS($AE$6:$AE$152,"&gt;"&amp;AE7)+COUNTIFS(AE$6:AE7,"="&amp;AE7)))</f>
        <v>4</v>
      </c>
      <c r="D7" s="19">
        <f>IF(AC7=0,"",IF(COUNTIFS($AE$6:$AE$200,"&gt;"&amp;AE7)+COUNTIFS(AE$6:AE7,"="&amp;AE7)=0,"",COUNTIFS($AE$6:$AE$200,"&gt;"&amp;AE7)+COUNTIFS(AE$6:AE7,"="&amp;AE7)))</f>
        <v>4</v>
      </c>
      <c r="E7" s="19" t="str">
        <f>IF(AC7=0,"",IF(COUNTIFS(AN:AN,AN7,AO:AO,"&gt;"&amp;AO7)+COUNTIFS(AN$6:AN7,AN7,AO$6:AO7,"="&amp;AO7)=0,"",COUNTIFS(AN:AN,AN7,AO:AO,"&gt;"&amp;AO7)+COUNTIFS(AN$6:AN7,AN7,AO$6:AO7,"="&amp;AO7)))</f>
        <v/>
      </c>
      <c r="F7" s="201" t="s">
        <v>37</v>
      </c>
      <c r="G7" s="226">
        <f>IF(F7="","",VLOOKUP(F7,Lookups!$A$2:$F$99,2,FALSE))</f>
        <v>94</v>
      </c>
      <c r="H7" s="112" t="str">
        <f>IF(F7="","",VLOOKUP(F7,Lookups!$A$2:$F$1003,3,FALSE))</f>
        <v>Grade AA</v>
      </c>
      <c r="I7" s="113" t="str">
        <f>IFERROR(VLOOKUP(AD7,Lookups!$R$2:$S$6,2,TRUE),"")</f>
        <v>AA</v>
      </c>
      <c r="J7" s="112" t="str">
        <f>IF(F7="","",VLOOKUP(F7,Lookups!$A$2:$F$99,4,FALSE))</f>
        <v>PCP Class</v>
      </c>
      <c r="K7" s="112" t="str">
        <f>IF(F7="","",VLOOKUP(F7,Lookups!$A$2:$F$99,5,FALSE))</f>
        <v>Carisbrooke</v>
      </c>
      <c r="L7" s="193" t="str">
        <f>IF(F7="","",VLOOKUP(F7,Lookups!$A$2:$F$99,6,FALSE))</f>
        <v>Carisbrooke</v>
      </c>
      <c r="M7" s="133">
        <f>IF(F7="","",IF(VLOOKUP(F7,Scores!$A$2:$J$98,3,FALSE)=0,"",VLOOKUP(F7,Scores!$A$2:$J$98,3,FALSE)))</f>
        <v>32</v>
      </c>
      <c r="N7" s="67" t="str">
        <f>IF(F7="","",IF(VLOOKUP(F7,Scores!$A$2:$J$98,4,FALSE)=0,"",VLOOKUP(F7,Scores!$A$2:$J$98,4,FALSE)))</f>
        <v/>
      </c>
      <c r="O7" s="67" t="str">
        <f>IF(F7="","",IF(VLOOKUP(F7,Scores!$A$2:$J$98,5,FALSE)=0,"",VLOOKUP(F7,Scores!$A$2:$J$98,5,FALSE)))</f>
        <v/>
      </c>
      <c r="P7" s="67" t="str">
        <f>IF(F7="","",IF(VLOOKUP(F7,Scores!$A$2:$J$98,6,FALSE)=0,"",VLOOKUP(F7,Scores!$A$2:$J$98,6,FALSE)))</f>
        <v/>
      </c>
      <c r="Q7" s="67" t="str">
        <f>IF(F7="","",IF(VLOOKUP(F7,Scores!$A$2:$J$98,7,FALSE)=0,"",VLOOKUP(F7,Scores!$A$2:$J$98,7,FALSE)))</f>
        <v/>
      </c>
      <c r="R7" s="67" t="str">
        <f>IF(F7="","",IF(VLOOKUP(F7,Scores!$A$2:$J$98,8,FALSE)=0,"",VLOOKUP(F7,Scores!$A$2:$J$98,8,FALSE)))</f>
        <v/>
      </c>
      <c r="S7" s="67" t="str">
        <f>IF(F7="","",IF(VLOOKUP(F7,Scores!$A$2:$J$98,9,FALSE)=0,"",VLOOKUP(F7,Scores!$A$2:$J$98,9,FALSE)))</f>
        <v/>
      </c>
      <c r="T7" s="67" t="str">
        <f>IF(F7="","",IF(VLOOKUP(F7,Scores!$A$2:$J$98,10,FALSE)=0,"",VLOOKUP(F7,Scores!$A$2:$J$98,10,FALSE)))</f>
        <v/>
      </c>
      <c r="U7" s="46">
        <f t="shared" ref="U7:U36" si="2">IFERROR(IF(M7=0,"",M7/$M$4),"")</f>
        <v>0.91428571428571426</v>
      </c>
      <c r="V7" s="46" t="str">
        <f t="shared" ref="V7:V36" si="3">IFERROR(IF(N7=0,"",N7/$N$4),"")</f>
        <v/>
      </c>
      <c r="W7" s="46" t="str">
        <f t="shared" ref="W7:W36" si="4">IFERROR(IF(O7=0,"",O7/$O$4),"")</f>
        <v/>
      </c>
      <c r="X7" s="46" t="str">
        <f t="shared" ref="X7:X36" si="5">IFERROR(IF(P7=0,"",P7/$P$4),"")</f>
        <v/>
      </c>
      <c r="Y7" s="46" t="str">
        <f t="shared" ref="Y7:Y36" si="6">IFERROR(IF(Q7=0,"",Q7/$Q$4),"")</f>
        <v/>
      </c>
      <c r="Z7" s="46" t="str">
        <f t="shared" ref="Z7:Z36" si="7">IFERROR(IF(R7=0,"",R7/$R$4),"")</f>
        <v/>
      </c>
      <c r="AA7" s="46" t="str">
        <f t="shared" ref="AA7:AA36" si="8">IFERROR(IF(S7=0,"",S7/$S$4),"")</f>
        <v/>
      </c>
      <c r="AB7" s="46" t="str">
        <f t="shared" ref="AB7:AB36" si="9">IFERROR(IF(T7=0,"",T7/$T$4),"")</f>
        <v/>
      </c>
      <c r="AC7" s="48">
        <f t="shared" ref="AC7:AC36" si="10">COUNT(U7:AB7)</f>
        <v>1</v>
      </c>
      <c r="AD7" s="47">
        <f t="shared" ref="AD7:AD36" si="11">IFERROR(AVERAGE(U7:AB7),"")</f>
        <v>0.91428571428571426</v>
      </c>
      <c r="AE7" s="46" cm="1">
        <f t="array" ref="AE7">IFERROR(IF(AC7&gt;=5,AVERAGE(LARGE(U7:AB7,_xlfn.SEQUENCE(5))),AVERAGE(LARGE(U7:AB7,_xlfn.SEQUENCE(AC7)))),"")</f>
        <v>0.91428571428571426</v>
      </c>
      <c r="AF7" s="49">
        <f t="shared" ref="AF7:AF36" si="12">SUM(M7:T7)</f>
        <v>32</v>
      </c>
      <c r="AG7" s="19" cm="1">
        <f t="array" ref="AG7">IFERROR(IF(AC7&gt;=5,SUM(LARGE(M7:T7,_xlfn.SEQUENCE(5))),SUM(LARGE(M7:T7,_xlfn.SEQUENCE(AC7)))),"")</f>
        <v>32</v>
      </c>
      <c r="AH7" s="19">
        <f t="shared" ref="AH7:AH25" si="13">IFERROR(RANK(AE7,$AE$6:$AE$175),"")</f>
        <v>4</v>
      </c>
      <c r="AI7" s="19">
        <f t="shared" ref="AI7:AI70" si="14">IF(AC7=0,"",RANK(AF7,$AF$6:$AF$152))</f>
        <v>4</v>
      </c>
      <c r="AJ7" s="50">
        <f t="shared" ref="AJ7:AJ36" si="15">IFERROR(AVERAGE(M7:T7),"")</f>
        <v>32</v>
      </c>
      <c r="AL7" t="str">
        <f>IFERROR(VLOOKUP(AD7,#REF!,2,TRUE),"")</f>
        <v/>
      </c>
      <c r="AN7" s="19">
        <f t="shared" ref="AN7:AN70" si="16">IF(AC7&gt;=2,1,0)</f>
        <v>0</v>
      </c>
      <c r="AO7" s="229" t="str">
        <f t="shared" ref="AO7:AO70" si="17">IF(AN7=0,"",AE7)</f>
        <v/>
      </c>
      <c r="AP7" t="str">
        <f>IF(AC7=0,"",IF(COUNTIFS(AN:AN,AN7,AO:AO,"&gt;"&amp;AO7)+COUNTIFS(AN$6:AN7,AN7,AO$6:AO7,"="&amp;AO7)=0,"",COUNTIFS(AN:AN,AN7,AO:AO,"&gt;"&amp;AO7)+COUNTIFS(AN$6:AN7,AN7,AO$6:AO7,"="&amp;AO7)))</f>
        <v/>
      </c>
    </row>
    <row r="8" spans="1:42" x14ac:dyDescent="0.35">
      <c r="F8" s="201"/>
      <c r="G8" s="226"/>
      <c r="H8" s="112"/>
      <c r="I8" s="113"/>
      <c r="J8" s="112"/>
      <c r="K8" s="112"/>
      <c r="L8" s="193"/>
      <c r="M8" s="133"/>
      <c r="N8" s="67"/>
      <c r="O8" s="67"/>
      <c r="P8" s="67"/>
      <c r="Q8" s="67"/>
      <c r="R8" s="67"/>
      <c r="S8" s="67"/>
      <c r="T8" s="67"/>
      <c r="U8" s="46"/>
      <c r="V8" s="46"/>
      <c r="W8" s="46"/>
      <c r="X8" s="46"/>
      <c r="Y8" s="46"/>
      <c r="Z8" s="46"/>
      <c r="AA8" s="46"/>
      <c r="AB8" s="46"/>
      <c r="AC8" s="48"/>
      <c r="AD8" s="47"/>
      <c r="AE8" s="46"/>
      <c r="AF8" s="49"/>
      <c r="AJ8" s="50"/>
      <c r="AN8" s="19"/>
      <c r="AO8" s="229"/>
    </row>
    <row r="9" spans="1:42" x14ac:dyDescent="0.35">
      <c r="A9" s="19" t="str">
        <f t="shared" si="1"/>
        <v>AA</v>
      </c>
      <c r="B9" s="19" t="str">
        <f>IF(AC9=0,"",IF(COUNTIFS(A:A,A9,AE:AE,"&gt;"&amp;AE9)+COUNTIFS(A$6:A9,A9,AE$6:AE9,"="&amp;AE9)=0,"",COUNTIFS(A:A,A9,AE:AE,"&gt;"&amp;AE9)+COUNTIFS(A$6:A9,A9,AE$6:AE9,"="&amp;AE9)))</f>
        <v/>
      </c>
      <c r="C9" s="19" t="str">
        <f>IF(AC9=0,"",IF(COUNTIFS($AE$6:$AE$152,"&gt;"&amp;AE9)+COUNTIFS(AE$6:AE9,"="&amp;AE9)=0,"",COUNTIFS($AE$6:$AE$152,"&gt;"&amp;AE9)+COUNTIFS(AE$6:AE9,"="&amp;AE9)))</f>
        <v/>
      </c>
      <c r="D9" s="19" t="str">
        <f>IF(AC9=0,"",IF(COUNTIFS($AE$6:$AE$200,"&gt;"&amp;AE9)+COUNTIFS(AE$6:AE9,"="&amp;AE9)=0,"",COUNTIFS($AE$6:$AE$200,"&gt;"&amp;AE9)+COUNTIFS(AE$6:AE9,"="&amp;AE9)))</f>
        <v/>
      </c>
      <c r="E9" s="19" t="str">
        <f>IF(AC9=0,"",IF(COUNTIFS(AN:AN,AN9,AO:AO,"&gt;"&amp;AO9)+COUNTIFS(AN$6:AN9,AN9,AO$6:AO9,"="&amp;AO9)=0,"",COUNTIFS(AN:AN,AN9,AO:AO,"&gt;"&amp;AO9)+COUNTIFS(AN$6:AN9,AN9,AO$6:AO9,"="&amp;AO9)))</f>
        <v/>
      </c>
      <c r="F9" s="202" t="s">
        <v>117</v>
      </c>
      <c r="G9" s="226">
        <f>IF(F9="","",VLOOKUP(F9,Lookups!$A$2:$F$99,2,FALSE))</f>
        <v>612</v>
      </c>
      <c r="H9" s="112" t="str">
        <f>IF(F9="","",VLOOKUP(F9,Lookups!$A$2:$F$1003,3,FALSE))</f>
        <v>Grade AA</v>
      </c>
      <c r="I9" s="113" t="str">
        <f>IFERROR(VLOOKUP(AD9,Lookups!$R$2:$S$6,2,TRUE),"")</f>
        <v/>
      </c>
      <c r="J9" s="112" t="str">
        <f>IF(F9="","",VLOOKUP(F9,Lookups!$A$2:$F$99,4,FALSE))</f>
        <v>PCP Class</v>
      </c>
      <c r="K9" s="112" t="str">
        <f>IF(F9="","",VLOOKUP(F9,Lookups!$A$2:$F$99,5,FALSE))</f>
        <v>None</v>
      </c>
      <c r="L9" s="193" t="str">
        <f>IF(F9="","",VLOOKUP(F9,Lookups!$A$2:$F$99,6,FALSE))</f>
        <v>Bfto</v>
      </c>
      <c r="M9" s="133" t="str">
        <f>IF(F9="","",IF(VLOOKUP(F9,Scores!$A$2:$J$98,3,FALSE)=0,"",VLOOKUP(F9,Scores!$A$2:$J$98,3,FALSE)))</f>
        <v/>
      </c>
      <c r="N9" s="67" t="str">
        <f>IF(F9="","",IF(VLOOKUP(F9,Scores!$A$2:$J$98,4,FALSE)=0,"",VLOOKUP(F9,Scores!$A$2:$J$98,4,FALSE)))</f>
        <v/>
      </c>
      <c r="O9" s="67" t="str">
        <f>IF(F9="","",IF(VLOOKUP(F9,Scores!$A$2:$J$98,5,FALSE)=0,"",VLOOKUP(F9,Scores!$A$2:$J$98,5,FALSE)))</f>
        <v/>
      </c>
      <c r="P9" s="67" t="str">
        <f>IF(F9="","",IF(VLOOKUP(F9,Scores!$A$2:$J$98,6,FALSE)=0,"",VLOOKUP(F9,Scores!$A$2:$J$98,6,FALSE)))</f>
        <v/>
      </c>
      <c r="Q9" s="67" t="str">
        <f>IF(F9="","",IF(VLOOKUP(F9,Scores!$A$2:$J$98,7,FALSE)=0,"",VLOOKUP(F9,Scores!$A$2:$J$98,7,FALSE)))</f>
        <v/>
      </c>
      <c r="R9" s="67" t="str">
        <f>IF(F9="","",IF(VLOOKUP(F9,Scores!$A$2:$J$98,8,FALSE)=0,"",VLOOKUP(F9,Scores!$A$2:$J$98,8,FALSE)))</f>
        <v/>
      </c>
      <c r="S9" s="67" t="str">
        <f>IF(F9="","",IF(VLOOKUP(F9,Scores!$A$2:$J$98,9,FALSE)=0,"",VLOOKUP(F9,Scores!$A$2:$J$98,9,FALSE)))</f>
        <v/>
      </c>
      <c r="T9" s="67" t="str">
        <f>IF(F9="","",IF(VLOOKUP(F9,Scores!$A$2:$J$98,10,FALSE)=0,"",VLOOKUP(F9,Scores!$A$2:$J$98,10,FALSE)))</f>
        <v/>
      </c>
      <c r="U9" s="46" t="str">
        <f t="shared" si="2"/>
        <v/>
      </c>
      <c r="V9" s="46" t="str">
        <f t="shared" si="3"/>
        <v/>
      </c>
      <c r="W9" s="46" t="str">
        <f t="shared" si="4"/>
        <v/>
      </c>
      <c r="X9" s="46" t="str">
        <f t="shared" si="5"/>
        <v/>
      </c>
      <c r="Y9" s="46" t="str">
        <f t="shared" si="6"/>
        <v/>
      </c>
      <c r="Z9" s="46" t="str">
        <f t="shared" si="7"/>
        <v/>
      </c>
      <c r="AA9" s="46" t="str">
        <f t="shared" si="8"/>
        <v/>
      </c>
      <c r="AB9" s="46" t="str">
        <f t="shared" si="9"/>
        <v/>
      </c>
      <c r="AC9" s="48">
        <f t="shared" si="10"/>
        <v>0</v>
      </c>
      <c r="AD9" s="47" t="str">
        <f t="shared" si="11"/>
        <v/>
      </c>
      <c r="AE9" s="46" t="str" cm="1">
        <f t="array" ref="AE9">IFERROR(IF(AC9&gt;=5,AVERAGE(LARGE(U9:AB9,_xlfn.SEQUENCE(5))),AVERAGE(LARGE(U9:AB9,_xlfn.SEQUENCE(AC9)))),"")</f>
        <v/>
      </c>
      <c r="AF9" s="49">
        <f t="shared" si="12"/>
        <v>0</v>
      </c>
      <c r="AG9" s="19" t="str" cm="1">
        <f t="array" ref="AG9">IFERROR(IF(AC9&gt;=5,SUM(LARGE(M9:T9,_xlfn.SEQUENCE(5))),SUM(LARGE(M9:T9,_xlfn.SEQUENCE(AC9)))),"")</f>
        <v/>
      </c>
      <c r="AH9" s="19" t="str">
        <f t="shared" si="13"/>
        <v/>
      </c>
      <c r="AI9" s="19" t="str">
        <f t="shared" si="14"/>
        <v/>
      </c>
      <c r="AJ9" s="50" t="str">
        <f t="shared" si="15"/>
        <v/>
      </c>
      <c r="AL9" t="str">
        <f>IFERROR(VLOOKUP(AD9,#REF!,2,TRUE),"")</f>
        <v/>
      </c>
      <c r="AN9" s="19">
        <f t="shared" si="16"/>
        <v>0</v>
      </c>
      <c r="AO9" s="229" t="str">
        <f t="shared" si="17"/>
        <v/>
      </c>
      <c r="AP9" t="str">
        <f>IF(AC9=0,"",IF(COUNTIFS(AN:AN,AN9,AO:AO,"&gt;"&amp;AO9)+COUNTIFS(AN$6:AN9,AN9,AO$6:AO9,"="&amp;AO9)=0,"",COUNTIFS(AN:AN,AN9,AO:AO,"&gt;"&amp;AO9)+COUNTIFS(AN$6:AN9,AN9,AO$6:AO9,"="&amp;AO9)))</f>
        <v/>
      </c>
    </row>
    <row r="10" spans="1:42" x14ac:dyDescent="0.35">
      <c r="F10" s="201"/>
      <c r="G10" s="226"/>
      <c r="H10" s="112"/>
      <c r="I10" s="113"/>
      <c r="J10" s="112"/>
      <c r="K10" s="112"/>
      <c r="L10" s="193"/>
      <c r="M10" s="133"/>
      <c r="N10" s="67"/>
      <c r="O10" s="67"/>
      <c r="P10" s="67"/>
      <c r="Q10" s="67"/>
      <c r="R10" s="67"/>
      <c r="S10" s="67"/>
      <c r="T10" s="67"/>
      <c r="U10" s="46"/>
      <c r="V10" s="46"/>
      <c r="W10" s="46"/>
      <c r="X10" s="46"/>
      <c r="Y10" s="46"/>
      <c r="Z10" s="46"/>
      <c r="AA10" s="46"/>
      <c r="AB10" s="46"/>
      <c r="AC10" s="48"/>
      <c r="AD10" s="47"/>
      <c r="AE10" s="46"/>
      <c r="AF10" s="49"/>
      <c r="AJ10" s="50"/>
      <c r="AN10" s="19"/>
      <c r="AO10" s="229"/>
    </row>
    <row r="11" spans="1:42" x14ac:dyDescent="0.35">
      <c r="F11" s="201"/>
      <c r="G11" s="226"/>
      <c r="H11" s="112"/>
      <c r="I11" s="113"/>
      <c r="J11" s="112"/>
      <c r="K11" s="112"/>
      <c r="L11" s="193"/>
      <c r="M11" s="133"/>
      <c r="N11" s="67"/>
      <c r="O11" s="67"/>
      <c r="P11" s="67"/>
      <c r="Q11" s="67"/>
      <c r="R11" s="67"/>
      <c r="S11" s="67"/>
      <c r="T11" s="67"/>
      <c r="U11" s="46"/>
      <c r="V11" s="46"/>
      <c r="W11" s="46"/>
      <c r="X11" s="46"/>
      <c r="Y11" s="46"/>
      <c r="Z11" s="46"/>
      <c r="AA11" s="46"/>
      <c r="AB11" s="46"/>
      <c r="AC11" s="48"/>
      <c r="AD11" s="47"/>
      <c r="AE11" s="46"/>
      <c r="AF11" s="49"/>
      <c r="AJ11" s="50"/>
      <c r="AN11" s="19"/>
      <c r="AO11" s="229"/>
    </row>
    <row r="12" spans="1:42" x14ac:dyDescent="0.35">
      <c r="A12" s="19" t="str">
        <f t="shared" si="1"/>
        <v>AA</v>
      </c>
      <c r="B12" s="19" t="str">
        <f>IF(AC12=0,"",IF(COUNTIFS(A:A,A12,AE:AE,"&gt;"&amp;AE12)+COUNTIFS(A$6:A12,A12,AE$6:AE12,"="&amp;AE12)=0,"",COUNTIFS(A:A,A12,AE:AE,"&gt;"&amp;AE12)+COUNTIFS(A$6:A12,A12,AE$6:AE12,"="&amp;AE12)))</f>
        <v/>
      </c>
      <c r="C12" s="19" t="str">
        <f>IF(AC12=0,"",IF(COUNTIFS($AE$6:$AE$152,"&gt;"&amp;AE12)+COUNTIFS(AE$6:AE12,"="&amp;AE12)=0,"",COUNTIFS($AE$6:$AE$152,"&gt;"&amp;AE12)+COUNTIFS(AE$6:AE12,"="&amp;AE12)))</f>
        <v/>
      </c>
      <c r="D12" s="19" t="str">
        <f>IF(AC12=0,"",IF(COUNTIFS($AE$6:$AE$200,"&gt;"&amp;AE12)+COUNTIFS(AE$6:AE12,"="&amp;AE12)=0,"",COUNTIFS($AE$6:$AE$200,"&gt;"&amp;AE12)+COUNTIFS(AE$6:AE12,"="&amp;AE12)))</f>
        <v/>
      </c>
      <c r="E12" s="19" t="str">
        <f>IF(AC12=0,"",IF(COUNTIFS(AN:AN,AN12,AO:AO,"&gt;"&amp;AO12)+COUNTIFS(AN$6:AN12,AN12,AO$6:AO12,"="&amp;AO12)=0,"",COUNTIFS(AN:AN,AN12,AO:AO,"&gt;"&amp;AO12)+COUNTIFS(AN$6:AN12,AN12,AO$6:AO12,"="&amp;AO12)))</f>
        <v/>
      </c>
      <c r="F12" s="201" t="s">
        <v>16</v>
      </c>
      <c r="G12" s="226">
        <f>IF(F12="","",VLOOKUP(F12,Lookups!$A$2:$F$99,2,FALSE))</f>
        <v>1065</v>
      </c>
      <c r="H12" s="112" t="str">
        <f>IF(F12="","",VLOOKUP(F12,Lookups!$A$2:$F$1003,3,FALSE))</f>
        <v>Grade AA</v>
      </c>
      <c r="I12" s="113" t="str">
        <f>IFERROR(VLOOKUP(AD12,Lookups!$R$2:$S$6,2,TRUE),"")</f>
        <v/>
      </c>
      <c r="J12" s="112" t="str">
        <f>IF(F12="","",VLOOKUP(F12,Lookups!$A$2:$F$99,4,FALSE))</f>
        <v>PCP Class</v>
      </c>
      <c r="K12" s="112" t="str">
        <f>IF(F12="","",VLOOKUP(F12,Lookups!$A$2:$F$99,5,FALSE))</f>
        <v>Meon</v>
      </c>
      <c r="L12" s="193" t="str">
        <f>IF(F12="","",VLOOKUP(F12,Lookups!$A$2:$F$99,6,FALSE))</f>
        <v>Meon</v>
      </c>
      <c r="M12" s="133" t="str">
        <f>IF(F12="","",IF(VLOOKUP(F12,Scores!$A$2:$J$98,3,FALSE)=0,"",VLOOKUP(F12,Scores!$A$2:$J$98,3,FALSE)))</f>
        <v/>
      </c>
      <c r="N12" s="67" t="str">
        <f>IF(F12="","",IF(VLOOKUP(F12,Scores!$A$2:$J$98,4,FALSE)=0,"",VLOOKUP(F12,Scores!$A$2:$J$98,4,FALSE)))</f>
        <v/>
      </c>
      <c r="O12" s="67" t="str">
        <f>IF(F12="","",IF(VLOOKUP(F12,Scores!$A$2:$J$98,5,FALSE)=0,"",VLOOKUP(F12,Scores!$A$2:$J$98,5,FALSE)))</f>
        <v/>
      </c>
      <c r="P12" s="67" t="str">
        <f>IF(F12="","",IF(VLOOKUP(F12,Scores!$A$2:$J$98,6,FALSE)=0,"",VLOOKUP(F12,Scores!$A$2:$J$98,6,FALSE)))</f>
        <v/>
      </c>
      <c r="Q12" s="67" t="str">
        <f>IF(F12="","",IF(VLOOKUP(F12,Scores!$A$2:$J$98,7,FALSE)=0,"",VLOOKUP(F12,Scores!$A$2:$J$98,7,FALSE)))</f>
        <v/>
      </c>
      <c r="R12" s="67" t="str">
        <f>IF(F12="","",IF(VLOOKUP(F12,Scores!$A$2:$J$98,8,FALSE)=0,"",VLOOKUP(F12,Scores!$A$2:$J$98,8,FALSE)))</f>
        <v/>
      </c>
      <c r="S12" s="67" t="str">
        <f>IF(F12="","",IF(VLOOKUP(F12,Scores!$A$2:$J$98,9,FALSE)=0,"",VLOOKUP(F12,Scores!$A$2:$J$98,9,FALSE)))</f>
        <v/>
      </c>
      <c r="T12" s="67" t="str">
        <f>IF(F12="","",IF(VLOOKUP(F12,Scores!$A$2:$J$98,10,FALSE)=0,"",VLOOKUP(F12,Scores!$A$2:$J$98,10,FALSE)))</f>
        <v/>
      </c>
      <c r="U12" s="46" t="str">
        <f t="shared" si="2"/>
        <v/>
      </c>
      <c r="V12" s="46" t="str">
        <f t="shared" si="3"/>
        <v/>
      </c>
      <c r="W12" s="46" t="str">
        <f t="shared" si="4"/>
        <v/>
      </c>
      <c r="X12" s="46" t="str">
        <f t="shared" si="5"/>
        <v/>
      </c>
      <c r="Y12" s="46" t="str">
        <f t="shared" si="6"/>
        <v/>
      </c>
      <c r="Z12" s="46" t="str">
        <f t="shared" si="7"/>
        <v/>
      </c>
      <c r="AA12" s="46" t="str">
        <f t="shared" si="8"/>
        <v/>
      </c>
      <c r="AB12" s="46" t="str">
        <f t="shared" si="9"/>
        <v/>
      </c>
      <c r="AC12" s="48">
        <f t="shared" si="10"/>
        <v>0</v>
      </c>
      <c r="AD12" s="47" t="str">
        <f t="shared" si="11"/>
        <v/>
      </c>
      <c r="AE12" s="46" t="str" cm="1">
        <f t="array" ref="AE12">IFERROR(IF(AC12&gt;=5,AVERAGE(LARGE(U12:AB12,_xlfn.SEQUENCE(5))),AVERAGE(LARGE(U12:AB12,_xlfn.SEQUENCE(AC12)))),"")</f>
        <v/>
      </c>
      <c r="AF12" s="49">
        <f t="shared" si="12"/>
        <v>0</v>
      </c>
      <c r="AG12" s="19" t="str" cm="1">
        <f t="array" ref="AG12">IFERROR(IF(AC12&gt;=5,SUM(LARGE(M12:T12,_xlfn.SEQUENCE(5))),SUM(LARGE(M12:T12,_xlfn.SEQUENCE(AC12)))),"")</f>
        <v/>
      </c>
      <c r="AH12" s="19" t="str">
        <f t="shared" si="13"/>
        <v/>
      </c>
      <c r="AI12" s="19" t="str">
        <f t="shared" si="14"/>
        <v/>
      </c>
      <c r="AJ12" s="50" t="str">
        <f t="shared" si="15"/>
        <v/>
      </c>
      <c r="AL12" t="str">
        <f>IFERROR(VLOOKUP(AD12,#REF!,2,TRUE),"")</f>
        <v/>
      </c>
      <c r="AN12" s="19">
        <f t="shared" si="16"/>
        <v>0</v>
      </c>
      <c r="AO12" s="229" t="str">
        <f t="shared" si="17"/>
        <v/>
      </c>
      <c r="AP12" t="str">
        <f>IF(AC12=0,"",IF(COUNTIFS(AN:AN,AN12,AO:AO,"&gt;"&amp;AO12)+COUNTIFS(AN$6:AN12,AN12,AO$6:AO12,"="&amp;AO12)=0,"",COUNTIFS(AN:AN,AN12,AO:AO,"&gt;"&amp;AO12)+COUNTIFS(AN$6:AN12,AN12,AO$6:AO12,"="&amp;AO12)))</f>
        <v/>
      </c>
    </row>
    <row r="13" spans="1:42" x14ac:dyDescent="0.35">
      <c r="F13" s="201"/>
      <c r="G13" s="226"/>
      <c r="H13" s="112"/>
      <c r="I13" s="113"/>
      <c r="J13" s="112"/>
      <c r="K13" s="112"/>
      <c r="L13" s="193"/>
      <c r="M13" s="133"/>
      <c r="N13" s="67"/>
      <c r="O13" s="67"/>
      <c r="P13" s="67"/>
      <c r="Q13" s="67"/>
      <c r="R13" s="67"/>
      <c r="S13" s="67"/>
      <c r="T13" s="67"/>
      <c r="U13" s="46"/>
      <c r="V13" s="46"/>
      <c r="W13" s="46"/>
      <c r="X13" s="46"/>
      <c r="Y13" s="46"/>
      <c r="Z13" s="46"/>
      <c r="AA13" s="46"/>
      <c r="AB13" s="46"/>
      <c r="AC13" s="48"/>
      <c r="AD13" s="47"/>
      <c r="AE13" s="46"/>
      <c r="AF13" s="49"/>
      <c r="AJ13" s="50"/>
      <c r="AN13" s="19"/>
      <c r="AO13" s="229"/>
    </row>
    <row r="14" spans="1:42" x14ac:dyDescent="0.35">
      <c r="A14" s="19" t="str">
        <f t="shared" si="1"/>
        <v>AA</v>
      </c>
      <c r="B14" s="19">
        <f>IF(AC14=0,"",IF(COUNTIFS(A:A,A14,AE:AE,"&gt;"&amp;AE14)+COUNTIFS(A$6:A14,A14,AE$6:AE14,"="&amp;AE14)=0,"",COUNTIFS(A:A,A14,AE:AE,"&gt;"&amp;AE14)+COUNTIFS(A$6:A14,A14,AE$6:AE14,"="&amp;AE14)))</f>
        <v>1</v>
      </c>
      <c r="C14" s="19">
        <f>IF(AC14=0,"",IF(COUNTIFS($AE$6:$AE$152,"&gt;"&amp;AE14)+COUNTIFS(AE$6:AE14,"="&amp;AE14)=0,"",COUNTIFS($AE$6:$AE$152,"&gt;"&amp;AE14)+COUNTIFS(AE$6:AE14,"="&amp;AE14)))</f>
        <v>1</v>
      </c>
      <c r="D14" s="19">
        <f>IF(AC14=0,"",IF(COUNTIFS($AE$6:$AE$200,"&gt;"&amp;AE14)+COUNTIFS(AE$6:AE14,"="&amp;AE14)=0,"",COUNTIFS($AE$6:$AE$200,"&gt;"&amp;AE14)+COUNTIFS(AE$6:AE14,"="&amp;AE14)))</f>
        <v>1</v>
      </c>
      <c r="E14" s="19" t="str">
        <f>IF(AC14=0,"",IF(COUNTIFS(AN:AN,AN14,AO:AO,"&gt;"&amp;AO14)+COUNTIFS(AN$6:AN14,AN14,AO$6:AO14,"="&amp;AO14)=0,"",COUNTIFS(AN:AN,AN14,AO:AO,"&gt;"&amp;AO14)+COUNTIFS(AN$6:AN14,AN14,AO$6:AO14,"="&amp;AO14)))</f>
        <v/>
      </c>
      <c r="F14" s="201" t="s">
        <v>28</v>
      </c>
      <c r="G14" s="226">
        <f>IF(F14="","",VLOOKUP(F14,Lookups!$A$2:$F$99,2,FALSE))</f>
        <v>1688</v>
      </c>
      <c r="H14" s="112" t="str">
        <f>IF(F14="","",VLOOKUP(F14,Lookups!$A$2:$F$1003,3,FALSE))</f>
        <v>Grade AA</v>
      </c>
      <c r="I14" s="113" t="str">
        <f>IFERROR(VLOOKUP(AD14,Lookups!$R$2:$S$6,2,TRUE),"")</f>
        <v>AA</v>
      </c>
      <c r="J14" s="112" t="str">
        <f>IF(F14="","",VLOOKUP(F14,Lookups!$A$2:$F$99,4,FALSE))</f>
        <v>PCP Class</v>
      </c>
      <c r="K14" s="112" t="str">
        <f>IF(F14="","",VLOOKUP(F14,Lookups!$A$2:$F$99,5,FALSE))</f>
        <v>Frobury Kites</v>
      </c>
      <c r="L14" s="193" t="str">
        <f>IF(F14="","",VLOOKUP(F14,Lookups!$A$2:$F$99,6,FALSE))</f>
        <v>Frobury</v>
      </c>
      <c r="M14" s="133">
        <f>IF(F14="","",IF(VLOOKUP(F14,Scores!$A$2:$J$98,3,FALSE)=0,"",VLOOKUP(F14,Scores!$A$2:$J$98,3,FALSE)))</f>
        <v>35</v>
      </c>
      <c r="N14" s="67" t="str">
        <f>IF(F14="","",IF(VLOOKUP(F14,Scores!$A$2:$J$98,4,FALSE)=0,"",VLOOKUP(F14,Scores!$A$2:$J$98,4,FALSE)))</f>
        <v/>
      </c>
      <c r="O14" s="67" t="str">
        <f>IF(F14="","",IF(VLOOKUP(F14,Scores!$A$2:$J$98,5,FALSE)=0,"",VLOOKUP(F14,Scores!$A$2:$J$98,5,FALSE)))</f>
        <v/>
      </c>
      <c r="P14" s="67" t="str">
        <f>IF(F14="","",IF(VLOOKUP(F14,Scores!$A$2:$J$98,6,FALSE)=0,"",VLOOKUP(F14,Scores!$A$2:$J$98,6,FALSE)))</f>
        <v/>
      </c>
      <c r="Q14" s="67" t="str">
        <f>IF(F14="","",IF(VLOOKUP(F14,Scores!$A$2:$J$98,7,FALSE)=0,"",VLOOKUP(F14,Scores!$A$2:$J$98,7,FALSE)))</f>
        <v/>
      </c>
      <c r="R14" s="67" t="str">
        <f>IF(F14="","",IF(VLOOKUP(F14,Scores!$A$2:$J$98,8,FALSE)=0,"",VLOOKUP(F14,Scores!$A$2:$J$98,8,FALSE)))</f>
        <v/>
      </c>
      <c r="S14" s="67" t="str">
        <f>IF(F14="","",IF(VLOOKUP(F14,Scores!$A$2:$J$98,9,FALSE)=0,"",VLOOKUP(F14,Scores!$A$2:$J$98,9,FALSE)))</f>
        <v/>
      </c>
      <c r="T14" s="67" t="str">
        <f>IF(F14="","",IF(VLOOKUP(F14,Scores!$A$2:$J$98,10,FALSE)=0,"",VLOOKUP(F14,Scores!$A$2:$J$98,10,FALSE)))</f>
        <v/>
      </c>
      <c r="U14" s="46">
        <f t="shared" si="2"/>
        <v>1</v>
      </c>
      <c r="V14" s="46" t="str">
        <f t="shared" si="3"/>
        <v/>
      </c>
      <c r="W14" s="46" t="str">
        <f t="shared" si="4"/>
        <v/>
      </c>
      <c r="X14" s="46" t="str">
        <f t="shared" si="5"/>
        <v/>
      </c>
      <c r="Y14" s="46" t="str">
        <f t="shared" si="6"/>
        <v/>
      </c>
      <c r="Z14" s="46" t="str">
        <f t="shared" si="7"/>
        <v/>
      </c>
      <c r="AA14" s="46" t="str">
        <f t="shared" si="8"/>
        <v/>
      </c>
      <c r="AB14" s="46" t="str">
        <f t="shared" si="9"/>
        <v/>
      </c>
      <c r="AC14" s="48">
        <f t="shared" si="10"/>
        <v>1</v>
      </c>
      <c r="AD14" s="47">
        <f t="shared" si="11"/>
        <v>1</v>
      </c>
      <c r="AE14" s="46" cm="1">
        <f t="array" ref="AE14">IFERROR(IF(AC14&gt;=5,AVERAGE(LARGE(U14:AB14,_xlfn.SEQUENCE(5))),AVERAGE(LARGE(U14:AB14,_xlfn.SEQUENCE(AC14)))),"")</f>
        <v>1</v>
      </c>
      <c r="AF14" s="49">
        <f t="shared" si="12"/>
        <v>35</v>
      </c>
      <c r="AG14" s="19" cm="1">
        <f t="array" ref="AG14">IFERROR(IF(AC14&gt;=5,SUM(LARGE(M14:T14,_xlfn.SEQUENCE(5))),SUM(LARGE(M14:T14,_xlfn.SEQUENCE(AC14)))),"")</f>
        <v>35</v>
      </c>
      <c r="AH14" s="19">
        <f t="shared" si="13"/>
        <v>1</v>
      </c>
      <c r="AI14" s="19">
        <f t="shared" si="14"/>
        <v>1</v>
      </c>
      <c r="AJ14" s="50">
        <f t="shared" si="15"/>
        <v>35</v>
      </c>
      <c r="AL14" t="str">
        <f>IFERROR(VLOOKUP(AD14,#REF!,2,TRUE),"")</f>
        <v/>
      </c>
      <c r="AN14" s="19">
        <f t="shared" si="16"/>
        <v>0</v>
      </c>
      <c r="AO14" s="229" t="str">
        <f t="shared" si="17"/>
        <v/>
      </c>
      <c r="AP14" t="str">
        <f>IF(AC14=0,"",IF(COUNTIFS(AN:AN,AN14,AO:AO,"&gt;"&amp;AO14)+COUNTIFS(AN$6:AN14,AN14,AO$6:AO14,"="&amp;AO14)=0,"",COUNTIFS(AN:AN,AN14,AO:AO,"&gt;"&amp;AO14)+COUNTIFS(AN$6:AN14,AN14,AO$6:AO14,"="&amp;AO14)))</f>
        <v/>
      </c>
    </row>
    <row r="15" spans="1:42" x14ac:dyDescent="0.35">
      <c r="F15" s="201"/>
      <c r="G15" s="226"/>
      <c r="H15" s="112"/>
      <c r="I15" s="113"/>
      <c r="J15" s="112"/>
      <c r="K15" s="112"/>
      <c r="L15" s="193"/>
      <c r="M15" s="133"/>
      <c r="N15" s="67"/>
      <c r="O15" s="67"/>
      <c r="P15" s="67"/>
      <c r="Q15" s="67"/>
      <c r="R15" s="67"/>
      <c r="S15" s="67"/>
      <c r="T15" s="67"/>
      <c r="U15" s="46"/>
      <c r="V15" s="46"/>
      <c r="W15" s="46"/>
      <c r="X15" s="46"/>
      <c r="Y15" s="46"/>
      <c r="Z15" s="46"/>
      <c r="AA15" s="46"/>
      <c r="AB15" s="46"/>
      <c r="AC15" s="48"/>
      <c r="AD15" s="47"/>
      <c r="AE15" s="46"/>
      <c r="AF15" s="49"/>
      <c r="AJ15" s="50"/>
      <c r="AN15" s="19"/>
      <c r="AO15" s="229"/>
    </row>
    <row r="16" spans="1:42" x14ac:dyDescent="0.35">
      <c r="A16" s="19" t="str">
        <f t="shared" si="1"/>
        <v>AA</v>
      </c>
      <c r="B16" s="19" t="str">
        <f>IF(AC16=0,"",IF(COUNTIFS(A:A,A16,AE:AE,"&gt;"&amp;AE16)+COUNTIFS(A$6:A16,A16,AE$6:AE16,"="&amp;AE16)=0,"",COUNTIFS(A:A,A16,AE:AE,"&gt;"&amp;AE16)+COUNTIFS(A$6:A16,A16,AE$6:AE16,"="&amp;AE16)))</f>
        <v/>
      </c>
      <c r="C16" s="19" t="str">
        <f>IF(AC16=0,"",IF(COUNTIFS($AE$6:$AE$152,"&gt;"&amp;AE16)+COUNTIFS(AE$6:AE16,"="&amp;AE16)=0,"",COUNTIFS($AE$6:$AE$152,"&gt;"&amp;AE16)+COUNTIFS(AE$6:AE16,"="&amp;AE16)))</f>
        <v/>
      </c>
      <c r="D16" s="19" t="str">
        <f>IF(AC16=0,"",IF(COUNTIFS($AE$6:$AE$200,"&gt;"&amp;AE16)+COUNTIFS(AE$6:AE16,"="&amp;AE16)=0,"",COUNTIFS($AE$6:$AE$200,"&gt;"&amp;AE16)+COUNTIFS(AE$6:AE16,"="&amp;AE16)))</f>
        <v/>
      </c>
      <c r="E16" s="19" t="str">
        <f>IF(AC16=0,"",IF(COUNTIFS(AN:AN,AN16,AO:AO,"&gt;"&amp;AO16)+COUNTIFS(AN$6:AN16,AN16,AO$6:AO16,"="&amp;AO16)=0,"",COUNTIFS(AN:AN,AN16,AO:AO,"&gt;"&amp;AO16)+COUNTIFS(AN$6:AN16,AN16,AO$6:AO16,"="&amp;AO16)))</f>
        <v/>
      </c>
      <c r="F16" s="203" t="s">
        <v>140</v>
      </c>
      <c r="G16" s="226">
        <f>IF(F16="","",VLOOKUP(F16,Lookups!$A$2:$F$99,2,FALSE))</f>
        <v>50000</v>
      </c>
      <c r="H16" s="112" t="str">
        <f>IF(F16="","",VLOOKUP(F16,Lookups!$A$2:$F$1003,3,FALSE))</f>
        <v>Grade AA</v>
      </c>
      <c r="I16" s="113" t="str">
        <f>IFERROR(VLOOKUP(AD16,Lookups!$R$2:$S$6,2,TRUE),"")</f>
        <v/>
      </c>
      <c r="J16" s="112" t="str">
        <f>IF(F16="","",VLOOKUP(F16,Lookups!$A$2:$F$99,4,FALSE))</f>
        <v>PCP Class</v>
      </c>
      <c r="K16" s="112" t="str">
        <f>IF(F16="","",VLOOKUP(F16,Lookups!$A$2:$F$99,5,FALSE))</f>
        <v>Carisbrooke</v>
      </c>
      <c r="L16" s="193" t="str">
        <f>IF(F16="","",VLOOKUP(F16,Lookups!$A$2:$F$99,6,FALSE))</f>
        <v>Carisbrooke</v>
      </c>
      <c r="M16" s="133" t="str">
        <f>IF(F16="","",IF(VLOOKUP(F16,Scores!$A$2:$J$98,3,FALSE)=0,"",VLOOKUP(F16,Scores!$A$2:$J$98,3,FALSE)))</f>
        <v/>
      </c>
      <c r="N16" s="67" t="str">
        <f>IF(F16="","",IF(VLOOKUP(F16,Scores!$A$2:$J$98,4,FALSE)=0,"",VLOOKUP(F16,Scores!$A$2:$J$98,4,FALSE)))</f>
        <v/>
      </c>
      <c r="O16" s="67" t="str">
        <f>IF(F16="","",IF(VLOOKUP(F16,Scores!$A$2:$J$98,5,FALSE)=0,"",VLOOKUP(F16,Scores!$A$2:$J$98,5,FALSE)))</f>
        <v/>
      </c>
      <c r="P16" s="67" t="str">
        <f>IF(F16="","",IF(VLOOKUP(F16,Scores!$A$2:$J$98,6,FALSE)=0,"",VLOOKUP(F16,Scores!$A$2:$J$98,6,FALSE)))</f>
        <v/>
      </c>
      <c r="Q16" s="67" t="str">
        <f>IF(F16="","",IF(VLOOKUP(F16,Scores!$A$2:$J$98,7,FALSE)=0,"",VLOOKUP(F16,Scores!$A$2:$J$98,7,FALSE)))</f>
        <v/>
      </c>
      <c r="R16" s="67" t="str">
        <f>IF(F16="","",IF(VLOOKUP(F16,Scores!$A$2:$J$98,8,FALSE)=0,"",VLOOKUP(F16,Scores!$A$2:$J$98,8,FALSE)))</f>
        <v/>
      </c>
      <c r="S16" s="67" t="str">
        <f>IF(F16="","",IF(VLOOKUP(F16,Scores!$A$2:$J$98,9,FALSE)=0,"",VLOOKUP(F16,Scores!$A$2:$J$98,9,FALSE)))</f>
        <v/>
      </c>
      <c r="T16" s="67" t="str">
        <f>IF(F16="","",IF(VLOOKUP(F16,Scores!$A$2:$J$98,10,FALSE)=0,"",VLOOKUP(F16,Scores!$A$2:$J$98,10,FALSE)))</f>
        <v/>
      </c>
      <c r="U16" s="46" t="str">
        <f t="shared" si="2"/>
        <v/>
      </c>
      <c r="V16" s="46" t="str">
        <f t="shared" si="3"/>
        <v/>
      </c>
      <c r="W16" s="46" t="str">
        <f t="shared" si="4"/>
        <v/>
      </c>
      <c r="X16" s="46" t="str">
        <f t="shared" si="5"/>
        <v/>
      </c>
      <c r="Y16" s="46" t="str">
        <f t="shared" si="6"/>
        <v/>
      </c>
      <c r="Z16" s="46" t="str">
        <f t="shared" si="7"/>
        <v/>
      </c>
      <c r="AA16" s="46" t="str">
        <f t="shared" si="8"/>
        <v/>
      </c>
      <c r="AB16" s="46" t="str">
        <f t="shared" si="9"/>
        <v/>
      </c>
      <c r="AC16" s="48">
        <f t="shared" si="10"/>
        <v>0</v>
      </c>
      <c r="AD16" s="47" t="str">
        <f t="shared" si="11"/>
        <v/>
      </c>
      <c r="AE16" s="46" t="str" cm="1">
        <f t="array" ref="AE16">IFERROR(IF(AC16&gt;=5,AVERAGE(LARGE(U16:AB16,_xlfn.SEQUENCE(5))),AVERAGE(LARGE(U16:AB16,_xlfn.SEQUENCE(AC16)))),"")</f>
        <v/>
      </c>
      <c r="AF16" s="49">
        <f t="shared" si="12"/>
        <v>0</v>
      </c>
      <c r="AG16" s="19" t="str" cm="1">
        <f t="array" ref="AG16">IFERROR(IF(AC16&gt;=5,SUM(LARGE(M16:T16,_xlfn.SEQUENCE(5))),SUM(LARGE(M16:T16,_xlfn.SEQUENCE(AC16)))),"")</f>
        <v/>
      </c>
      <c r="AH16" s="19" t="str">
        <f t="shared" si="13"/>
        <v/>
      </c>
      <c r="AI16" s="19" t="str">
        <f t="shared" si="14"/>
        <v/>
      </c>
      <c r="AJ16" s="50" t="str">
        <f t="shared" si="15"/>
        <v/>
      </c>
      <c r="AN16" s="19">
        <f t="shared" si="16"/>
        <v>0</v>
      </c>
      <c r="AO16" s="229" t="str">
        <f t="shared" si="17"/>
        <v/>
      </c>
      <c r="AP16" t="str">
        <f>IF(AC16=0,"",IF(COUNTIFS(AN:AN,AN16,AO:AO,"&gt;"&amp;AO16)+COUNTIFS(AN$6:AN16,AN16,AO$6:AO16,"="&amp;AO16)=0,"",COUNTIFS(AN:AN,AN16,AO:AO,"&gt;"&amp;AO16)+COUNTIFS(AN$6:AN16,AN16,AO$6:AO16,"="&amp;AO16)))</f>
        <v/>
      </c>
    </row>
    <row r="17" spans="1:42" ht="15" thickBot="1" x14ac:dyDescent="0.4">
      <c r="A17" s="19" t="str">
        <f t="shared" si="1"/>
        <v/>
      </c>
      <c r="B17" s="19" t="str">
        <f>IF(AC17=0,"",IF(COUNTIFS(A:A,A17,AE:AE,"&gt;"&amp;AE17)+COUNTIFS(A$6:A17,A17,AE$6:AE17,"="&amp;AE17)=0,"",COUNTIFS(A:A,A17,AE:AE,"&gt;"&amp;AE17)+COUNTIFS(A$6:A17,A17,AE$6:AE17,"="&amp;AE17)))</f>
        <v/>
      </c>
      <c r="C17" s="19" t="str">
        <f>IF(AC17=0,"",IF(COUNTIFS($AE$6:$AE$152,"&gt;"&amp;AE17)+COUNTIFS(AE$6:AE17,"="&amp;AE17)=0,"",COUNTIFS($AE$6:$AE$152,"&gt;"&amp;AE17)+COUNTIFS(AE$6:AE17,"="&amp;AE17)))</f>
        <v/>
      </c>
      <c r="D17" s="19" t="str">
        <f>IF(AC17=0,"",IF(COUNTIFS($AE$6:$AE$200,"&gt;"&amp;AE17)+COUNTIFS(AE$6:AE17,"="&amp;AE17)=0,"",COUNTIFS($AE$6:$AE$200,"&gt;"&amp;AE17)+COUNTIFS(AE$6:AE17,"="&amp;AE17)))</f>
        <v/>
      </c>
      <c r="E17" s="19" t="str">
        <f>IF(AC17=0,"",IF(COUNTIFS(AN:AN,AN17,AO:AO,"&gt;"&amp;AO17)+COUNTIFS(AN$6:AN17,AN17,AO$6:AO17,"="&amp;AO17)=0,"",COUNTIFS(AN:AN,AN17,AO:AO,"&gt;"&amp;AO17)+COUNTIFS(AN$6:AN17,AN17,AO$6:AO17,"="&amp;AO17)))</f>
        <v/>
      </c>
      <c r="F17" s="201"/>
      <c r="G17" s="226" t="str">
        <f>IF(F17="","",VLOOKUP(F17,Lookups!$A$2:$F$99,2,FALSE))</f>
        <v/>
      </c>
      <c r="H17" s="112" t="str">
        <f>IF(F17="","",VLOOKUP(F17,Lookups!$A$2:$F$1003,3,FALSE))</f>
        <v/>
      </c>
      <c r="I17" s="113" t="str">
        <f>IFERROR(VLOOKUP(AD17,Lookups!$R$2:$S$6,2,TRUE),"")</f>
        <v/>
      </c>
      <c r="J17" s="112" t="str">
        <f>IF(F17="","",VLOOKUP(F17,Lookups!$A$2:$F$99,4,FALSE))</f>
        <v/>
      </c>
      <c r="K17" s="112" t="str">
        <f>IF(F17="","",VLOOKUP(F17,Lookups!$A$2:$F$99,5,FALSE))</f>
        <v/>
      </c>
      <c r="L17" s="193" t="str">
        <f>IF(F17="","",VLOOKUP(F17,Lookups!$A$2:$F$99,6,FALSE))</f>
        <v/>
      </c>
      <c r="M17" s="133" t="str">
        <f>IF(F17="","",IF(VLOOKUP(F17,Scores!$A$2:$J$98,3,FALSE)=0,"",VLOOKUP(F17,Scores!$A$2:$J$98,3,FALSE)))</f>
        <v/>
      </c>
      <c r="N17" s="67" t="str">
        <f>IF(F17="","",IF(VLOOKUP(F17,Scores!$A$2:$J$98,4,FALSE)=0,"",VLOOKUP(F17,Scores!$A$2:$J$98,4,FALSE)))</f>
        <v/>
      </c>
      <c r="O17" s="67" t="str">
        <f>IF(F17="","",IF(VLOOKUP(F17,Scores!$A$2:$J$98,5,FALSE)=0,"",VLOOKUP(F17,Scores!$A$2:$J$98,5,FALSE)))</f>
        <v/>
      </c>
      <c r="P17" s="67" t="str">
        <f>IF(F17="","",IF(VLOOKUP(F17,Scores!$A$2:$J$98,6,FALSE)=0,"",VLOOKUP(F17,Scores!$A$2:$J$98,6,FALSE)))</f>
        <v/>
      </c>
      <c r="Q17" s="67" t="str">
        <f>IF(F17="","",IF(VLOOKUP(F17,Scores!$A$2:$J$98,7,FALSE)=0,"",VLOOKUP(F17,Scores!$A$2:$J$98,7,FALSE)))</f>
        <v/>
      </c>
      <c r="R17" s="67" t="str">
        <f>IF(F17="","",IF(VLOOKUP(F17,Scores!$A$2:$J$98,8,FALSE)=0,"",VLOOKUP(F17,Scores!$A$2:$J$98,8,FALSE)))</f>
        <v/>
      </c>
      <c r="S17" s="67" t="str">
        <f>IF(F17="","",IF(VLOOKUP(F17,Scores!$A$2:$J$98,9,FALSE)=0,"",VLOOKUP(F17,Scores!$A$2:$J$98,9,FALSE)))</f>
        <v/>
      </c>
      <c r="T17" s="67" t="str">
        <f>IF(F17="","",IF(VLOOKUP(F17,Scores!$A$2:$J$98,10,FALSE)=0,"",VLOOKUP(F17,Scores!$A$2:$J$98,10,FALSE)))</f>
        <v/>
      </c>
      <c r="U17" s="46" t="str">
        <f t="shared" si="2"/>
        <v/>
      </c>
      <c r="V17" s="46" t="str">
        <f t="shared" si="3"/>
        <v/>
      </c>
      <c r="W17" s="46" t="str">
        <f t="shared" si="4"/>
        <v/>
      </c>
      <c r="X17" s="46" t="str">
        <f t="shared" si="5"/>
        <v/>
      </c>
      <c r="Y17" s="46" t="str">
        <f t="shared" si="6"/>
        <v/>
      </c>
      <c r="Z17" s="46" t="str">
        <f t="shared" si="7"/>
        <v/>
      </c>
      <c r="AA17" s="46" t="str">
        <f t="shared" si="8"/>
        <v/>
      </c>
      <c r="AB17" s="46" t="str">
        <f t="shared" si="9"/>
        <v/>
      </c>
      <c r="AC17" s="48">
        <f t="shared" si="10"/>
        <v>0</v>
      </c>
      <c r="AD17" s="47" t="str">
        <f t="shared" si="11"/>
        <v/>
      </c>
      <c r="AE17" s="46" t="str" cm="1">
        <f t="array" ref="AE17">IFERROR(IF(AC17&gt;=5,AVERAGE(LARGE(U17:AB17,_xlfn.SEQUENCE(5))),AVERAGE(LARGE(U17:AB17,_xlfn.SEQUENCE(AC17)))),"")</f>
        <v/>
      </c>
      <c r="AF17" s="49">
        <f t="shared" si="12"/>
        <v>0</v>
      </c>
      <c r="AG17" s="19" t="str" cm="1">
        <f t="array" ref="AG17">IFERROR(IF(AC17&gt;=5,SUM(LARGE(M17:T17,_xlfn.SEQUENCE(5))),SUM(LARGE(M17:T17,_xlfn.SEQUENCE(AC17)))),"")</f>
        <v/>
      </c>
      <c r="AH17" s="19" t="str">
        <f t="shared" si="13"/>
        <v/>
      </c>
      <c r="AI17" s="19" t="str">
        <f t="shared" si="14"/>
        <v/>
      </c>
      <c r="AJ17" s="50" t="str">
        <f t="shared" si="15"/>
        <v/>
      </c>
      <c r="AN17" s="19">
        <f t="shared" si="16"/>
        <v>0</v>
      </c>
      <c r="AO17" s="229" t="str">
        <f t="shared" si="17"/>
        <v/>
      </c>
      <c r="AP17" t="str">
        <f>IF(AC17=0,"",IF(COUNTIFS(AN:AN,AN17,AO:AO,"&gt;"&amp;AO17)+COUNTIFS(AN$6:AN17,AN17,AO$6:AO17,"="&amp;AO17)=0,"",COUNTIFS(AN:AN,AN17,AO:AO,"&gt;"&amp;AO17)+COUNTIFS(AN$6:AN17,AN17,AO$6:AO17,"="&amp;AO17)))</f>
        <v/>
      </c>
    </row>
    <row r="18" spans="1:42" x14ac:dyDescent="0.35">
      <c r="A18" s="19" t="str">
        <f t="shared" si="1"/>
        <v/>
      </c>
      <c r="B18" s="19" t="str">
        <f>IF(AC18=0,"",IF(COUNTIFS(A:A,A18,AE:AE,"&gt;"&amp;AE18)+COUNTIFS(A$6:A18,A18,AE$6:AE18,"="&amp;AE18)=0,"",COUNTIFS(A:A,A18,AE:AE,"&gt;"&amp;AE18)+COUNTIFS(A$6:A18,A18,AE$6:AE18,"="&amp;AE18)))</f>
        <v/>
      </c>
      <c r="C18" s="19" t="str">
        <f>IF(AC18=0,"",IF(COUNTIFS($AE$6:$AE$152,"&gt;"&amp;AE18)+COUNTIFS(AE$6:AE18,"="&amp;AE18)=0,"",COUNTIFS($AE$6:$AE$152,"&gt;"&amp;AE18)+COUNTIFS(AE$6:AE18,"="&amp;AE18)))</f>
        <v/>
      </c>
      <c r="D18" s="19" t="str">
        <f>IF(AC18=0,"",IF(COUNTIFS($AE$6:$AE$200,"&gt;"&amp;AE18)+COUNTIFS(AE$6:AE18,"="&amp;AE18)=0,"",COUNTIFS($AE$6:$AE$200,"&gt;"&amp;AE18)+COUNTIFS(AE$6:AE18,"="&amp;AE18)))</f>
        <v/>
      </c>
      <c r="E18" s="19" t="str">
        <f>IF(AC18=0,"",IF(COUNTIFS(AN:AN,AN18,AO:AO,"&gt;"&amp;AO18)+COUNTIFS(AN$6:AN18,AN18,AO$6:AO18,"="&amp;AO18)=0,"",COUNTIFS(AN:AN,AN18,AO:AO,"&gt;"&amp;AO18)+COUNTIFS(AN$6:AN18,AN18,AO$6:AO18,"="&amp;AO18)))</f>
        <v/>
      </c>
      <c r="F18" s="200"/>
      <c r="G18" s="226" t="str">
        <f>IF(F18="","",VLOOKUP(F18,Lookups!$A$2:$F$99,2,FALSE))</f>
        <v/>
      </c>
      <c r="H18" s="112" t="str">
        <f>IF(F18="","",VLOOKUP(F18,Lookups!$A$2:$F$1003,3,FALSE))</f>
        <v/>
      </c>
      <c r="I18" s="113" t="str">
        <f>IFERROR(VLOOKUP(AD18,Lookups!$R$2:$S$6,2,TRUE),"")</f>
        <v/>
      </c>
      <c r="J18" s="112" t="str">
        <f>IF(F18="","",VLOOKUP(F18,Lookups!$A$2:$F$99,4,FALSE))</f>
        <v/>
      </c>
      <c r="K18" s="112" t="str">
        <f>IF(F18="","",VLOOKUP(F18,Lookups!$A$2:$F$99,5,FALSE))</f>
        <v/>
      </c>
      <c r="L18" s="193" t="str">
        <f>IF(F18="","",VLOOKUP(F18,Lookups!$A$2:$F$99,6,FALSE))</f>
        <v/>
      </c>
      <c r="M18" s="133" t="str">
        <f>IF(F18="","",IF(VLOOKUP(F18,Scores!$A$2:$J$98,3,FALSE)=0,"",VLOOKUP(F18,Scores!$A$2:$J$98,3,FALSE)))</f>
        <v/>
      </c>
      <c r="N18" s="67" t="str">
        <f>IF(F18="","",IF(VLOOKUP(F18,Scores!$A$2:$J$98,4,FALSE)=0,"",VLOOKUP(F18,Scores!$A$2:$J$98,4,FALSE)))</f>
        <v/>
      </c>
      <c r="O18" s="67" t="str">
        <f>IF(F18="","",IF(VLOOKUP(F18,Scores!$A$2:$J$98,5,FALSE)=0,"",VLOOKUP(F18,Scores!$A$2:$J$98,5,FALSE)))</f>
        <v/>
      </c>
      <c r="P18" s="67" t="str">
        <f>IF(F18="","",IF(VLOOKUP(F18,Scores!$A$2:$J$98,6,FALSE)=0,"",VLOOKUP(F18,Scores!$A$2:$J$98,6,FALSE)))</f>
        <v/>
      </c>
      <c r="Q18" s="67" t="str">
        <f>IF(F18="","",IF(VLOOKUP(F18,Scores!$A$2:$J$98,7,FALSE)=0,"",VLOOKUP(F18,Scores!$A$2:$J$98,7,FALSE)))</f>
        <v/>
      </c>
      <c r="R18" s="67" t="str">
        <f>IF(F18="","",IF(VLOOKUP(F18,Scores!$A$2:$J$98,8,FALSE)=0,"",VLOOKUP(F18,Scores!$A$2:$J$98,8,FALSE)))</f>
        <v/>
      </c>
      <c r="S18" s="67" t="str">
        <f>IF(F18="","",IF(VLOOKUP(F18,Scores!$A$2:$J$98,9,FALSE)=0,"",VLOOKUP(F18,Scores!$A$2:$J$98,9,FALSE)))</f>
        <v/>
      </c>
      <c r="T18" s="67" t="str">
        <f>IF(F18="","",IF(VLOOKUP(F18,Scores!$A$2:$J$98,10,FALSE)=0,"",VLOOKUP(F18,Scores!$A$2:$J$98,10,FALSE)))</f>
        <v/>
      </c>
      <c r="U18" s="46" t="str">
        <f t="shared" si="2"/>
        <v/>
      </c>
      <c r="V18" s="46" t="str">
        <f t="shared" si="3"/>
        <v/>
      </c>
      <c r="W18" s="46" t="str">
        <f t="shared" si="4"/>
        <v/>
      </c>
      <c r="X18" s="46" t="str">
        <f t="shared" si="5"/>
        <v/>
      </c>
      <c r="Y18" s="46" t="str">
        <f t="shared" si="6"/>
        <v/>
      </c>
      <c r="Z18" s="46" t="str">
        <f t="shared" si="7"/>
        <v/>
      </c>
      <c r="AA18" s="46" t="str">
        <f t="shared" si="8"/>
        <v/>
      </c>
      <c r="AB18" s="46" t="str">
        <f t="shared" si="9"/>
        <v/>
      </c>
      <c r="AC18" s="48">
        <f t="shared" si="10"/>
        <v>0</v>
      </c>
      <c r="AD18" s="47" t="str">
        <f t="shared" si="11"/>
        <v/>
      </c>
      <c r="AE18" s="46" t="str" cm="1">
        <f t="array" ref="AE18">IFERROR(IF(AC18&gt;=5,AVERAGE(LARGE(U18:AB18,_xlfn.SEQUENCE(5))),AVERAGE(LARGE(U18:AB18,_xlfn.SEQUENCE(AC18)))),"")</f>
        <v/>
      </c>
      <c r="AF18" s="49">
        <f t="shared" si="12"/>
        <v>0</v>
      </c>
      <c r="AG18" s="19" t="str" cm="1">
        <f t="array" ref="AG18">IFERROR(IF(AC18&gt;=5,SUM(LARGE(M18:T18,_xlfn.SEQUENCE(5))),SUM(LARGE(M18:T18,_xlfn.SEQUENCE(AC18)))),"")</f>
        <v/>
      </c>
      <c r="AH18" s="19" t="str">
        <f t="shared" si="13"/>
        <v/>
      </c>
      <c r="AI18" s="19" t="str">
        <f t="shared" si="14"/>
        <v/>
      </c>
      <c r="AJ18" s="50" t="str">
        <f t="shared" si="15"/>
        <v/>
      </c>
      <c r="AN18" s="19">
        <f t="shared" si="16"/>
        <v>0</v>
      </c>
      <c r="AO18" s="229" t="str">
        <f t="shared" si="17"/>
        <v/>
      </c>
      <c r="AP18" t="str">
        <f>IF(AC18=0,"",IF(COUNTIFS(AN:AN,AN18,AO:AO,"&gt;"&amp;AO18)+COUNTIFS(AN$6:AN18,AN18,AO$6:AO18,"="&amp;AO18)=0,"",COUNTIFS(AN:AN,AN18,AO:AO,"&gt;"&amp;AO18)+COUNTIFS(AN$6:AN18,AN18,AO$6:AO18,"="&amp;AO18)))</f>
        <v/>
      </c>
    </row>
    <row r="19" spans="1:42" x14ac:dyDescent="0.35">
      <c r="A19" s="19" t="str">
        <f t="shared" si="1"/>
        <v/>
      </c>
      <c r="B19" s="19" t="str">
        <f>IF(AC19=0,"",IF(COUNTIFS(A:A,A19,AE:AE,"&gt;"&amp;AE19)+COUNTIFS(A$6:A19,A19,AE$6:AE19,"="&amp;AE19)=0,"",COUNTIFS(A:A,A19,AE:AE,"&gt;"&amp;AE19)+COUNTIFS(A$6:A19,A19,AE$6:AE19,"="&amp;AE19)))</f>
        <v/>
      </c>
      <c r="C19" s="19" t="str">
        <f>IF(AC19=0,"",IF(COUNTIFS($AE$6:$AE$152,"&gt;"&amp;AE19)+COUNTIFS(AE$6:AE19,"="&amp;AE19)=0,"",COUNTIFS($AE$6:$AE$152,"&gt;"&amp;AE19)+COUNTIFS(AE$6:AE19,"="&amp;AE19)))</f>
        <v/>
      </c>
      <c r="D19" s="19" t="str">
        <f>IF(AC19=0,"",IF(COUNTIFS($AE$6:$AE$200,"&gt;"&amp;AE19)+COUNTIFS(AE$6:AE19,"="&amp;AE19)=0,"",COUNTIFS($AE$6:$AE$200,"&gt;"&amp;AE19)+COUNTIFS(AE$6:AE19,"="&amp;AE19)))</f>
        <v/>
      </c>
      <c r="E19" s="19" t="str">
        <f>IF(AC19=0,"",IF(COUNTIFS(AN:AN,AN19,AO:AO,"&gt;"&amp;AO19)+COUNTIFS(AN$6:AN19,AN19,AO$6:AO19,"="&amp;AO19)=0,"",COUNTIFS(AN:AN,AN19,AO:AO,"&gt;"&amp;AO19)+COUNTIFS(AN$6:AN19,AN19,AO$6:AO19,"="&amp;AO19)))</f>
        <v/>
      </c>
      <c r="F19" s="201"/>
      <c r="G19" s="226" t="str">
        <f>IF(F19="","",VLOOKUP(F19,Lookups!$A$2:$F$99,2,FALSE))</f>
        <v/>
      </c>
      <c r="H19" s="112" t="str">
        <f>IF(F19="","",VLOOKUP(F19,Lookups!$A$2:$F$1003,3,FALSE))</f>
        <v/>
      </c>
      <c r="I19" s="113" t="str">
        <f>IFERROR(VLOOKUP(AD19,Lookups!$R$2:$S$6,2,TRUE),"")</f>
        <v/>
      </c>
      <c r="J19" s="112" t="str">
        <f>IF(F19="","",VLOOKUP(F19,Lookups!$A$2:$F$99,4,FALSE))</f>
        <v/>
      </c>
      <c r="K19" s="112" t="str">
        <f>IF(F19="","",VLOOKUP(F19,Lookups!$A$2:$F$99,5,FALSE))</f>
        <v/>
      </c>
      <c r="L19" s="193" t="str">
        <f>IF(F19="","",VLOOKUP(F19,Lookups!$A$2:$F$99,6,FALSE))</f>
        <v/>
      </c>
      <c r="M19" s="133" t="str">
        <f>IF(F19="","",IF(VLOOKUP(F19,Scores!$A$2:$J$98,3,FALSE)=0,"",VLOOKUP(F19,Scores!$A$2:$J$98,3,FALSE)))</f>
        <v/>
      </c>
      <c r="N19" s="67" t="str">
        <f>IF(F19="","",IF(VLOOKUP(F19,Scores!$A$2:$J$98,4,FALSE)=0,"",VLOOKUP(F19,Scores!$A$2:$J$98,4,FALSE)))</f>
        <v/>
      </c>
      <c r="O19" s="67" t="str">
        <f>IF(F19="","",IF(VLOOKUP(F19,Scores!$A$2:$J$98,5,FALSE)=0,"",VLOOKUP(F19,Scores!$A$2:$J$98,5,FALSE)))</f>
        <v/>
      </c>
      <c r="P19" s="67" t="str">
        <f>IF(F19="","",IF(VLOOKUP(F19,Scores!$A$2:$J$98,6,FALSE)=0,"",VLOOKUP(F19,Scores!$A$2:$J$98,6,FALSE)))</f>
        <v/>
      </c>
      <c r="Q19" s="67" t="str">
        <f>IF(F19="","",IF(VLOOKUP(F19,Scores!$A$2:$J$98,7,FALSE)=0,"",VLOOKUP(F19,Scores!$A$2:$J$98,7,FALSE)))</f>
        <v/>
      </c>
      <c r="R19" s="67" t="str">
        <f>IF(F19="","",IF(VLOOKUP(F19,Scores!$A$2:$J$98,8,FALSE)=0,"",VLOOKUP(F19,Scores!$A$2:$J$98,8,FALSE)))</f>
        <v/>
      </c>
      <c r="S19" s="67" t="str">
        <f>IF(F19="","",IF(VLOOKUP(F19,Scores!$A$2:$J$98,9,FALSE)=0,"",VLOOKUP(F19,Scores!$A$2:$J$98,9,FALSE)))</f>
        <v/>
      </c>
      <c r="T19" s="67" t="str">
        <f>IF(F19="","",IF(VLOOKUP(F19,Scores!$A$2:$J$98,10,FALSE)=0,"",VLOOKUP(F19,Scores!$A$2:$J$98,10,FALSE)))</f>
        <v/>
      </c>
      <c r="U19" s="46" t="str">
        <f t="shared" si="2"/>
        <v/>
      </c>
      <c r="V19" s="46" t="str">
        <f t="shared" si="3"/>
        <v/>
      </c>
      <c r="W19" s="46" t="str">
        <f t="shared" si="4"/>
        <v/>
      </c>
      <c r="X19" s="46" t="str">
        <f t="shared" si="5"/>
        <v/>
      </c>
      <c r="Y19" s="46" t="str">
        <f t="shared" si="6"/>
        <v/>
      </c>
      <c r="Z19" s="46" t="str">
        <f t="shared" si="7"/>
        <v/>
      </c>
      <c r="AA19" s="46" t="str">
        <f t="shared" si="8"/>
        <v/>
      </c>
      <c r="AB19" s="46" t="str">
        <f t="shared" si="9"/>
        <v/>
      </c>
      <c r="AC19" s="48">
        <f t="shared" si="10"/>
        <v>0</v>
      </c>
      <c r="AD19" s="47" t="str">
        <f t="shared" si="11"/>
        <v/>
      </c>
      <c r="AE19" s="46" t="str" cm="1">
        <f t="array" ref="AE19">IFERROR(IF(AC19&gt;=5,AVERAGE(LARGE(U19:AB19,_xlfn.SEQUENCE(5))),AVERAGE(LARGE(U19:AB19,_xlfn.SEQUENCE(AC19)))),"")</f>
        <v/>
      </c>
      <c r="AF19" s="49">
        <f t="shared" si="12"/>
        <v>0</v>
      </c>
      <c r="AG19" s="19" t="str" cm="1">
        <f t="array" ref="AG19">IFERROR(IF(AC19&gt;=5,SUM(LARGE(M19:T19,_xlfn.SEQUENCE(5))),SUM(LARGE(M19:T19,_xlfn.SEQUENCE(AC19)))),"")</f>
        <v/>
      </c>
      <c r="AH19" s="19" t="str">
        <f t="shared" si="13"/>
        <v/>
      </c>
      <c r="AI19" s="19" t="str">
        <f t="shared" si="14"/>
        <v/>
      </c>
      <c r="AJ19" s="50" t="str">
        <f t="shared" si="15"/>
        <v/>
      </c>
      <c r="AN19" s="19">
        <f t="shared" si="16"/>
        <v>0</v>
      </c>
      <c r="AO19" s="229" t="str">
        <f t="shared" si="17"/>
        <v/>
      </c>
      <c r="AP19" t="str">
        <f>IF(AC19=0,"",IF(COUNTIFS(AN:AN,AN19,AO:AO,"&gt;"&amp;AO19)+COUNTIFS(AN$6:AN19,AN19,AO$6:AO19,"="&amp;AO19)=0,"",COUNTIFS(AN:AN,AN19,AO:AO,"&gt;"&amp;AO19)+COUNTIFS(AN$6:AN19,AN19,AO$6:AO19,"="&amp;AO19)))</f>
        <v/>
      </c>
    </row>
    <row r="20" spans="1:42" x14ac:dyDescent="0.35">
      <c r="A20" s="19" t="str">
        <f t="shared" si="1"/>
        <v/>
      </c>
      <c r="B20" s="19" t="str">
        <f>IF(AC20=0,"",IF(COUNTIFS(A:A,A20,AE:AE,"&gt;"&amp;AE20)+COUNTIFS(A$6:A20,A20,AE$6:AE20,"="&amp;AE20)=0,"",COUNTIFS(A:A,A20,AE:AE,"&gt;"&amp;AE20)+COUNTIFS(A$6:A20,A20,AE$6:AE20,"="&amp;AE20)))</f>
        <v/>
      </c>
      <c r="C20" s="19" t="str">
        <f>IF(AC20=0,"",IF(COUNTIFS($AE$6:$AE$152,"&gt;"&amp;AE20)+COUNTIFS(AE$6:AE20,"="&amp;AE20)=0,"",COUNTIFS($AE$6:$AE$152,"&gt;"&amp;AE20)+COUNTIFS(AE$6:AE20,"="&amp;AE20)))</f>
        <v/>
      </c>
      <c r="D20" s="19" t="str">
        <f>IF(AC20=0,"",IF(COUNTIFS($AE$6:$AE$200,"&gt;"&amp;AE20)+COUNTIFS(AE$6:AE20,"="&amp;AE20)=0,"",COUNTIFS($AE$6:$AE$200,"&gt;"&amp;AE20)+COUNTIFS(AE$6:AE20,"="&amp;AE20)))</f>
        <v/>
      </c>
      <c r="E20" s="19" t="str">
        <f>IF(AC20=0,"",IF(COUNTIFS(AN:AN,AN20,AO:AO,"&gt;"&amp;AO20)+COUNTIFS(AN$6:AN20,AN20,AO$6:AO20,"="&amp;AO20)=0,"",COUNTIFS(AN:AN,AN20,AO:AO,"&gt;"&amp;AO20)+COUNTIFS(AN$6:AN20,AN20,AO$6:AO20,"="&amp;AO20)))</f>
        <v/>
      </c>
      <c r="F20" s="203"/>
      <c r="G20" s="226" t="str">
        <f>IF(F20="","",VLOOKUP(F20,Lookups!$A$2:$F$99,2,FALSE))</f>
        <v/>
      </c>
      <c r="H20" s="112" t="str">
        <f>IF(F20="","",VLOOKUP(F20,Lookups!$A$2:$F$1003,3,FALSE))</f>
        <v/>
      </c>
      <c r="I20" s="113" t="str">
        <f>IFERROR(VLOOKUP(AD20,Lookups!$R$2:$S$6,2,TRUE),"")</f>
        <v/>
      </c>
      <c r="J20" s="112" t="str">
        <f>IF(F20="","",VLOOKUP(F20,Lookups!$A$2:$F$99,4,FALSE))</f>
        <v/>
      </c>
      <c r="K20" s="112" t="str">
        <f>IF(F20="","",VLOOKUP(F20,Lookups!$A$2:$F$99,5,FALSE))</f>
        <v/>
      </c>
      <c r="L20" s="193" t="str">
        <f>IF(F20="","",VLOOKUP(F20,Lookups!$A$2:$F$99,6,FALSE))</f>
        <v/>
      </c>
      <c r="M20" s="133" t="str">
        <f>IF(F20="","",IF(VLOOKUP(F20,Scores!$A$2:$J$98,3,FALSE)=0,"",VLOOKUP(F20,Scores!$A$2:$J$98,3,FALSE)))</f>
        <v/>
      </c>
      <c r="N20" s="67" t="str">
        <f>IF(F20="","",IF(VLOOKUP(F20,Scores!$A$2:$J$98,4,FALSE)=0,"",VLOOKUP(F20,Scores!$A$2:$J$98,4,FALSE)))</f>
        <v/>
      </c>
      <c r="O20" s="67" t="str">
        <f>IF(F20="","",IF(VLOOKUP(F20,Scores!$A$2:$J$98,5,FALSE)=0,"",VLOOKUP(F20,Scores!$A$2:$J$98,5,FALSE)))</f>
        <v/>
      </c>
      <c r="P20" s="67" t="str">
        <f>IF(F20="","",IF(VLOOKUP(F20,Scores!$A$2:$J$98,6,FALSE)=0,"",VLOOKUP(F20,Scores!$A$2:$J$98,6,FALSE)))</f>
        <v/>
      </c>
      <c r="Q20" s="67" t="str">
        <f>IF(F20="","",IF(VLOOKUP(F20,Scores!$A$2:$J$98,7,FALSE)=0,"",VLOOKUP(F20,Scores!$A$2:$J$98,7,FALSE)))</f>
        <v/>
      </c>
      <c r="R20" s="67" t="str">
        <f>IF(F20="","",IF(VLOOKUP(F20,Scores!$A$2:$J$98,8,FALSE)=0,"",VLOOKUP(F20,Scores!$A$2:$J$98,8,FALSE)))</f>
        <v/>
      </c>
      <c r="S20" s="67" t="str">
        <f>IF(F20="","",IF(VLOOKUP(F20,Scores!$A$2:$J$98,9,FALSE)=0,"",VLOOKUP(F20,Scores!$A$2:$J$98,9,FALSE)))</f>
        <v/>
      </c>
      <c r="T20" s="67" t="str">
        <f>IF(F20="","",IF(VLOOKUP(F20,Scores!$A$2:$J$98,10,FALSE)=0,"",VLOOKUP(F20,Scores!$A$2:$J$98,10,FALSE)))</f>
        <v/>
      </c>
      <c r="U20" s="46" t="str">
        <f t="shared" si="2"/>
        <v/>
      </c>
      <c r="V20" s="46" t="str">
        <f t="shared" si="3"/>
        <v/>
      </c>
      <c r="W20" s="46" t="str">
        <f t="shared" si="4"/>
        <v/>
      </c>
      <c r="X20" s="46" t="str">
        <f t="shared" si="5"/>
        <v/>
      </c>
      <c r="Y20" s="46" t="str">
        <f t="shared" si="6"/>
        <v/>
      </c>
      <c r="Z20" s="46" t="str">
        <f t="shared" si="7"/>
        <v/>
      </c>
      <c r="AA20" s="46" t="str">
        <f t="shared" si="8"/>
        <v/>
      </c>
      <c r="AB20" s="46" t="str">
        <f t="shared" si="9"/>
        <v/>
      </c>
      <c r="AC20" s="48">
        <f t="shared" si="10"/>
        <v>0</v>
      </c>
      <c r="AD20" s="47" t="str">
        <f t="shared" si="11"/>
        <v/>
      </c>
      <c r="AE20" s="46" t="str" cm="1">
        <f t="array" ref="AE20">IFERROR(IF(AC20&gt;=5,AVERAGE(LARGE(U20:AB20,_xlfn.SEQUENCE(5))),AVERAGE(LARGE(U20:AB20,_xlfn.SEQUENCE(AC20)))),"")</f>
        <v/>
      </c>
      <c r="AF20" s="49">
        <f t="shared" si="12"/>
        <v>0</v>
      </c>
      <c r="AG20" s="19" t="str" cm="1">
        <f t="array" ref="AG20">IFERROR(IF(AC20&gt;=5,SUM(LARGE(M20:T20,_xlfn.SEQUENCE(5))),SUM(LARGE(M20:T20,_xlfn.SEQUENCE(AC20)))),"")</f>
        <v/>
      </c>
      <c r="AH20" s="19" t="str">
        <f t="shared" si="13"/>
        <v/>
      </c>
      <c r="AI20" s="19" t="str">
        <f t="shared" si="14"/>
        <v/>
      </c>
      <c r="AJ20" s="50" t="str">
        <f t="shared" si="15"/>
        <v/>
      </c>
      <c r="AN20" s="19">
        <f t="shared" si="16"/>
        <v>0</v>
      </c>
      <c r="AO20" s="229" t="str">
        <f t="shared" si="17"/>
        <v/>
      </c>
      <c r="AP20" t="str">
        <f>IF(AC20=0,"",IF(COUNTIFS(AN:AN,AN20,AO:AO,"&gt;"&amp;AO20)+COUNTIFS(AN$6:AN20,AN20,AO$6:AO20,"="&amp;AO20)=0,"",COUNTIFS(AN:AN,AN20,AO:AO,"&gt;"&amp;AO20)+COUNTIFS(AN$6:AN20,AN20,AO$6:AO20,"="&amp;AO20)))</f>
        <v/>
      </c>
    </row>
    <row r="21" spans="1:42" x14ac:dyDescent="0.35">
      <c r="A21" s="19" t="str">
        <f t="shared" si="1"/>
        <v/>
      </c>
      <c r="B21" s="19" t="str">
        <f>IF(AC21=0,"",IF(COUNTIFS(A:A,A21,AE:AE,"&gt;"&amp;AE21)+COUNTIFS(A$6:A21,A21,AE$6:AE21,"="&amp;AE21)=0,"",COUNTIFS(A:A,A21,AE:AE,"&gt;"&amp;AE21)+COUNTIFS(A$6:A21,A21,AE$6:AE21,"="&amp;AE21)))</f>
        <v/>
      </c>
      <c r="C21" s="19" t="str">
        <f>IF(AC21=0,"",IF(COUNTIFS($AE$6:$AE$152,"&gt;"&amp;AE21)+COUNTIFS(AE$6:AE21,"="&amp;AE21)=0,"",COUNTIFS($AE$6:$AE$152,"&gt;"&amp;AE21)+COUNTIFS(AE$6:AE21,"="&amp;AE21)))</f>
        <v/>
      </c>
      <c r="D21" s="19" t="str">
        <f>IF(AC21=0,"",IF(COUNTIFS($AE$6:$AE$200,"&gt;"&amp;AE21)+COUNTIFS(AE$6:AE21,"="&amp;AE21)=0,"",COUNTIFS($AE$6:$AE$200,"&gt;"&amp;AE21)+COUNTIFS(AE$6:AE21,"="&amp;AE21)))</f>
        <v/>
      </c>
      <c r="E21" s="19" t="str">
        <f>IF(AC21=0,"",IF(COUNTIFS(AN:AN,AN21,AO:AO,"&gt;"&amp;AO21)+COUNTIFS(AN$6:AN21,AN21,AO$6:AO21,"="&amp;AO21)=0,"",COUNTIFS(AN:AN,AN21,AO:AO,"&gt;"&amp;AO21)+COUNTIFS(AN$6:AN21,AN21,AO$6:AO21,"="&amp;AO21)))</f>
        <v/>
      </c>
      <c r="F21" s="201"/>
      <c r="G21" s="226" t="str">
        <f>IF(F21="","",VLOOKUP(F21,Lookups!$A$2:$F$99,2,FALSE))</f>
        <v/>
      </c>
      <c r="H21" s="112" t="str">
        <f>IF(F21="","",VLOOKUP(F21,Lookups!$A$2:$F$1003,3,FALSE))</f>
        <v/>
      </c>
      <c r="I21" s="113" t="str">
        <f>IFERROR(VLOOKUP(AD21,Lookups!$R$2:$S$6,2,TRUE),"")</f>
        <v/>
      </c>
      <c r="J21" s="112" t="str">
        <f>IF(F21="","",VLOOKUP(F21,Lookups!$A$2:$F$99,4,FALSE))</f>
        <v/>
      </c>
      <c r="K21" s="112" t="str">
        <f>IF(F21="","",VLOOKUP(F21,Lookups!$A$2:$F$99,5,FALSE))</f>
        <v/>
      </c>
      <c r="L21" s="193" t="str">
        <f>IF(F21="","",VLOOKUP(F21,Lookups!$A$2:$F$99,6,FALSE))</f>
        <v/>
      </c>
      <c r="M21" s="133" t="str">
        <f>IF(F21="","",IF(VLOOKUP(F21,Scores!$A$2:$J$98,3,FALSE)=0,"",VLOOKUP(F21,Scores!$A$2:$J$98,3,FALSE)))</f>
        <v/>
      </c>
      <c r="N21" s="67" t="str">
        <f>IF(F21="","",IF(VLOOKUP(F21,Scores!$A$2:$J$98,4,FALSE)=0,"",VLOOKUP(F21,Scores!$A$2:$J$98,4,FALSE)))</f>
        <v/>
      </c>
      <c r="O21" s="67" t="str">
        <f>IF(F21="","",IF(VLOOKUP(F21,Scores!$A$2:$J$98,5,FALSE)=0,"",VLOOKUP(F21,Scores!$A$2:$J$98,5,FALSE)))</f>
        <v/>
      </c>
      <c r="P21" s="67" t="str">
        <f>IF(F21="","",IF(VLOOKUP(F21,Scores!$A$2:$J$98,6,FALSE)=0,"",VLOOKUP(F21,Scores!$A$2:$J$98,6,FALSE)))</f>
        <v/>
      </c>
      <c r="Q21" s="67" t="str">
        <f>IF(F21="","",IF(VLOOKUP(F21,Scores!$A$2:$J$98,7,FALSE)=0,"",VLOOKUP(F21,Scores!$A$2:$J$98,7,FALSE)))</f>
        <v/>
      </c>
      <c r="R21" s="67" t="str">
        <f>IF(F21="","",IF(VLOOKUP(F21,Scores!$A$2:$J$98,8,FALSE)=0,"",VLOOKUP(F21,Scores!$A$2:$J$98,8,FALSE)))</f>
        <v/>
      </c>
      <c r="S21" s="67" t="str">
        <f>IF(F21="","",IF(VLOOKUP(F21,Scores!$A$2:$J$98,9,FALSE)=0,"",VLOOKUP(F21,Scores!$A$2:$J$98,9,FALSE)))</f>
        <v/>
      </c>
      <c r="T21" s="67" t="str">
        <f>IF(F21="","",IF(VLOOKUP(F21,Scores!$A$2:$J$98,10,FALSE)=0,"",VLOOKUP(F21,Scores!$A$2:$J$98,10,FALSE)))</f>
        <v/>
      </c>
      <c r="U21" s="46" t="str">
        <f t="shared" si="2"/>
        <v/>
      </c>
      <c r="V21" s="46" t="str">
        <f t="shared" si="3"/>
        <v/>
      </c>
      <c r="W21" s="46" t="str">
        <f t="shared" si="4"/>
        <v/>
      </c>
      <c r="X21" s="46" t="str">
        <f t="shared" si="5"/>
        <v/>
      </c>
      <c r="Y21" s="46" t="str">
        <f t="shared" si="6"/>
        <v/>
      </c>
      <c r="Z21" s="46" t="str">
        <f t="shared" si="7"/>
        <v/>
      </c>
      <c r="AA21" s="46" t="str">
        <f t="shared" si="8"/>
        <v/>
      </c>
      <c r="AB21" s="46" t="str">
        <f t="shared" si="9"/>
        <v/>
      </c>
      <c r="AC21" s="48">
        <f t="shared" si="10"/>
        <v>0</v>
      </c>
      <c r="AD21" s="47" t="str">
        <f t="shared" si="11"/>
        <v/>
      </c>
      <c r="AE21" s="46" t="str" cm="1">
        <f t="array" ref="AE21">IFERROR(IF(AC21&gt;=5,AVERAGE(LARGE(U21:AB21,_xlfn.SEQUENCE(5))),AVERAGE(LARGE(U21:AB21,_xlfn.SEQUENCE(AC21)))),"")</f>
        <v/>
      </c>
      <c r="AF21" s="49">
        <f t="shared" si="12"/>
        <v>0</v>
      </c>
      <c r="AG21" s="19" t="str" cm="1">
        <f t="array" ref="AG21">IFERROR(IF(AC21&gt;=5,SUM(LARGE(M21:T21,_xlfn.SEQUENCE(5))),SUM(LARGE(M21:T21,_xlfn.SEQUENCE(AC21)))),"")</f>
        <v/>
      </c>
      <c r="AH21" s="19" t="str">
        <f t="shared" si="13"/>
        <v/>
      </c>
      <c r="AI21" s="19" t="str">
        <f t="shared" si="14"/>
        <v/>
      </c>
      <c r="AJ21" s="50" t="str">
        <f t="shared" si="15"/>
        <v/>
      </c>
      <c r="AN21" s="19">
        <f t="shared" si="16"/>
        <v>0</v>
      </c>
      <c r="AO21" s="229" t="str">
        <f t="shared" si="17"/>
        <v/>
      </c>
      <c r="AP21" t="str">
        <f>IF(AC21=0,"",IF(COUNTIFS(AN:AN,AN21,AO:AO,"&gt;"&amp;AO21)+COUNTIFS(AN$6:AN21,AN21,AO$6:AO21,"="&amp;AO21)=0,"",COUNTIFS(AN:AN,AN21,AO:AO,"&gt;"&amp;AO21)+COUNTIFS(AN$6:AN21,AN21,AO$6:AO21,"="&amp;AO21)))</f>
        <v/>
      </c>
    </row>
    <row r="22" spans="1:42" x14ac:dyDescent="0.35">
      <c r="A22" s="19" t="str">
        <f t="shared" si="1"/>
        <v/>
      </c>
      <c r="B22" s="19" t="str">
        <f>IF(AC22=0,"",IF(COUNTIFS(A:A,A22,AE:AE,"&gt;"&amp;AE22)+COUNTIFS(A$6:A22,A22,AE$6:AE22,"="&amp;AE22)=0,"",COUNTIFS(A:A,A22,AE:AE,"&gt;"&amp;AE22)+COUNTIFS(A$6:A22,A22,AE$6:AE22,"="&amp;AE22)))</f>
        <v/>
      </c>
      <c r="C22" s="19" t="str">
        <f>IF(AC22=0,"",IF(COUNTIFS($AE$6:$AE$152,"&gt;"&amp;AE22)+COUNTIFS(AE$6:AE22,"="&amp;AE22)=0,"",COUNTIFS($AE$6:$AE$152,"&gt;"&amp;AE22)+COUNTIFS(AE$6:AE22,"="&amp;AE22)))</f>
        <v/>
      </c>
      <c r="D22" s="19" t="str">
        <f>IF(AC22=0,"",IF(COUNTIFS($AE$6:$AE$200,"&gt;"&amp;AE22)+COUNTIFS(AE$6:AE22,"="&amp;AE22)=0,"",COUNTIFS($AE$6:$AE$200,"&gt;"&amp;AE22)+COUNTIFS(AE$6:AE22,"="&amp;AE22)))</f>
        <v/>
      </c>
      <c r="E22" s="19" t="str">
        <f>IF(AC22=0,"",IF(COUNTIFS(AN:AN,AN22,AO:AO,"&gt;"&amp;AO22)+COUNTIFS(AN$6:AN22,AN22,AO$6:AO22,"="&amp;AO22)=0,"",COUNTIFS(AN:AN,AN22,AO:AO,"&gt;"&amp;AO22)+COUNTIFS(AN$6:AN22,AN22,AO$6:AO22,"="&amp;AO22)))</f>
        <v/>
      </c>
      <c r="F22" s="201"/>
      <c r="G22" s="226" t="str">
        <f>IF(F22="","",VLOOKUP(F22,Lookups!$A$2:$F$99,2,FALSE))</f>
        <v/>
      </c>
      <c r="H22" s="112" t="str">
        <f>IF(F22="","",VLOOKUP(F22,Lookups!$A$2:$F$1003,3,FALSE))</f>
        <v/>
      </c>
      <c r="I22" s="113" t="str">
        <f>IFERROR(VLOOKUP(AD22,Lookups!$R$2:$S$6,2,TRUE),"")</f>
        <v/>
      </c>
      <c r="J22" s="112" t="str">
        <f>IF(F22="","",VLOOKUP(F22,Lookups!$A$2:$F$99,4,FALSE))</f>
        <v/>
      </c>
      <c r="K22" s="112" t="str">
        <f>IF(F22="","",VLOOKUP(F22,Lookups!$A$2:$F$99,5,FALSE))</f>
        <v/>
      </c>
      <c r="L22" s="193" t="str">
        <f>IF(F22="","",VLOOKUP(F22,Lookups!$A$2:$F$99,6,FALSE))</f>
        <v/>
      </c>
      <c r="M22" s="133" t="str">
        <f>IF(F22="","",IF(VLOOKUP(F22,Scores!$A$2:$J$98,3,FALSE)=0,"",VLOOKUP(F22,Scores!$A$2:$J$98,3,FALSE)))</f>
        <v/>
      </c>
      <c r="N22" s="67" t="str">
        <f>IF(F22="","",IF(VLOOKUP(F22,Scores!$A$2:$J$98,4,FALSE)=0,"",VLOOKUP(F22,Scores!$A$2:$J$98,4,FALSE)))</f>
        <v/>
      </c>
      <c r="O22" s="67" t="str">
        <f>IF(F22="","",IF(VLOOKUP(F22,Scores!$A$2:$J$98,5,FALSE)=0,"",VLOOKUP(F22,Scores!$A$2:$J$98,5,FALSE)))</f>
        <v/>
      </c>
      <c r="P22" s="67" t="str">
        <f>IF(F22="","",IF(VLOOKUP(F22,Scores!$A$2:$J$98,6,FALSE)=0,"",VLOOKUP(F22,Scores!$A$2:$J$98,6,FALSE)))</f>
        <v/>
      </c>
      <c r="Q22" s="67" t="str">
        <f>IF(F22="","",IF(VLOOKUP(F22,Scores!$A$2:$J$98,7,FALSE)=0,"",VLOOKUP(F22,Scores!$A$2:$J$98,7,FALSE)))</f>
        <v/>
      </c>
      <c r="R22" s="67" t="str">
        <f>IF(F22="","",IF(VLOOKUP(F22,Scores!$A$2:$J$98,8,FALSE)=0,"",VLOOKUP(F22,Scores!$A$2:$J$98,8,FALSE)))</f>
        <v/>
      </c>
      <c r="S22" s="67" t="str">
        <f>IF(F22="","",IF(VLOOKUP(F22,Scores!$A$2:$J$98,9,FALSE)=0,"",VLOOKUP(F22,Scores!$A$2:$J$98,9,FALSE)))</f>
        <v/>
      </c>
      <c r="T22" s="67" t="str">
        <f>IF(F22="","",IF(VLOOKUP(F22,Scores!$A$2:$J$98,10,FALSE)=0,"",VLOOKUP(F22,Scores!$A$2:$J$98,10,FALSE)))</f>
        <v/>
      </c>
      <c r="U22" s="46" t="str">
        <f t="shared" si="2"/>
        <v/>
      </c>
      <c r="V22" s="46" t="str">
        <f t="shared" si="3"/>
        <v/>
      </c>
      <c r="W22" s="46" t="str">
        <f t="shared" si="4"/>
        <v/>
      </c>
      <c r="X22" s="46" t="str">
        <f t="shared" si="5"/>
        <v/>
      </c>
      <c r="Y22" s="46" t="str">
        <f t="shared" si="6"/>
        <v/>
      </c>
      <c r="Z22" s="46" t="str">
        <f t="shared" si="7"/>
        <v/>
      </c>
      <c r="AA22" s="46" t="str">
        <f t="shared" si="8"/>
        <v/>
      </c>
      <c r="AB22" s="46" t="str">
        <f t="shared" si="9"/>
        <v/>
      </c>
      <c r="AC22" s="48">
        <f t="shared" si="10"/>
        <v>0</v>
      </c>
      <c r="AD22" s="47" t="str">
        <f t="shared" si="11"/>
        <v/>
      </c>
      <c r="AE22" s="46" t="str" cm="1">
        <f t="array" ref="AE22">IFERROR(IF(AC22&gt;=5,AVERAGE(LARGE(U22:AB22,_xlfn.SEQUENCE(5))),AVERAGE(LARGE(U22:AB22,_xlfn.SEQUENCE(AC22)))),"")</f>
        <v/>
      </c>
      <c r="AF22" s="49">
        <f t="shared" si="12"/>
        <v>0</v>
      </c>
      <c r="AG22" s="19" t="str" cm="1">
        <f t="array" ref="AG22">IFERROR(IF(AC22&gt;=5,SUM(LARGE(M22:T22,_xlfn.SEQUENCE(5))),SUM(LARGE(M22:T22,_xlfn.SEQUENCE(AC22)))),"")</f>
        <v/>
      </c>
      <c r="AH22" s="19" t="str">
        <f t="shared" si="13"/>
        <v/>
      </c>
      <c r="AI22" s="19" t="str">
        <f t="shared" si="14"/>
        <v/>
      </c>
      <c r="AJ22" s="50" t="str">
        <f t="shared" si="15"/>
        <v/>
      </c>
      <c r="AN22" s="19">
        <f t="shared" si="16"/>
        <v>0</v>
      </c>
      <c r="AO22" s="229" t="str">
        <f t="shared" si="17"/>
        <v/>
      </c>
      <c r="AP22" t="str">
        <f>IF(AC22=0,"",IF(COUNTIFS(AN:AN,AN22,AO:AO,"&gt;"&amp;AO22)+COUNTIFS(AN$6:AN22,AN22,AO$6:AO22,"="&amp;AO22)=0,"",COUNTIFS(AN:AN,AN22,AO:AO,"&gt;"&amp;AO22)+COUNTIFS(AN$6:AN22,AN22,AO$6:AO22,"="&amp;AO22)))</f>
        <v/>
      </c>
    </row>
    <row r="23" spans="1:42" x14ac:dyDescent="0.35">
      <c r="A23" s="19" t="str">
        <f t="shared" si="1"/>
        <v/>
      </c>
      <c r="B23" s="19" t="str">
        <f>IF(AC23=0,"",IF(COUNTIFS(A:A,A23,AE:AE,"&gt;"&amp;AE23)+COUNTIFS(A$6:A23,A23,AE$6:AE23,"="&amp;AE23)=0,"",COUNTIFS(A:A,A23,AE:AE,"&gt;"&amp;AE23)+COUNTIFS(A$6:A23,A23,AE$6:AE23,"="&amp;AE23)))</f>
        <v/>
      </c>
      <c r="C23" s="19" t="str">
        <f>IF(AC23=0,"",IF(COUNTIFS($AE$6:$AE$152,"&gt;"&amp;AE23)+COUNTIFS(AE$6:AE23,"="&amp;AE23)=0,"",COUNTIFS($AE$6:$AE$152,"&gt;"&amp;AE23)+COUNTIFS(AE$6:AE23,"="&amp;AE23)))</f>
        <v/>
      </c>
      <c r="D23" s="19" t="str">
        <f>IF(AC23=0,"",IF(COUNTIFS($AE$6:$AE$200,"&gt;"&amp;AE23)+COUNTIFS(AE$6:AE23,"="&amp;AE23)=0,"",COUNTIFS($AE$6:$AE$200,"&gt;"&amp;AE23)+COUNTIFS(AE$6:AE23,"="&amp;AE23)))</f>
        <v/>
      </c>
      <c r="E23" s="19" t="str">
        <f>IF(AC23=0,"",IF(COUNTIFS(AN:AN,AN23,AO:AO,"&gt;"&amp;AO23)+COUNTIFS(AN$6:AN23,AN23,AO$6:AO23,"="&amp;AO23)=0,"",COUNTIFS(AN:AN,AN23,AO:AO,"&gt;"&amp;AO23)+COUNTIFS(AN$6:AN23,AN23,AO$6:AO23,"="&amp;AO23)))</f>
        <v/>
      </c>
      <c r="F23" s="201"/>
      <c r="G23" s="226" t="str">
        <f>IF(F23="","",VLOOKUP(F23,Lookups!$A$2:$F$99,2,FALSE))</f>
        <v/>
      </c>
      <c r="H23" s="112" t="str">
        <f>IF(F23="","",VLOOKUP(F23,Lookups!$A$2:$F$1003,3,FALSE))</f>
        <v/>
      </c>
      <c r="I23" s="113" t="str">
        <f>IFERROR(VLOOKUP(AD23,Lookups!$R$2:$S$6,2,TRUE),"")</f>
        <v/>
      </c>
      <c r="J23" s="112" t="str">
        <f>IF(F23="","",VLOOKUP(F23,Lookups!$A$2:$F$99,4,FALSE))</f>
        <v/>
      </c>
      <c r="K23" s="112" t="str">
        <f>IF(F23="","",VLOOKUP(F23,Lookups!$A$2:$F$99,5,FALSE))</f>
        <v/>
      </c>
      <c r="L23" s="193" t="str">
        <f>IF(F23="","",VLOOKUP(F23,Lookups!$A$2:$F$99,6,FALSE))</f>
        <v/>
      </c>
      <c r="M23" s="133" t="str">
        <f>IF(F23="","",IF(VLOOKUP(F23,Scores!$A$2:$J$98,3,FALSE)=0,"",VLOOKUP(F23,Scores!$A$2:$J$98,3,FALSE)))</f>
        <v/>
      </c>
      <c r="N23" s="67" t="str">
        <f>IF(F23="","",IF(VLOOKUP(F23,Scores!$A$2:$J$98,4,FALSE)=0,"",VLOOKUP(F23,Scores!$A$2:$J$98,4,FALSE)))</f>
        <v/>
      </c>
      <c r="O23" s="67" t="str">
        <f>IF(F23="","",IF(VLOOKUP(F23,Scores!$A$2:$J$98,5,FALSE)=0,"",VLOOKUP(F23,Scores!$A$2:$J$98,5,FALSE)))</f>
        <v/>
      </c>
      <c r="P23" s="67" t="str">
        <f>IF(F23="","",IF(VLOOKUP(F23,Scores!$A$2:$J$98,6,FALSE)=0,"",VLOOKUP(F23,Scores!$A$2:$J$98,6,FALSE)))</f>
        <v/>
      </c>
      <c r="Q23" s="67" t="str">
        <f>IF(F23="","",IF(VLOOKUP(F23,Scores!$A$2:$J$98,7,FALSE)=0,"",VLOOKUP(F23,Scores!$A$2:$J$98,7,FALSE)))</f>
        <v/>
      </c>
      <c r="R23" s="67" t="str">
        <f>IF(F23="","",IF(VLOOKUP(F23,Scores!$A$2:$J$98,8,FALSE)=0,"",VLOOKUP(F23,Scores!$A$2:$J$98,8,FALSE)))</f>
        <v/>
      </c>
      <c r="S23" s="67" t="str">
        <f>IF(F23="","",IF(VLOOKUP(F23,Scores!$A$2:$J$98,9,FALSE)=0,"",VLOOKUP(F23,Scores!$A$2:$J$98,9,FALSE)))</f>
        <v/>
      </c>
      <c r="T23" s="67" t="str">
        <f>IF(F23="","",IF(VLOOKUP(F23,Scores!$A$2:$J$98,10,FALSE)=0,"",VLOOKUP(F23,Scores!$A$2:$J$98,10,FALSE)))</f>
        <v/>
      </c>
      <c r="U23" s="46" t="str">
        <f t="shared" si="2"/>
        <v/>
      </c>
      <c r="V23" s="46" t="str">
        <f t="shared" si="3"/>
        <v/>
      </c>
      <c r="W23" s="46" t="str">
        <f t="shared" si="4"/>
        <v/>
      </c>
      <c r="X23" s="46" t="str">
        <f t="shared" si="5"/>
        <v/>
      </c>
      <c r="Y23" s="46" t="str">
        <f t="shared" si="6"/>
        <v/>
      </c>
      <c r="Z23" s="46" t="str">
        <f t="shared" si="7"/>
        <v/>
      </c>
      <c r="AA23" s="46" t="str">
        <f t="shared" si="8"/>
        <v/>
      </c>
      <c r="AB23" s="46" t="str">
        <f t="shared" si="9"/>
        <v/>
      </c>
      <c r="AC23" s="48">
        <f t="shared" si="10"/>
        <v>0</v>
      </c>
      <c r="AD23" s="47" t="str">
        <f t="shared" si="11"/>
        <v/>
      </c>
      <c r="AE23" s="46" t="str" cm="1">
        <f t="array" ref="AE23">IFERROR(IF(AC23&gt;=5,AVERAGE(LARGE(U23:AB23,_xlfn.SEQUENCE(5))),AVERAGE(LARGE(U23:AB23,_xlfn.SEQUENCE(AC23)))),"")</f>
        <v/>
      </c>
      <c r="AF23" s="49">
        <f t="shared" si="12"/>
        <v>0</v>
      </c>
      <c r="AG23" s="19" t="str" cm="1">
        <f t="array" ref="AG23">IFERROR(IF(AC23&gt;=5,SUM(LARGE(M23:T23,_xlfn.SEQUENCE(5))),SUM(LARGE(M23:T23,_xlfn.SEQUENCE(AC23)))),"")</f>
        <v/>
      </c>
      <c r="AH23" s="19" t="str">
        <f t="shared" si="13"/>
        <v/>
      </c>
      <c r="AI23" s="19" t="str">
        <f t="shared" si="14"/>
        <v/>
      </c>
      <c r="AJ23" s="50" t="str">
        <f t="shared" si="15"/>
        <v/>
      </c>
      <c r="AN23" s="19">
        <f t="shared" si="16"/>
        <v>0</v>
      </c>
      <c r="AO23" s="229" t="str">
        <f t="shared" si="17"/>
        <v/>
      </c>
      <c r="AP23" t="str">
        <f>IF(AC23=0,"",IF(COUNTIFS(AN:AN,AN23,AO:AO,"&gt;"&amp;AO23)+COUNTIFS(AN$6:AN23,AN23,AO$6:AO23,"="&amp;AO23)=0,"",COUNTIFS(AN:AN,AN23,AO:AO,"&gt;"&amp;AO23)+COUNTIFS(AN$6:AN23,AN23,AO$6:AO23,"="&amp;AO23)))</f>
        <v/>
      </c>
    </row>
    <row r="24" spans="1:42" x14ac:dyDescent="0.35">
      <c r="A24" s="19" t="str">
        <f t="shared" si="1"/>
        <v/>
      </c>
      <c r="B24" s="19" t="str">
        <f>IF(AC24=0,"",IF(COUNTIFS(A:A,A24,AE:AE,"&gt;"&amp;AE24)+COUNTIFS(A$6:A24,A24,AE$6:AE24,"="&amp;AE24)=0,"",COUNTIFS(A:A,A24,AE:AE,"&gt;"&amp;AE24)+COUNTIFS(A$6:A24,A24,AE$6:AE24,"="&amp;AE24)))</f>
        <v/>
      </c>
      <c r="C24" s="19" t="str">
        <f>IF(AC24=0,"",IF(COUNTIFS($AE$6:$AE$152,"&gt;"&amp;AE24)+COUNTIFS(AE$6:AE24,"="&amp;AE24)=0,"",COUNTIFS($AE$6:$AE$152,"&gt;"&amp;AE24)+COUNTIFS(AE$6:AE24,"="&amp;AE24)))</f>
        <v/>
      </c>
      <c r="D24" s="19" t="str">
        <f>IF(AC24=0,"",IF(COUNTIFS($AE$6:$AE$200,"&gt;"&amp;AE24)+COUNTIFS(AE$6:AE24,"="&amp;AE24)=0,"",COUNTIFS($AE$6:$AE$200,"&gt;"&amp;AE24)+COUNTIFS(AE$6:AE24,"="&amp;AE24)))</f>
        <v/>
      </c>
      <c r="E24" s="19" t="str">
        <f>IF(AC24=0,"",IF(COUNTIFS(AN:AN,AN24,AO:AO,"&gt;"&amp;AO24)+COUNTIFS(AN$6:AN24,AN24,AO$6:AO24,"="&amp;AO24)=0,"",COUNTIFS(AN:AN,AN24,AO:AO,"&gt;"&amp;AO24)+COUNTIFS(AN$6:AN24,AN24,AO$6:AO24,"="&amp;AO24)))</f>
        <v/>
      </c>
      <c r="F24" s="201"/>
      <c r="G24" s="226" t="str">
        <f>IF(F24="","",VLOOKUP(F24,Lookups!$A$2:$F$99,2,FALSE))</f>
        <v/>
      </c>
      <c r="H24" s="112" t="str">
        <f>IF(F24="","",VLOOKUP(F24,Lookups!$A$2:$F$1003,3,FALSE))</f>
        <v/>
      </c>
      <c r="I24" s="113" t="str">
        <f>IFERROR(VLOOKUP(AD24,Lookups!$R$2:$S$6,2,TRUE),"")</f>
        <v/>
      </c>
      <c r="J24" s="112" t="str">
        <f>IF(F24="","",VLOOKUP(F24,Lookups!$A$2:$F$99,4,FALSE))</f>
        <v/>
      </c>
      <c r="K24" s="112" t="str">
        <f>IF(F24="","",VLOOKUP(F24,Lookups!$A$2:$F$99,5,FALSE))</f>
        <v/>
      </c>
      <c r="L24" s="193" t="str">
        <f>IF(F24="","",VLOOKUP(F24,Lookups!$A$2:$F$99,6,FALSE))</f>
        <v/>
      </c>
      <c r="M24" s="133" t="str">
        <f>IF(F24="","",IF(VLOOKUP(F24,Scores!$A$2:$J$98,3,FALSE)=0,"",VLOOKUP(F24,Scores!$A$2:$J$98,3,FALSE)))</f>
        <v/>
      </c>
      <c r="N24" s="67" t="str">
        <f>IF(F24="","",IF(VLOOKUP(F24,Scores!$A$2:$J$98,4,FALSE)=0,"",VLOOKUP(F24,Scores!$A$2:$J$98,4,FALSE)))</f>
        <v/>
      </c>
      <c r="O24" s="67" t="str">
        <f>IF(F24="","",IF(VLOOKUP(F24,Scores!$A$2:$J$98,5,FALSE)=0,"",VLOOKUP(F24,Scores!$A$2:$J$98,5,FALSE)))</f>
        <v/>
      </c>
      <c r="P24" s="67" t="str">
        <f>IF(F24="","",IF(VLOOKUP(F24,Scores!$A$2:$J$98,6,FALSE)=0,"",VLOOKUP(F24,Scores!$A$2:$J$98,6,FALSE)))</f>
        <v/>
      </c>
      <c r="Q24" s="67" t="str">
        <f>IF(F24="","",IF(VLOOKUP(F24,Scores!$A$2:$J$98,7,FALSE)=0,"",VLOOKUP(F24,Scores!$A$2:$J$98,7,FALSE)))</f>
        <v/>
      </c>
      <c r="R24" s="67" t="str">
        <f>IF(F24="","",IF(VLOOKUP(F24,Scores!$A$2:$J$98,8,FALSE)=0,"",VLOOKUP(F24,Scores!$A$2:$J$98,8,FALSE)))</f>
        <v/>
      </c>
      <c r="S24" s="67" t="str">
        <f>IF(F24="","",IF(VLOOKUP(F24,Scores!$A$2:$J$98,9,FALSE)=0,"",VLOOKUP(F24,Scores!$A$2:$J$98,9,FALSE)))</f>
        <v/>
      </c>
      <c r="T24" s="67" t="str">
        <f>IF(F24="","",IF(VLOOKUP(F24,Scores!$A$2:$J$98,10,FALSE)=0,"",VLOOKUP(F24,Scores!$A$2:$J$98,10,FALSE)))</f>
        <v/>
      </c>
      <c r="U24" s="46" t="str">
        <f t="shared" si="2"/>
        <v/>
      </c>
      <c r="V24" s="46" t="str">
        <f t="shared" si="3"/>
        <v/>
      </c>
      <c r="W24" s="46" t="str">
        <f t="shared" si="4"/>
        <v/>
      </c>
      <c r="X24" s="46" t="str">
        <f t="shared" si="5"/>
        <v/>
      </c>
      <c r="Y24" s="46" t="str">
        <f t="shared" si="6"/>
        <v/>
      </c>
      <c r="Z24" s="46" t="str">
        <f t="shared" si="7"/>
        <v/>
      </c>
      <c r="AA24" s="46" t="str">
        <f t="shared" si="8"/>
        <v/>
      </c>
      <c r="AB24" s="46" t="str">
        <f t="shared" si="9"/>
        <v/>
      </c>
      <c r="AC24" s="48">
        <f t="shared" si="10"/>
        <v>0</v>
      </c>
      <c r="AD24" s="47" t="str">
        <f t="shared" si="11"/>
        <v/>
      </c>
      <c r="AE24" s="46" t="str" cm="1">
        <f t="array" ref="AE24">IFERROR(IF(AC24&gt;=5,AVERAGE(LARGE(U24:AB24,_xlfn.SEQUENCE(5))),AVERAGE(LARGE(U24:AB24,_xlfn.SEQUENCE(AC24)))),"")</f>
        <v/>
      </c>
      <c r="AF24" s="49">
        <f t="shared" si="12"/>
        <v>0</v>
      </c>
      <c r="AG24" s="19" t="str" cm="1">
        <f t="array" ref="AG24">IFERROR(IF(AC24&gt;=5,SUM(LARGE(M24:T24,_xlfn.SEQUENCE(5))),SUM(LARGE(M24:T24,_xlfn.SEQUENCE(AC24)))),"")</f>
        <v/>
      </c>
      <c r="AH24" s="19" t="str">
        <f t="shared" si="13"/>
        <v/>
      </c>
      <c r="AI24" s="19" t="str">
        <f t="shared" si="14"/>
        <v/>
      </c>
      <c r="AJ24" s="50" t="str">
        <f t="shared" si="15"/>
        <v/>
      </c>
      <c r="AN24" s="19">
        <f t="shared" si="16"/>
        <v>0</v>
      </c>
      <c r="AO24" s="229" t="str">
        <f t="shared" si="17"/>
        <v/>
      </c>
      <c r="AP24" t="str">
        <f>IF(AC24=0,"",IF(COUNTIFS(AN:AN,AN24,AO:AO,"&gt;"&amp;AO24)+COUNTIFS(AN$6:AN24,AN24,AO$6:AO24,"="&amp;AO24)=0,"",COUNTIFS(AN:AN,AN24,AO:AO,"&gt;"&amp;AO24)+COUNTIFS(AN$6:AN24,AN24,AO$6:AO24,"="&amp;AO24)))</f>
        <v/>
      </c>
    </row>
    <row r="25" spans="1:42" ht="15" thickBot="1" x14ac:dyDescent="0.4">
      <c r="A25" s="19" t="str">
        <f t="shared" si="1"/>
        <v/>
      </c>
      <c r="B25" s="19" t="str">
        <f>IF(AC25=0,"",IF(COUNTIFS(A:A,A25,AE:AE,"&gt;"&amp;AE25)+COUNTIFS(A$6:A25,A25,AE$6:AE25,"="&amp;AE25)=0,"",COUNTIFS(A:A,A25,AE:AE,"&gt;"&amp;AE25)+COUNTIFS(A$6:A25,A25,AE$6:AE25,"="&amp;AE25)))</f>
        <v/>
      </c>
      <c r="C25" s="19" t="str">
        <f>IF(AC25=0,"",IF(COUNTIFS($AE$6:$AE$152,"&gt;"&amp;AE25)+COUNTIFS(AE$6:AE25,"="&amp;AE25)=0,"",COUNTIFS($AE$6:$AE$152,"&gt;"&amp;AE25)+COUNTIFS(AE$6:AE25,"="&amp;AE25)))</f>
        <v/>
      </c>
      <c r="D25" s="19" t="str">
        <f>IF(AC25=0,"",IF(COUNTIFS($AE$6:$AE$200,"&gt;"&amp;AE25)+COUNTIFS(AE$6:AE25,"="&amp;AE25)=0,"",COUNTIFS($AE$6:$AE$200,"&gt;"&amp;AE25)+COUNTIFS(AE$6:AE25,"="&amp;AE25)))</f>
        <v/>
      </c>
      <c r="E25" s="19" t="str">
        <f>IF(AC25=0,"",IF(COUNTIFS(AN:AN,AN25,AO:AO,"&gt;"&amp;AO25)+COUNTIFS(AN$6:AN25,AN25,AO$6:AO25,"="&amp;AO25)=0,"",COUNTIFS(AN:AN,AN25,AO:AO,"&gt;"&amp;AO25)+COUNTIFS(AN$6:AN25,AN25,AO$6:AO25,"="&amp;AO25)))</f>
        <v/>
      </c>
      <c r="F25" s="228"/>
      <c r="G25" s="227" t="str">
        <f>IF(F25="","",VLOOKUP(F25,Lookups!$A$2:$F$99,2,FALSE))</f>
        <v/>
      </c>
      <c r="H25" s="194" t="str">
        <f>IF(F25="","",VLOOKUP(F25,Lookups!$A$2:$F$1003,3,FALSE))</f>
        <v/>
      </c>
      <c r="I25" s="195" t="str">
        <f>IFERROR(VLOOKUP(AD25,Lookups!$R$2:$S$6,2,TRUE),"")</f>
        <v/>
      </c>
      <c r="J25" s="194" t="str">
        <f>IF(F25="","",VLOOKUP(F25,Lookups!$A$2:$F$99,4,FALSE))</f>
        <v/>
      </c>
      <c r="K25" s="194" t="str">
        <f>IF(F25="","",VLOOKUP(F25,Lookups!$A$2:$F$99,5,FALSE))</f>
        <v/>
      </c>
      <c r="L25" s="196" t="str">
        <f>IF(F25="","",VLOOKUP(F25,Lookups!$A$2:$F$99,6,FALSE))</f>
        <v/>
      </c>
      <c r="M25" s="133" t="str">
        <f>IF(F25="","",IF(VLOOKUP(F25,Scores!$A$2:$J$98,3,FALSE)=0,"",VLOOKUP(F25,Scores!$A$2:$J$98,3,FALSE)))</f>
        <v/>
      </c>
      <c r="N25" s="67" t="str">
        <f>IF(F25="","",IF(VLOOKUP(F25,Scores!$A$2:$J$98,4,FALSE)=0,"",VLOOKUP(F25,Scores!$A$2:$J$98,4,FALSE)))</f>
        <v/>
      </c>
      <c r="O25" s="67" t="str">
        <f>IF(F25="","",IF(VLOOKUP(F25,Scores!$A$2:$J$98,5,FALSE)=0,"",VLOOKUP(F25,Scores!$A$2:$J$98,5,FALSE)))</f>
        <v/>
      </c>
      <c r="P25" s="67" t="str">
        <f>IF(F25="","",IF(VLOOKUP(F25,Scores!$A$2:$J$98,6,FALSE)=0,"",VLOOKUP(F25,Scores!$A$2:$J$98,6,FALSE)))</f>
        <v/>
      </c>
      <c r="Q25" s="67" t="str">
        <f>IF(F25="","",IF(VLOOKUP(F25,Scores!$A$2:$J$98,7,FALSE)=0,"",VLOOKUP(F25,Scores!$A$2:$J$98,7,FALSE)))</f>
        <v/>
      </c>
      <c r="R25" s="67" t="str">
        <f>IF(F25="","",IF(VLOOKUP(F25,Scores!$A$2:$J$98,8,FALSE)=0,"",VLOOKUP(F25,Scores!$A$2:$J$98,8,FALSE)))</f>
        <v/>
      </c>
      <c r="S25" s="67" t="str">
        <f>IF(F25="","",IF(VLOOKUP(F25,Scores!$A$2:$J$98,9,FALSE)=0,"",VLOOKUP(F25,Scores!$A$2:$J$98,9,FALSE)))</f>
        <v/>
      </c>
      <c r="T25" s="67" t="str">
        <f>IF(F25="","",IF(VLOOKUP(F25,Scores!$A$2:$J$98,10,FALSE)=0,"",VLOOKUP(F25,Scores!$A$2:$J$98,10,FALSE)))</f>
        <v/>
      </c>
      <c r="U25" s="46" t="str">
        <f t="shared" si="2"/>
        <v/>
      </c>
      <c r="V25" s="46" t="str">
        <f t="shared" si="3"/>
        <v/>
      </c>
      <c r="W25" s="46" t="str">
        <f t="shared" si="4"/>
        <v/>
      </c>
      <c r="X25" s="46" t="str">
        <f t="shared" si="5"/>
        <v/>
      </c>
      <c r="Y25" s="46" t="str">
        <f t="shared" si="6"/>
        <v/>
      </c>
      <c r="Z25" s="46" t="str">
        <f t="shared" si="7"/>
        <v/>
      </c>
      <c r="AA25" s="46" t="str">
        <f t="shared" si="8"/>
        <v/>
      </c>
      <c r="AB25" s="46" t="str">
        <f t="shared" si="9"/>
        <v/>
      </c>
      <c r="AC25" s="48">
        <f t="shared" si="10"/>
        <v>0</v>
      </c>
      <c r="AD25" s="47" t="str">
        <f t="shared" si="11"/>
        <v/>
      </c>
      <c r="AE25" s="46" t="str" cm="1">
        <f t="array" ref="AE25">IFERROR(IF(AC25&gt;=5,AVERAGE(LARGE(U25:AB25,_xlfn.SEQUENCE(5))),AVERAGE(LARGE(U25:AB25,_xlfn.SEQUENCE(AC25)))),"")</f>
        <v/>
      </c>
      <c r="AF25" s="49">
        <f t="shared" si="12"/>
        <v>0</v>
      </c>
      <c r="AG25" s="19" t="str" cm="1">
        <f t="array" ref="AG25">IFERROR(IF(AC25&gt;=5,SUM(LARGE(M25:T25,_xlfn.SEQUENCE(5))),SUM(LARGE(M25:T25,_xlfn.SEQUENCE(AC25)))),"")</f>
        <v/>
      </c>
      <c r="AH25" s="19" t="str">
        <f t="shared" si="13"/>
        <v/>
      </c>
      <c r="AI25" s="19" t="str">
        <f t="shared" si="14"/>
        <v/>
      </c>
      <c r="AJ25" s="50" t="str">
        <f t="shared" si="15"/>
        <v/>
      </c>
      <c r="AN25" s="19">
        <f t="shared" si="16"/>
        <v>0</v>
      </c>
      <c r="AO25" s="229" t="str">
        <f t="shared" si="17"/>
        <v/>
      </c>
      <c r="AP25" t="str">
        <f>IF(AC25=0,"",IF(COUNTIFS(AN:AN,AN25,AO:AO,"&gt;"&amp;AO25)+COUNTIFS(AN$6:AN25,AN25,AO$6:AO25,"="&amp;AO25)=0,"",COUNTIFS(AN:AN,AN25,AO:AO,"&gt;"&amp;AO25)+COUNTIFS(AN$6:AN25,AN25,AO$6:AO25,"="&amp;AO25)))</f>
        <v/>
      </c>
    </row>
    <row r="26" spans="1:42" ht="15" thickBot="1" x14ac:dyDescent="0.4">
      <c r="B26" s="19" t="str">
        <f>IF(AC26=0,"",IF(COUNTIFS(A:A,A26,AE:AE,"&gt;"&amp;AE26)+COUNTIFS(A$6:A26,A26,AE$6:AE26,"="&amp;AE26)=0,"",COUNTIFS(A:A,A26,AE:AE,"&gt;"&amp;AE26)+COUNTIFS(A$6:A26,A26,AE$6:AE26,"="&amp;AE26)))</f>
        <v/>
      </c>
      <c r="C26" s="19" t="str">
        <f>IF(AC26=0,"",IF(COUNTIFS($AE$6:$AE$152,"&gt;"&amp;AE26)+COUNTIFS(AE$6:AE26,"="&amp;AE26)=0,"",COUNTIFS($AE$6:$AE$152,"&gt;"&amp;AE26)+COUNTIFS(AE$6:AE26,"="&amp;AE26)))</f>
        <v/>
      </c>
      <c r="D26" s="19" t="str">
        <f>IF(AC26=0,"",IF(COUNTIFS($AE$6:$AE$200,"&gt;"&amp;AE26)+COUNTIFS(AE$6:AE26,"="&amp;AE26)=0,"",COUNTIFS($AE$6:$AE$200,"&gt;"&amp;AE26)+COUNTIFS(AE$6:AE26,"="&amp;AE26)))</f>
        <v/>
      </c>
      <c r="E26" s="19" t="str">
        <f>IF(AC26=0,"",IF(COUNTIFS(AN:AN,AN26,AO:AO,"&gt;"&amp;AO26)+COUNTIFS(AN$6:AN26,AN26,AO$6:AO26,"="&amp;AO26)=0,"",COUNTIFS(AN:AN,AN26,AO:AO,"&gt;"&amp;AO26)+COUNTIFS(AN$6:AN26,AN26,AO$6:AO26,"="&amp;AO26)))</f>
        <v/>
      </c>
      <c r="AI26" s="19" t="str">
        <f t="shared" si="14"/>
        <v/>
      </c>
      <c r="AN26" s="19">
        <f t="shared" si="16"/>
        <v>0</v>
      </c>
      <c r="AO26" s="229" t="str">
        <f t="shared" si="17"/>
        <v/>
      </c>
      <c r="AP26" t="str">
        <f>IF(AC26=0,"",IF(COUNTIFS(AN:AN,AN26,AO:AO,"&gt;"&amp;AO26)+COUNTIFS(AN$6:AN26,AN26,AO$6:AO26,"="&amp;AO26)=0,"",COUNTIFS(AN:AN,AN26,AO:AO,"&gt;"&amp;AO26)+COUNTIFS(AN$6:AN26,AN26,AO$6:AO26,"="&amp;AO26)))</f>
        <v/>
      </c>
    </row>
    <row r="27" spans="1:42" x14ac:dyDescent="0.35">
      <c r="A27" s="19" t="str">
        <f t="shared" si="1"/>
        <v>A</v>
      </c>
      <c r="B27" s="19" t="str">
        <f>IF(AC27=0,"",IF(COUNTIFS(A:A,A27,AE:AE,"&gt;"&amp;AE27)+COUNTIFS(A$6:A27,A27,AE$6:AE27,"="&amp;AE27)=0,"",COUNTIFS(A:A,A27,AE:AE,"&gt;"&amp;AE27)+COUNTIFS(A$6:A27,A27,AE$6:AE27,"="&amp;AE27)))</f>
        <v/>
      </c>
      <c r="C27" s="19" t="str">
        <f>IF(AC27=0,"",IF(COUNTIFS($AE$6:$AE$152,"&gt;"&amp;AE27)+COUNTIFS(AE$6:AE27,"="&amp;AE27)=0,"",COUNTIFS($AE$6:$AE$152,"&gt;"&amp;AE27)+COUNTIFS(AE$6:AE27,"="&amp;AE27)))</f>
        <v/>
      </c>
      <c r="D27" s="19" t="str">
        <f>IF(AC27=0,"",IF(COUNTIFS($AE$6:$AE$200,"&gt;"&amp;AE27)+COUNTIFS(AE$6:AE27,"="&amp;AE27)=0,"",COUNTIFS($AE$6:$AE$200,"&gt;"&amp;AE27)+COUNTIFS(AE$6:AE27,"="&amp;AE27)))</f>
        <v/>
      </c>
      <c r="E27" s="19" t="str">
        <f>IF(AC27=0,"",IF(COUNTIFS(AN:AN,AN27,AO:AO,"&gt;"&amp;AO27)+COUNTIFS(AN$6:AN27,AN27,AO$6:AO27,"="&amp;AO27)=0,"",COUNTIFS(AN:AN,AN27,AO:AO,"&gt;"&amp;AO27)+COUNTIFS(AN$6:AN27,AN27,AO$6:AO27,"="&amp;AO27)))</f>
        <v/>
      </c>
      <c r="F27" s="224" t="s">
        <v>120</v>
      </c>
      <c r="G27" s="221">
        <f>IF(F27="","",VLOOKUP(F27,Lookups!$A$2:$F$99,2,FALSE))</f>
        <v>787</v>
      </c>
      <c r="H27" s="180" t="str">
        <f>IF(F27="","",VLOOKUP(F27,Lookups!$A$2:$F$1003,3,FALSE))</f>
        <v>Grade A</v>
      </c>
      <c r="I27" s="181" t="str">
        <f>IFERROR(VLOOKUP(AD27,Lookups!$R$2:$S$6,2,TRUE),"")</f>
        <v/>
      </c>
      <c r="J27" s="180" t="str">
        <f>IF(F27="","",VLOOKUP(F27,Lookups!$A$2:$F$99,4,FALSE))</f>
        <v>PCP Class</v>
      </c>
      <c r="K27" s="180" t="str">
        <f>IF(F27="","",VLOOKUP(F27,Lookups!$A$2:$F$99,5,FALSE))</f>
        <v>None</v>
      </c>
      <c r="L27" s="182" t="str">
        <f>IF(F27="","",VLOOKUP(F27,Lookups!$A$2:$F$99,6,FALSE))</f>
        <v>Buccaneers</v>
      </c>
      <c r="M27" s="133" t="str">
        <f>IF(F27="","",IF(VLOOKUP(F27,Scores!$A$2:$J$98,3,FALSE)=0,"",VLOOKUP(F27,Scores!$A$2:$J$98,3,FALSE)))</f>
        <v/>
      </c>
      <c r="N27" s="67" t="str">
        <f>IF(F27="","",IF(VLOOKUP(F27,Scores!$A$2:$J$98,4,FALSE)=0,"",VLOOKUP(F27,Scores!$A$2:$J$98,4,FALSE)))</f>
        <v/>
      </c>
      <c r="O27" s="67" t="str">
        <f>IF(F27="","",IF(VLOOKUP(F27,Scores!$A$2:$J$98,5,FALSE)=0,"",VLOOKUP(F27,Scores!$A$2:$J$98,5,FALSE)))</f>
        <v/>
      </c>
      <c r="P27" s="67" t="str">
        <f>IF(F27="","",IF(VLOOKUP(F27,Scores!$A$2:$J$98,6,FALSE)=0,"",VLOOKUP(F27,Scores!$A$2:$J$98,6,FALSE)))</f>
        <v/>
      </c>
      <c r="Q27" s="67" t="str">
        <f>IF(F27="","",IF(VLOOKUP(F27,Scores!$A$2:$J$98,7,FALSE)=0,"",VLOOKUP(F27,Scores!$A$2:$J$98,7,FALSE)))</f>
        <v/>
      </c>
      <c r="R27" s="67" t="str">
        <f>IF(F27="","",IF(VLOOKUP(F27,Scores!$A$2:$J$98,8,FALSE)=0,"",VLOOKUP(F27,Scores!$A$2:$J$98,8,FALSE)))</f>
        <v/>
      </c>
      <c r="S27" s="67" t="str">
        <f>IF(F27="","",IF(VLOOKUP(F27,Scores!$A$2:$J$98,9,FALSE)=0,"",VLOOKUP(F27,Scores!$A$2:$J$98,9,FALSE)))</f>
        <v/>
      </c>
      <c r="T27" s="67" t="str">
        <f>IF(F27="","",IF(VLOOKUP(F27,Scores!$A$2:$J$98,10,FALSE)=0,"",VLOOKUP(F27,Scores!$A$2:$J$98,10,FALSE)))</f>
        <v/>
      </c>
      <c r="U27" s="46" t="str">
        <f t="shared" si="2"/>
        <v/>
      </c>
      <c r="V27" s="46" t="str">
        <f t="shared" si="3"/>
        <v/>
      </c>
      <c r="W27" s="46" t="str">
        <f t="shared" si="4"/>
        <v/>
      </c>
      <c r="X27" s="46" t="str">
        <f t="shared" si="5"/>
        <v/>
      </c>
      <c r="Y27" s="46" t="str">
        <f t="shared" si="6"/>
        <v/>
      </c>
      <c r="Z27" s="46" t="str">
        <f t="shared" si="7"/>
        <v/>
      </c>
      <c r="AA27" s="46" t="str">
        <f t="shared" si="8"/>
        <v/>
      </c>
      <c r="AB27" s="46" t="str">
        <f t="shared" si="9"/>
        <v/>
      </c>
      <c r="AC27" s="48">
        <f t="shared" si="10"/>
        <v>0</v>
      </c>
      <c r="AD27" s="47" t="str">
        <f t="shared" si="11"/>
        <v/>
      </c>
      <c r="AE27" s="46" t="str" cm="1">
        <f t="array" ref="AE27">IFERROR(IF(AC27&gt;=5,AVERAGE(LARGE(U27:AB27,_xlfn.SEQUENCE(5))),AVERAGE(LARGE(U27:AB27,_xlfn.SEQUENCE(AC27)))),"")</f>
        <v/>
      </c>
      <c r="AF27" s="49">
        <f t="shared" si="12"/>
        <v>0</v>
      </c>
      <c r="AG27" s="19" t="str" cm="1">
        <f t="array" ref="AG27">IFERROR(IF(AC27&gt;=5,SUM(LARGE(M27:T27,_xlfn.SEQUENCE(5))),SUM(LARGE(M27:T27,_xlfn.SEQUENCE(AC27)))),"")</f>
        <v/>
      </c>
      <c r="AH27" s="19" t="str">
        <f t="shared" ref="AH27:AH49" si="18">IFERROR(RANK(AE27,$AE$6:$AE$175),"")</f>
        <v/>
      </c>
      <c r="AI27" s="19" t="str">
        <f t="shared" si="14"/>
        <v/>
      </c>
      <c r="AJ27" s="50" t="str">
        <f t="shared" si="15"/>
        <v/>
      </c>
      <c r="AN27" s="19">
        <f t="shared" si="16"/>
        <v>0</v>
      </c>
      <c r="AO27" s="229" t="str">
        <f t="shared" si="17"/>
        <v/>
      </c>
      <c r="AP27" t="str">
        <f>IF(AC27=0,"",IF(COUNTIFS(AN:AN,AN27,AO:AO,"&gt;"&amp;AO27)+COUNTIFS(AN$6:AN27,AN27,AO$6:AO27,"="&amp;AO27)=0,"",COUNTIFS(AN:AN,AN27,AO:AO,"&gt;"&amp;AO27)+COUNTIFS(AN$6:AN27,AN27,AO$6:AO27,"="&amp;AO27)))</f>
        <v/>
      </c>
    </row>
    <row r="28" spans="1:42" x14ac:dyDescent="0.35">
      <c r="A28" s="19" t="str">
        <f t="shared" si="1"/>
        <v>A</v>
      </c>
      <c r="B28" s="19">
        <f>IF(AC28=0,"",IF(COUNTIFS(A:A,A28,AE:AE,"&gt;"&amp;AE28)+COUNTIFS(A$6:A28,A28,AE$6:AE28,"="&amp;AE28)=0,"",COUNTIFS(A:A,A28,AE:AE,"&gt;"&amp;AE28)+COUNTIFS(A$6:A28,A28,AE$6:AE28,"="&amp;AE28)))</f>
        <v>5</v>
      </c>
      <c r="C28" s="19">
        <f>IF(AC28=0,"",IF(COUNTIFS($AE$6:$AE$152,"&gt;"&amp;AE28)+COUNTIFS(AE$6:AE28,"="&amp;AE28)=0,"",COUNTIFS($AE$6:$AE$152,"&gt;"&amp;AE28)+COUNTIFS(AE$6:AE28,"="&amp;AE28)))</f>
        <v>14</v>
      </c>
      <c r="D28" s="19">
        <f>IF(AC28=0,"",IF(COUNTIFS($AE$6:$AE$200,"&gt;"&amp;AE28)+COUNTIFS(AE$6:AE28,"="&amp;AE28)=0,"",COUNTIFS($AE$6:$AE$200,"&gt;"&amp;AE28)+COUNTIFS(AE$6:AE28,"="&amp;AE28)))</f>
        <v>14</v>
      </c>
      <c r="E28" s="19" t="str">
        <f>IF(AC28=0,"",IF(COUNTIFS(AN:AN,AN28,AO:AO,"&gt;"&amp;AO28)+COUNTIFS(AN$6:AN28,AN28,AO$6:AO28,"="&amp;AO28)=0,"",COUNTIFS(AN:AN,AN28,AO:AO,"&gt;"&amp;AO28)+COUNTIFS(AN$6:AN28,AN28,AO$6:AO28,"="&amp;AO28)))</f>
        <v/>
      </c>
      <c r="F28" s="201" t="s">
        <v>69</v>
      </c>
      <c r="G28" s="222">
        <f>IF(F28="","",VLOOKUP(F28,Lookups!$A$2:$F$99,2,FALSE))</f>
        <v>834</v>
      </c>
      <c r="H28" s="118" t="str">
        <f>IF(F28="","",VLOOKUP(F28,Lookups!$A$2:$F$1003,3,FALSE))</f>
        <v>Grade A</v>
      </c>
      <c r="I28" s="119" t="str">
        <f>IFERROR(VLOOKUP(AD28,Lookups!$R$2:$S$6,2,TRUE),"")</f>
        <v>B</v>
      </c>
      <c r="J28" s="118" t="str">
        <f>IF(F28="","",VLOOKUP(F28,Lookups!$A$2:$F$99,4,FALSE))</f>
        <v>PCP Class</v>
      </c>
      <c r="K28" s="118" t="str">
        <f>IF(F28="","",VLOOKUP(F28,Lookups!$A$2:$F$99,5,FALSE))</f>
        <v>Weston Warriors</v>
      </c>
      <c r="L28" s="183" t="str">
        <f>IF(F28="","",VLOOKUP(F28,Lookups!$A$2:$F$99,6,FALSE))</f>
        <v>Weston Warriors</v>
      </c>
      <c r="M28" s="133">
        <f>IF(F28="","",IF(VLOOKUP(F28,Scores!$A$2:$J$98,3,FALSE)=0,"",VLOOKUP(F28,Scores!$A$2:$J$98,3,FALSE)))</f>
        <v>22</v>
      </c>
      <c r="N28" s="67" t="str">
        <f>IF(F28="","",IF(VLOOKUP(F28,Scores!$A$2:$J$98,4,FALSE)=0,"",VLOOKUP(F28,Scores!$A$2:$J$98,4,FALSE)))</f>
        <v/>
      </c>
      <c r="O28" s="67" t="str">
        <f>IF(F28="","",IF(VLOOKUP(F28,Scores!$A$2:$J$98,5,FALSE)=0,"",VLOOKUP(F28,Scores!$A$2:$J$98,5,FALSE)))</f>
        <v/>
      </c>
      <c r="P28" s="67" t="str">
        <f>IF(F28="","",IF(VLOOKUP(F28,Scores!$A$2:$J$98,6,FALSE)=0,"",VLOOKUP(F28,Scores!$A$2:$J$98,6,FALSE)))</f>
        <v/>
      </c>
      <c r="Q28" s="67" t="str">
        <f>IF(F28="","",IF(VLOOKUP(F28,Scores!$A$2:$J$98,7,FALSE)=0,"",VLOOKUP(F28,Scores!$A$2:$J$98,7,FALSE)))</f>
        <v/>
      </c>
      <c r="R28" s="67" t="str">
        <f>IF(F28="","",IF(VLOOKUP(F28,Scores!$A$2:$J$98,8,FALSE)=0,"",VLOOKUP(F28,Scores!$A$2:$J$98,8,FALSE)))</f>
        <v/>
      </c>
      <c r="S28" s="67" t="str">
        <f>IF(F28="","",IF(VLOOKUP(F28,Scores!$A$2:$J$98,9,FALSE)=0,"",VLOOKUP(F28,Scores!$A$2:$J$98,9,FALSE)))</f>
        <v/>
      </c>
      <c r="T28" s="67" t="str">
        <f>IF(F28="","",IF(VLOOKUP(F28,Scores!$A$2:$J$98,10,FALSE)=0,"",VLOOKUP(F28,Scores!$A$2:$J$98,10,FALSE)))</f>
        <v/>
      </c>
      <c r="U28" s="46">
        <f t="shared" si="2"/>
        <v>0.62857142857142856</v>
      </c>
      <c r="V28" s="46" t="str">
        <f t="shared" si="3"/>
        <v/>
      </c>
      <c r="W28" s="46" t="str">
        <f t="shared" si="4"/>
        <v/>
      </c>
      <c r="X28" s="46" t="str">
        <f t="shared" si="5"/>
        <v/>
      </c>
      <c r="Y28" s="46" t="str">
        <f t="shared" si="6"/>
        <v/>
      </c>
      <c r="Z28" s="46" t="str">
        <f t="shared" si="7"/>
        <v/>
      </c>
      <c r="AA28" s="46" t="str">
        <f t="shared" si="8"/>
        <v/>
      </c>
      <c r="AB28" s="46" t="str">
        <f t="shared" si="9"/>
        <v/>
      </c>
      <c r="AC28" s="48">
        <f t="shared" si="10"/>
        <v>1</v>
      </c>
      <c r="AD28" s="47">
        <f t="shared" si="11"/>
        <v>0.62857142857142856</v>
      </c>
      <c r="AE28" s="46" cm="1">
        <f t="array" ref="AE28">IFERROR(IF(AC28&gt;=5,AVERAGE(LARGE(U28:AB28,_xlfn.SEQUENCE(5))),AVERAGE(LARGE(U28:AB28,_xlfn.SEQUENCE(AC28)))),"")</f>
        <v>0.62857142857142856</v>
      </c>
      <c r="AF28" s="49">
        <f t="shared" si="12"/>
        <v>22</v>
      </c>
      <c r="AG28" s="19" cm="1">
        <f t="array" ref="AG28">IFERROR(IF(AC28&gt;=5,SUM(LARGE(M28:T28,_xlfn.SEQUENCE(5))),SUM(LARGE(M28:T28,_xlfn.SEQUENCE(AC28)))),"")</f>
        <v>22</v>
      </c>
      <c r="AH28" s="19">
        <f t="shared" si="18"/>
        <v>14</v>
      </c>
      <c r="AI28" s="19">
        <f t="shared" si="14"/>
        <v>14</v>
      </c>
      <c r="AJ28" s="50">
        <f t="shared" si="15"/>
        <v>22</v>
      </c>
      <c r="AN28" s="19">
        <f t="shared" si="16"/>
        <v>0</v>
      </c>
      <c r="AO28" s="229" t="str">
        <f t="shared" si="17"/>
        <v/>
      </c>
      <c r="AP28" t="str">
        <f>IF(AC28=0,"",IF(COUNTIFS(AN:AN,AN28,AO:AO,"&gt;"&amp;AO28)+COUNTIFS(AN$6:AN28,AN28,AO$6:AO28,"="&amp;AO28)=0,"",COUNTIFS(AN:AN,AN28,AO:AO,"&gt;"&amp;AO28)+COUNTIFS(AN$6:AN28,AN28,AO$6:AO28,"="&amp;AO28)))</f>
        <v/>
      </c>
    </row>
    <row r="29" spans="1:42" x14ac:dyDescent="0.35">
      <c r="A29" s="19" t="str">
        <f t="shared" si="1"/>
        <v>A</v>
      </c>
      <c r="B29" s="19" t="str">
        <f>IF(AC29=0,"",IF(COUNTIFS(A:A,A29,AE:AE,"&gt;"&amp;AE29)+COUNTIFS(A$6:A29,A29,AE$6:AE29,"="&amp;AE29)=0,"",COUNTIFS(A:A,A29,AE:AE,"&gt;"&amp;AE29)+COUNTIFS(A$6:A29,A29,AE$6:AE29,"="&amp;AE29)))</f>
        <v/>
      </c>
      <c r="C29" s="19" t="str">
        <f>IF(AC29=0,"",IF(COUNTIFS($AE$6:$AE$152,"&gt;"&amp;AE29)+COUNTIFS(AE$6:AE29,"="&amp;AE29)=0,"",COUNTIFS($AE$6:$AE$152,"&gt;"&amp;AE29)+COUNTIFS(AE$6:AE29,"="&amp;AE29)))</f>
        <v/>
      </c>
      <c r="D29" s="19" t="str">
        <f>IF(AC29=0,"",IF(COUNTIFS($AE$6:$AE$200,"&gt;"&amp;AE29)+COUNTIFS(AE$6:AE29,"="&amp;AE29)=0,"",COUNTIFS($AE$6:$AE$200,"&gt;"&amp;AE29)+COUNTIFS(AE$6:AE29,"="&amp;AE29)))</f>
        <v/>
      </c>
      <c r="E29" s="19" t="str">
        <f>IF(AC29=0,"",IF(COUNTIFS(AN:AN,AN29,AO:AO,"&gt;"&amp;AO29)+COUNTIFS(AN$6:AN29,AN29,AO$6:AO29,"="&amp;AO29)=0,"",COUNTIFS(AN:AN,AN29,AO:AO,"&gt;"&amp;AO29)+COUNTIFS(AN$6:AN29,AN29,AO$6:AO29,"="&amp;AO29)))</f>
        <v/>
      </c>
      <c r="F29" s="201" t="s">
        <v>36</v>
      </c>
      <c r="G29" s="222">
        <f>IF(F29="","",VLOOKUP(F29,Lookups!$A$2:$F$99,2,FALSE))</f>
        <v>1286</v>
      </c>
      <c r="H29" s="118" t="str">
        <f>IF(F29="","",VLOOKUP(F29,Lookups!$A$2:$F$1003,3,FALSE))</f>
        <v>Grade A</v>
      </c>
      <c r="I29" s="119" t="str">
        <f>IFERROR(VLOOKUP(AD29,Lookups!$R$2:$S$6,2,TRUE),"")</f>
        <v/>
      </c>
      <c r="J29" s="118" t="str">
        <f>IF(F29="","",VLOOKUP(F29,Lookups!$A$2:$F$99,4,FALSE))</f>
        <v>PCP Class</v>
      </c>
      <c r="K29" s="118" t="str">
        <f>IF(F29="","",VLOOKUP(F29,Lookups!$A$2:$F$99,5,FALSE))</f>
        <v>Meon</v>
      </c>
      <c r="L29" s="183" t="str">
        <f>IF(F29="","",VLOOKUP(F29,Lookups!$A$2:$F$99,6,FALSE))</f>
        <v>Meon</v>
      </c>
      <c r="M29" s="133" t="str">
        <f>IF(F29="","",IF(VLOOKUP(F29,Scores!$A$2:$J$98,3,FALSE)=0,"",VLOOKUP(F29,Scores!$A$2:$J$98,3,FALSE)))</f>
        <v/>
      </c>
      <c r="N29" s="67" t="str">
        <f>IF(F29="","",IF(VLOOKUP(F29,Scores!$A$2:$J$98,4,FALSE)=0,"",VLOOKUP(F29,Scores!$A$2:$J$98,4,FALSE)))</f>
        <v/>
      </c>
      <c r="O29" s="67" t="str">
        <f>IF(F29="","",IF(VLOOKUP(F29,Scores!$A$2:$J$98,5,FALSE)=0,"",VLOOKUP(F29,Scores!$A$2:$J$98,5,FALSE)))</f>
        <v/>
      </c>
      <c r="P29" s="67" t="str">
        <f>IF(F29="","",IF(VLOOKUP(F29,Scores!$A$2:$J$98,6,FALSE)=0,"",VLOOKUP(F29,Scores!$A$2:$J$98,6,FALSE)))</f>
        <v/>
      </c>
      <c r="Q29" s="67" t="str">
        <f>IF(F29="","",IF(VLOOKUP(F29,Scores!$A$2:$J$98,7,FALSE)=0,"",VLOOKUP(F29,Scores!$A$2:$J$98,7,FALSE)))</f>
        <v/>
      </c>
      <c r="R29" s="67" t="str">
        <f>IF(F29="","",IF(VLOOKUP(F29,Scores!$A$2:$J$98,8,FALSE)=0,"",VLOOKUP(F29,Scores!$A$2:$J$98,8,FALSE)))</f>
        <v/>
      </c>
      <c r="S29" s="67" t="str">
        <f>IF(F29="","",IF(VLOOKUP(F29,Scores!$A$2:$J$98,9,FALSE)=0,"",VLOOKUP(F29,Scores!$A$2:$J$98,9,FALSE)))</f>
        <v/>
      </c>
      <c r="T29" s="67" t="str">
        <f>IF(F29="","",IF(VLOOKUP(F29,Scores!$A$2:$J$98,10,FALSE)=0,"",VLOOKUP(F29,Scores!$A$2:$J$98,10,FALSE)))</f>
        <v/>
      </c>
      <c r="U29" s="46" t="str">
        <f t="shared" si="2"/>
        <v/>
      </c>
      <c r="V29" s="46" t="str">
        <f t="shared" si="3"/>
        <v/>
      </c>
      <c r="W29" s="46" t="str">
        <f t="shared" si="4"/>
        <v/>
      </c>
      <c r="X29" s="46" t="str">
        <f t="shared" si="5"/>
        <v/>
      </c>
      <c r="Y29" s="46" t="str">
        <f t="shared" si="6"/>
        <v/>
      </c>
      <c r="Z29" s="46" t="str">
        <f t="shared" si="7"/>
        <v/>
      </c>
      <c r="AA29" s="46" t="str">
        <f t="shared" si="8"/>
        <v/>
      </c>
      <c r="AB29" s="46" t="str">
        <f t="shared" si="9"/>
        <v/>
      </c>
      <c r="AC29" s="48">
        <f t="shared" si="10"/>
        <v>0</v>
      </c>
      <c r="AD29" s="47" t="str">
        <f t="shared" si="11"/>
        <v/>
      </c>
      <c r="AE29" s="46" t="str" cm="1">
        <f t="array" ref="AE29">IFERROR(IF(AC29&gt;=5,AVERAGE(LARGE(U29:AB29,_xlfn.SEQUENCE(5))),AVERAGE(LARGE(U29:AB29,_xlfn.SEQUENCE(AC29)))),"")</f>
        <v/>
      </c>
      <c r="AF29" s="49">
        <f t="shared" si="12"/>
        <v>0</v>
      </c>
      <c r="AG29" s="19" t="str" cm="1">
        <f t="array" ref="AG29">IFERROR(IF(AC29&gt;=5,SUM(LARGE(M29:T29,_xlfn.SEQUENCE(5))),SUM(LARGE(M29:T29,_xlfn.SEQUENCE(AC29)))),"")</f>
        <v/>
      </c>
      <c r="AH29" s="19" t="str">
        <f t="shared" si="18"/>
        <v/>
      </c>
      <c r="AI29" s="19" t="str">
        <f t="shared" si="14"/>
        <v/>
      </c>
      <c r="AJ29" s="50" t="str">
        <f t="shared" si="15"/>
        <v/>
      </c>
      <c r="AN29" s="19">
        <f t="shared" si="16"/>
        <v>0</v>
      </c>
      <c r="AO29" s="229" t="str">
        <f t="shared" si="17"/>
        <v/>
      </c>
      <c r="AP29" t="str">
        <f>IF(AC29=0,"",IF(COUNTIFS(AN:AN,AN29,AO:AO,"&gt;"&amp;AO29)+COUNTIFS(AN$6:AN29,AN29,AO$6:AO29,"="&amp;AO29)=0,"",COUNTIFS(AN:AN,AN29,AO:AO,"&gt;"&amp;AO29)+COUNTIFS(AN$6:AN29,AN29,AO$6:AO29,"="&amp;AO29)))</f>
        <v/>
      </c>
    </row>
    <row r="30" spans="1:42" x14ac:dyDescent="0.35">
      <c r="A30" s="19" t="str">
        <f t="shared" si="1"/>
        <v>A</v>
      </c>
      <c r="B30" s="19" t="str">
        <f>IF(AC30=0,"",IF(COUNTIFS(A:A,A30,AE:AE,"&gt;"&amp;AE30)+COUNTIFS(A$6:A30,A30,AE$6:AE30,"="&amp;AE30)=0,"",COUNTIFS(A:A,A30,AE:AE,"&gt;"&amp;AE30)+COUNTIFS(A$6:A30,A30,AE$6:AE30,"="&amp;AE30)))</f>
        <v/>
      </c>
      <c r="C30" s="19" t="str">
        <f>IF(AC30=0,"",IF(COUNTIFS($AE$6:$AE$152,"&gt;"&amp;AE30)+COUNTIFS(AE$6:AE30,"="&amp;AE30)=0,"",COUNTIFS($AE$6:$AE$152,"&gt;"&amp;AE30)+COUNTIFS(AE$6:AE30,"="&amp;AE30)))</f>
        <v/>
      </c>
      <c r="D30" s="19" t="str">
        <f>IF(AC30=0,"",IF(COUNTIFS($AE$6:$AE$200,"&gt;"&amp;AE30)+COUNTIFS(AE$6:AE30,"="&amp;AE30)=0,"",COUNTIFS($AE$6:$AE$200,"&gt;"&amp;AE30)+COUNTIFS(AE$6:AE30,"="&amp;AE30)))</f>
        <v/>
      </c>
      <c r="E30" s="19" t="str">
        <f>IF(AC30=0,"",IF(COUNTIFS(AN:AN,AN30,AO:AO,"&gt;"&amp;AO30)+COUNTIFS(AN$6:AN30,AN30,AO$6:AO30,"="&amp;AO30)=0,"",COUNTIFS(AN:AN,AN30,AO:AO,"&gt;"&amp;AO30)+COUNTIFS(AN$6:AN30,AN30,AO$6:AO30,"="&amp;AO30)))</f>
        <v/>
      </c>
      <c r="F30" s="201" t="s">
        <v>17</v>
      </c>
      <c r="G30" s="222">
        <f>IF(F30="","",VLOOKUP(F30,Lookups!$A$2:$F$99,2,FALSE))</f>
        <v>1294</v>
      </c>
      <c r="H30" s="118" t="str">
        <f>IF(F30="","",VLOOKUP(F30,Lookups!$A$2:$F$1003,3,FALSE))</f>
        <v>Grade A</v>
      </c>
      <c r="I30" s="119" t="str">
        <f>IFERROR(VLOOKUP(AD30,Lookups!$R$2:$S$6,2,TRUE),"")</f>
        <v/>
      </c>
      <c r="J30" s="118" t="str">
        <f>IF(F30="","",VLOOKUP(F30,Lookups!$A$2:$F$99,4,FALSE))</f>
        <v>PCP Class</v>
      </c>
      <c r="K30" s="118" t="str">
        <f>IF(F30="","",VLOOKUP(F30,Lookups!$A$2:$F$99,5,FALSE))</f>
        <v>Frobury Kites</v>
      </c>
      <c r="L30" s="183" t="str">
        <f>IF(F30="","",VLOOKUP(F30,Lookups!$A$2:$F$99,6,FALSE))</f>
        <v>Frobury</v>
      </c>
      <c r="M30" s="133" t="str">
        <f>IF(F30="","",IF(VLOOKUP(F30,Scores!$A$2:$J$98,3,FALSE)=0,"",VLOOKUP(F30,Scores!$A$2:$J$98,3,FALSE)))</f>
        <v/>
      </c>
      <c r="N30" s="67" t="str">
        <f>IF(F30="","",IF(VLOOKUP(F30,Scores!$A$2:$J$98,4,FALSE)=0,"",VLOOKUP(F30,Scores!$A$2:$J$98,4,FALSE)))</f>
        <v/>
      </c>
      <c r="O30" s="67" t="str">
        <f>IF(F30="","",IF(VLOOKUP(F30,Scores!$A$2:$J$98,5,FALSE)=0,"",VLOOKUP(F30,Scores!$A$2:$J$98,5,FALSE)))</f>
        <v/>
      </c>
      <c r="P30" s="67" t="str">
        <f>IF(F30="","",IF(VLOOKUP(F30,Scores!$A$2:$J$98,6,FALSE)=0,"",VLOOKUP(F30,Scores!$A$2:$J$98,6,FALSE)))</f>
        <v/>
      </c>
      <c r="Q30" s="67" t="str">
        <f>IF(F30="","",IF(VLOOKUP(F30,Scores!$A$2:$J$98,7,FALSE)=0,"",VLOOKUP(F30,Scores!$A$2:$J$98,7,FALSE)))</f>
        <v/>
      </c>
      <c r="R30" s="67" t="str">
        <f>IF(F30="","",IF(VLOOKUP(F30,Scores!$A$2:$J$98,8,FALSE)=0,"",VLOOKUP(F30,Scores!$A$2:$J$98,8,FALSE)))</f>
        <v/>
      </c>
      <c r="S30" s="67" t="str">
        <f>IF(F30="","",IF(VLOOKUP(F30,Scores!$A$2:$J$98,9,FALSE)=0,"",VLOOKUP(F30,Scores!$A$2:$J$98,9,FALSE)))</f>
        <v/>
      </c>
      <c r="T30" s="67" t="str">
        <f>IF(F30="","",IF(VLOOKUP(F30,Scores!$A$2:$J$98,10,FALSE)=0,"",VLOOKUP(F30,Scores!$A$2:$J$98,10,FALSE)))</f>
        <v/>
      </c>
      <c r="U30" s="46" t="str">
        <f t="shared" si="2"/>
        <v/>
      </c>
      <c r="V30" s="46" t="str">
        <f t="shared" si="3"/>
        <v/>
      </c>
      <c r="W30" s="46" t="str">
        <f t="shared" si="4"/>
        <v/>
      </c>
      <c r="X30" s="46" t="str">
        <f t="shared" si="5"/>
        <v/>
      </c>
      <c r="Y30" s="46" t="str">
        <f t="shared" si="6"/>
        <v/>
      </c>
      <c r="Z30" s="46" t="str">
        <f t="shared" si="7"/>
        <v/>
      </c>
      <c r="AA30" s="46" t="str">
        <f t="shared" si="8"/>
        <v/>
      </c>
      <c r="AB30" s="46" t="str">
        <f t="shared" si="9"/>
        <v/>
      </c>
      <c r="AC30" s="48">
        <f t="shared" si="10"/>
        <v>0</v>
      </c>
      <c r="AD30" s="47" t="str">
        <f t="shared" si="11"/>
        <v/>
      </c>
      <c r="AE30" s="46" t="str" cm="1">
        <f t="array" ref="AE30">IFERROR(IF(AC30&gt;=5,AVERAGE(LARGE(U30:AB30,_xlfn.SEQUENCE(5))),AVERAGE(LARGE(U30:AB30,_xlfn.SEQUENCE(AC30)))),"")</f>
        <v/>
      </c>
      <c r="AF30" s="49">
        <f t="shared" si="12"/>
        <v>0</v>
      </c>
      <c r="AG30" s="19" t="str" cm="1">
        <f t="array" ref="AG30">IFERROR(IF(AC30&gt;=5,SUM(LARGE(M30:T30,_xlfn.SEQUENCE(5))),SUM(LARGE(M30:T30,_xlfn.SEQUENCE(AC30)))),"")</f>
        <v/>
      </c>
      <c r="AH30" s="19" t="str">
        <f t="shared" si="18"/>
        <v/>
      </c>
      <c r="AI30" s="19" t="str">
        <f t="shared" si="14"/>
        <v/>
      </c>
      <c r="AJ30" s="50" t="str">
        <f t="shared" si="15"/>
        <v/>
      </c>
      <c r="AN30" s="19">
        <f t="shared" si="16"/>
        <v>0</v>
      </c>
      <c r="AO30" s="229" t="str">
        <f t="shared" si="17"/>
        <v/>
      </c>
      <c r="AP30" t="str">
        <f>IF(AC30=0,"",IF(COUNTIFS(AN:AN,AN30,AO:AO,"&gt;"&amp;AO30)+COUNTIFS(AN$6:AN30,AN30,AO$6:AO30,"="&amp;AO30)=0,"",COUNTIFS(AN:AN,AN30,AO:AO,"&gt;"&amp;AO30)+COUNTIFS(AN$6:AN30,AN30,AO$6:AO30,"="&amp;AO30)))</f>
        <v/>
      </c>
    </row>
    <row r="31" spans="1:42" x14ac:dyDescent="0.35">
      <c r="A31" s="19" t="str">
        <f t="shared" si="1"/>
        <v>A</v>
      </c>
      <c r="B31" s="19" t="str">
        <f>IF(AC31=0,"",IF(COUNTIFS(A:A,A31,AE:AE,"&gt;"&amp;AE31)+COUNTIFS(A$6:A31,A31,AE$6:AE31,"="&amp;AE31)=0,"",COUNTIFS(A:A,A31,AE:AE,"&gt;"&amp;AE31)+COUNTIFS(A$6:A31,A31,AE$6:AE31,"="&amp;AE31)))</f>
        <v/>
      </c>
      <c r="C31" s="19" t="str">
        <f>IF(AC31=0,"",IF(COUNTIFS($AE$6:$AE$152,"&gt;"&amp;AE31)+COUNTIFS(AE$6:AE31,"="&amp;AE31)=0,"",COUNTIFS($AE$6:$AE$152,"&gt;"&amp;AE31)+COUNTIFS(AE$6:AE31,"="&amp;AE31)))</f>
        <v/>
      </c>
      <c r="D31" s="19" t="str">
        <f>IF(AC31=0,"",IF(COUNTIFS($AE$6:$AE$200,"&gt;"&amp;AE31)+COUNTIFS(AE$6:AE31,"="&amp;AE31)=0,"",COUNTIFS($AE$6:$AE$200,"&gt;"&amp;AE31)+COUNTIFS(AE$6:AE31,"="&amp;AE31)))</f>
        <v/>
      </c>
      <c r="E31" s="19" t="str">
        <f>IF(AC31=0,"",IF(COUNTIFS(AN:AN,AN31,AO:AO,"&gt;"&amp;AO31)+COUNTIFS(AN$6:AN31,AN31,AO$6:AO31,"="&amp;AO31)=0,"",COUNTIFS(AN:AN,AN31,AO:AO,"&gt;"&amp;AO31)+COUNTIFS(AN$6:AN31,AN31,AO$6:AO31,"="&amp;AO31)))</f>
        <v/>
      </c>
      <c r="F31" s="202" t="s">
        <v>121</v>
      </c>
      <c r="G31" s="222">
        <f>IF(F31="","",VLOOKUP(F31,Lookups!$A$2:$F$99,2,FALSE))</f>
        <v>1302</v>
      </c>
      <c r="H31" s="118" t="str">
        <f>IF(F31="","",VLOOKUP(F31,Lookups!$A$2:$F$1003,3,FALSE))</f>
        <v>Grade A</v>
      </c>
      <c r="I31" s="119" t="str">
        <f>IFERROR(VLOOKUP(AD31,Lookups!$R$2:$S$6,2,TRUE),"")</f>
        <v/>
      </c>
      <c r="J31" s="118" t="str">
        <f>IF(F31="","",VLOOKUP(F31,Lookups!$A$2:$F$99,4,FALSE))</f>
        <v>PCP Class</v>
      </c>
      <c r="K31" s="118" t="str">
        <f>IF(F31="","",VLOOKUP(F31,Lookups!$A$2:$F$99,5,FALSE))</f>
        <v>None</v>
      </c>
      <c r="L31" s="183" t="str">
        <f>IF(F31="","",VLOOKUP(F31,Lookups!$A$2:$F$99,6,FALSE))</f>
        <v>Weston Warriors</v>
      </c>
      <c r="M31" s="133" t="str">
        <f>IF(F31="","",IF(VLOOKUP(F31,Scores!$A$2:$J$98,3,FALSE)=0,"",VLOOKUP(F31,Scores!$A$2:$J$98,3,FALSE)))</f>
        <v/>
      </c>
      <c r="N31" s="67" t="str">
        <f>IF(F31="","",IF(VLOOKUP(F31,Scores!$A$2:$J$98,4,FALSE)=0,"",VLOOKUP(F31,Scores!$A$2:$J$98,4,FALSE)))</f>
        <v/>
      </c>
      <c r="O31" s="67" t="str">
        <f>IF(F31="","",IF(VLOOKUP(F31,Scores!$A$2:$J$98,5,FALSE)=0,"",VLOOKUP(F31,Scores!$A$2:$J$98,5,FALSE)))</f>
        <v/>
      </c>
      <c r="P31" s="67" t="str">
        <f>IF(F31="","",IF(VLOOKUP(F31,Scores!$A$2:$J$98,6,FALSE)=0,"",VLOOKUP(F31,Scores!$A$2:$J$98,6,FALSE)))</f>
        <v/>
      </c>
      <c r="Q31" s="67" t="str">
        <f>IF(F31="","",IF(VLOOKUP(F31,Scores!$A$2:$J$98,7,FALSE)=0,"",VLOOKUP(F31,Scores!$A$2:$J$98,7,FALSE)))</f>
        <v/>
      </c>
      <c r="R31" s="67" t="str">
        <f>IF(F31="","",IF(VLOOKUP(F31,Scores!$A$2:$J$98,8,FALSE)=0,"",VLOOKUP(F31,Scores!$A$2:$J$98,8,FALSE)))</f>
        <v/>
      </c>
      <c r="S31" s="67" t="str">
        <f>IF(F31="","",IF(VLOOKUP(F31,Scores!$A$2:$J$98,9,FALSE)=0,"",VLOOKUP(F31,Scores!$A$2:$J$98,9,FALSE)))</f>
        <v/>
      </c>
      <c r="T31" s="67" t="str">
        <f>IF(F31="","",IF(VLOOKUP(F31,Scores!$A$2:$J$98,10,FALSE)=0,"",VLOOKUP(F31,Scores!$A$2:$J$98,10,FALSE)))</f>
        <v/>
      </c>
      <c r="U31" s="46" t="str">
        <f t="shared" si="2"/>
        <v/>
      </c>
      <c r="V31" s="46" t="str">
        <f t="shared" si="3"/>
        <v/>
      </c>
      <c r="W31" s="46" t="str">
        <f t="shared" si="4"/>
        <v/>
      </c>
      <c r="X31" s="46" t="str">
        <f t="shared" si="5"/>
        <v/>
      </c>
      <c r="Y31" s="46" t="str">
        <f t="shared" si="6"/>
        <v/>
      </c>
      <c r="Z31" s="46" t="str">
        <f t="shared" si="7"/>
        <v/>
      </c>
      <c r="AA31" s="46" t="str">
        <f t="shared" si="8"/>
        <v/>
      </c>
      <c r="AB31" s="46" t="str">
        <f t="shared" si="9"/>
        <v/>
      </c>
      <c r="AC31" s="48">
        <f t="shared" si="10"/>
        <v>0</v>
      </c>
      <c r="AD31" s="47" t="str">
        <f t="shared" si="11"/>
        <v/>
      </c>
      <c r="AE31" s="46" t="str" cm="1">
        <f t="array" ref="AE31">IFERROR(IF(AC31&gt;=5,AVERAGE(LARGE(U31:AB31,_xlfn.SEQUENCE(5))),AVERAGE(LARGE(U31:AB31,_xlfn.SEQUENCE(AC31)))),"")</f>
        <v/>
      </c>
      <c r="AF31" s="49">
        <f t="shared" si="12"/>
        <v>0</v>
      </c>
      <c r="AG31" s="19" t="str" cm="1">
        <f t="array" ref="AG31">IFERROR(IF(AC31&gt;=5,SUM(LARGE(M31:T31,_xlfn.SEQUENCE(5))),SUM(LARGE(M31:T31,_xlfn.SEQUENCE(AC31)))),"")</f>
        <v/>
      </c>
      <c r="AH31" s="19" t="str">
        <f t="shared" si="18"/>
        <v/>
      </c>
      <c r="AI31" s="19" t="str">
        <f t="shared" si="14"/>
        <v/>
      </c>
      <c r="AJ31" s="50" t="str">
        <f t="shared" si="15"/>
        <v/>
      </c>
      <c r="AN31" s="19">
        <f t="shared" si="16"/>
        <v>0</v>
      </c>
      <c r="AO31" s="229" t="str">
        <f t="shared" si="17"/>
        <v/>
      </c>
      <c r="AP31" t="str">
        <f>IF(AC31=0,"",IF(COUNTIFS(AN:AN,AN31,AO:AO,"&gt;"&amp;AO31)+COUNTIFS(AN$6:AN31,AN31,AO$6:AO31,"="&amp;AO31)=0,"",COUNTIFS(AN:AN,AN31,AO:AO,"&gt;"&amp;AO31)+COUNTIFS(AN$6:AN31,AN31,AO$6:AO31,"="&amp;AO31)))</f>
        <v/>
      </c>
    </row>
    <row r="32" spans="1:42" x14ac:dyDescent="0.35">
      <c r="A32" s="19" t="str">
        <f t="shared" si="1"/>
        <v>A</v>
      </c>
      <c r="B32" s="19" t="str">
        <f>IF(AC32=0,"",IF(COUNTIFS(A:A,A32,AE:AE,"&gt;"&amp;AE32)+COUNTIFS(A$6:A32,A32,AE$6:AE32,"="&amp;AE32)=0,"",COUNTIFS(A:A,A32,AE:AE,"&gt;"&amp;AE32)+COUNTIFS(A$6:A32,A32,AE$6:AE32,"="&amp;AE32)))</f>
        <v/>
      </c>
      <c r="C32" s="19" t="str">
        <f>IF(AC32=0,"",IF(COUNTIFS($AE$6:$AE$152,"&gt;"&amp;AE32)+COUNTIFS(AE$6:AE32,"="&amp;AE32)=0,"",COUNTIFS($AE$6:$AE$152,"&gt;"&amp;AE32)+COUNTIFS(AE$6:AE32,"="&amp;AE32)))</f>
        <v/>
      </c>
      <c r="D32" s="19" t="str">
        <f>IF(AC32=0,"",IF(COUNTIFS($AE$6:$AE$200,"&gt;"&amp;AE32)+COUNTIFS(AE$6:AE32,"="&amp;AE32)=0,"",COUNTIFS($AE$6:$AE$200,"&gt;"&amp;AE32)+COUNTIFS(AE$6:AE32,"="&amp;AE32)))</f>
        <v/>
      </c>
      <c r="E32" s="19" t="str">
        <f>IF(AC32=0,"",IF(COUNTIFS(AN:AN,AN32,AO:AO,"&gt;"&amp;AO32)+COUNTIFS(AN$6:AN32,AN32,AO$6:AO32,"="&amp;AO32)=0,"",COUNTIFS(AN:AN,AN32,AO:AO,"&gt;"&amp;AO32)+COUNTIFS(AN$6:AN32,AN32,AO$6:AO32,"="&amp;AO32)))</f>
        <v/>
      </c>
      <c r="F32" s="201" t="s">
        <v>33</v>
      </c>
      <c r="G32" s="222">
        <f>IF(F32="","",VLOOKUP(F32,Lookups!$A$2:$F$99,2,FALSE))</f>
        <v>1544</v>
      </c>
      <c r="H32" s="118" t="str">
        <f>IF(F32="","",VLOOKUP(F32,Lookups!$A$2:$F$1003,3,FALSE))</f>
        <v>Grade A</v>
      </c>
      <c r="I32" s="119" t="str">
        <f>IFERROR(VLOOKUP(AD32,Lookups!$R$2:$S$6,2,TRUE),"")</f>
        <v/>
      </c>
      <c r="J32" s="118" t="str">
        <f>IF(F32="","",VLOOKUP(F32,Lookups!$A$2:$F$99,4,FALSE))</f>
        <v>PCP Class</v>
      </c>
      <c r="K32" s="118" t="str">
        <f>IF(F32="","",VLOOKUP(F32,Lookups!$A$2:$F$99,5,FALSE))</f>
        <v>Buccaneers</v>
      </c>
      <c r="L32" s="183" t="str">
        <f>IF(F32="","",VLOOKUP(F32,Lookups!$A$2:$F$99,6,FALSE))</f>
        <v>Buccaneers</v>
      </c>
      <c r="M32" s="133" t="str">
        <f>IF(F32="","",IF(VLOOKUP(F32,Scores!$A$2:$J$98,3,FALSE)=0,"",VLOOKUP(F32,Scores!$A$2:$J$98,3,FALSE)))</f>
        <v/>
      </c>
      <c r="N32" s="67" t="str">
        <f>IF(F32="","",IF(VLOOKUP(F32,Scores!$A$2:$J$98,4,FALSE)=0,"",VLOOKUP(F32,Scores!$A$2:$J$98,4,FALSE)))</f>
        <v/>
      </c>
      <c r="O32" s="67" t="str">
        <f>IF(F32="","",IF(VLOOKUP(F32,Scores!$A$2:$J$98,5,FALSE)=0,"",VLOOKUP(F32,Scores!$A$2:$J$98,5,FALSE)))</f>
        <v/>
      </c>
      <c r="P32" s="67" t="str">
        <f>IF(F32="","",IF(VLOOKUP(F32,Scores!$A$2:$J$98,6,FALSE)=0,"",VLOOKUP(F32,Scores!$A$2:$J$98,6,FALSE)))</f>
        <v/>
      </c>
      <c r="Q32" s="67" t="str">
        <f>IF(F32="","",IF(VLOOKUP(F32,Scores!$A$2:$J$98,7,FALSE)=0,"",VLOOKUP(F32,Scores!$A$2:$J$98,7,FALSE)))</f>
        <v/>
      </c>
      <c r="R32" s="67" t="str">
        <f>IF(F32="","",IF(VLOOKUP(F32,Scores!$A$2:$J$98,8,FALSE)=0,"",VLOOKUP(F32,Scores!$A$2:$J$98,8,FALSE)))</f>
        <v/>
      </c>
      <c r="S32" s="67" t="str">
        <f>IF(F32="","",IF(VLOOKUP(F32,Scores!$A$2:$J$98,9,FALSE)=0,"",VLOOKUP(F32,Scores!$A$2:$J$98,9,FALSE)))</f>
        <v/>
      </c>
      <c r="T32" s="67" t="str">
        <f>IF(F32="","",IF(VLOOKUP(F32,Scores!$A$2:$J$98,10,FALSE)=0,"",VLOOKUP(F32,Scores!$A$2:$J$98,10,FALSE)))</f>
        <v/>
      </c>
      <c r="U32" s="46" t="str">
        <f t="shared" si="2"/>
        <v/>
      </c>
      <c r="V32" s="46" t="str">
        <f t="shared" si="3"/>
        <v/>
      </c>
      <c r="W32" s="46" t="str">
        <f t="shared" si="4"/>
        <v/>
      </c>
      <c r="X32" s="46" t="str">
        <f t="shared" si="5"/>
        <v/>
      </c>
      <c r="Y32" s="46" t="str">
        <f t="shared" si="6"/>
        <v/>
      </c>
      <c r="Z32" s="46" t="str">
        <f t="shared" si="7"/>
        <v/>
      </c>
      <c r="AA32" s="46" t="str">
        <f t="shared" si="8"/>
        <v/>
      </c>
      <c r="AB32" s="46" t="str">
        <f t="shared" si="9"/>
        <v/>
      </c>
      <c r="AC32" s="48">
        <f t="shared" si="10"/>
        <v>0</v>
      </c>
      <c r="AD32" s="47" t="str">
        <f t="shared" si="11"/>
        <v/>
      </c>
      <c r="AE32" s="46" t="str" cm="1">
        <f t="array" ref="AE32">IFERROR(IF(AC32&gt;=5,AVERAGE(LARGE(U32:AB32,_xlfn.SEQUENCE(5))),AVERAGE(LARGE(U32:AB32,_xlfn.SEQUENCE(AC32)))),"")</f>
        <v/>
      </c>
      <c r="AF32" s="49">
        <f t="shared" si="12"/>
        <v>0</v>
      </c>
      <c r="AG32" s="19" t="str" cm="1">
        <f t="array" ref="AG32">IFERROR(IF(AC32&gt;=5,SUM(LARGE(M32:T32,_xlfn.SEQUENCE(5))),SUM(LARGE(M32:T32,_xlfn.SEQUENCE(AC32)))),"")</f>
        <v/>
      </c>
      <c r="AH32" s="19" t="str">
        <f t="shared" si="18"/>
        <v/>
      </c>
      <c r="AI32" s="19" t="str">
        <f t="shared" si="14"/>
        <v/>
      </c>
      <c r="AJ32" s="50" t="str">
        <f t="shared" si="15"/>
        <v/>
      </c>
      <c r="AN32" s="19">
        <f t="shared" si="16"/>
        <v>0</v>
      </c>
      <c r="AO32" s="229" t="str">
        <f t="shared" si="17"/>
        <v/>
      </c>
      <c r="AP32" t="str">
        <f>IF(AC32=0,"",IF(COUNTIFS(AN:AN,AN32,AO:AO,"&gt;"&amp;AO32)+COUNTIFS(AN$6:AN32,AN32,AO$6:AO32,"="&amp;AO32)=0,"",COUNTIFS(AN:AN,AN32,AO:AO,"&gt;"&amp;AO32)+COUNTIFS(AN$6:AN32,AN32,AO$6:AO32,"="&amp;AO32)))</f>
        <v/>
      </c>
    </row>
    <row r="33" spans="1:42" x14ac:dyDescent="0.35">
      <c r="A33" s="19" t="str">
        <f t="shared" si="1"/>
        <v>A</v>
      </c>
      <c r="B33" s="19" t="str">
        <f>IF(AC33=0,"",IF(COUNTIFS(A:A,A33,AE:AE,"&gt;"&amp;AE33)+COUNTIFS(A$6:A33,A33,AE$6:AE33,"="&amp;AE33)=0,"",COUNTIFS(A:A,A33,AE:AE,"&gt;"&amp;AE33)+COUNTIFS(A$6:A33,A33,AE$6:AE33,"="&amp;AE33)))</f>
        <v/>
      </c>
      <c r="C33" s="19" t="str">
        <f>IF(AC33=0,"",IF(COUNTIFS($AE$6:$AE$152,"&gt;"&amp;AE33)+COUNTIFS(AE$6:AE33,"="&amp;AE33)=0,"",COUNTIFS($AE$6:$AE$152,"&gt;"&amp;AE33)+COUNTIFS(AE$6:AE33,"="&amp;AE33)))</f>
        <v/>
      </c>
      <c r="D33" s="19" t="str">
        <f>IF(AC33=0,"",IF(COUNTIFS($AE$6:$AE$200,"&gt;"&amp;AE33)+COUNTIFS(AE$6:AE33,"="&amp;AE33)=0,"",COUNTIFS($AE$6:$AE$200,"&gt;"&amp;AE33)+COUNTIFS(AE$6:AE33,"="&amp;AE33)))</f>
        <v/>
      </c>
      <c r="E33" s="19" t="str">
        <f>IF(AC33=0,"",IF(COUNTIFS(AN:AN,AN33,AO:AO,"&gt;"&amp;AO33)+COUNTIFS(AN$6:AN33,AN33,AO$6:AO33,"="&amp;AO33)=0,"",COUNTIFS(AN:AN,AN33,AO:AO,"&gt;"&amp;AO33)+COUNTIFS(AN$6:AN33,AN33,AO$6:AO33,"="&amp;AO33)))</f>
        <v/>
      </c>
      <c r="F33" s="201" t="s">
        <v>45</v>
      </c>
      <c r="G33" s="222">
        <f>IF(F33="","",VLOOKUP(F33,Lookups!$A$2:$F$99,2,FALSE))</f>
        <v>1691</v>
      </c>
      <c r="H33" s="118" t="str">
        <f>IF(F33="","",VLOOKUP(F33,Lookups!$A$2:$F$1003,3,FALSE))</f>
        <v>Grade A</v>
      </c>
      <c r="I33" s="119" t="str">
        <f>IFERROR(VLOOKUP(AD33,Lookups!$R$2:$S$6,2,TRUE),"")</f>
        <v/>
      </c>
      <c r="J33" s="118" t="str">
        <f>IF(F33="","",VLOOKUP(F33,Lookups!$A$2:$F$99,4,FALSE))</f>
        <v>PCP Class</v>
      </c>
      <c r="K33" s="118" t="str">
        <f>IF(F33="","",VLOOKUP(F33,Lookups!$A$2:$F$99,5,FALSE))</f>
        <v>Frobury Kites</v>
      </c>
      <c r="L33" s="183" t="str">
        <f>IF(F33="","",VLOOKUP(F33,Lookups!$A$2:$F$99,6,FALSE))</f>
        <v>Frobury</v>
      </c>
      <c r="M33" s="133" t="str">
        <f>IF(F33="","",IF(VLOOKUP(F33,Scores!$A$2:$J$98,3,FALSE)=0,"",VLOOKUP(F33,Scores!$A$2:$J$98,3,FALSE)))</f>
        <v/>
      </c>
      <c r="N33" s="67" t="str">
        <f>IF(F33="","",IF(VLOOKUP(F33,Scores!$A$2:$J$98,4,FALSE)=0,"",VLOOKUP(F33,Scores!$A$2:$J$98,4,FALSE)))</f>
        <v/>
      </c>
      <c r="O33" s="67" t="str">
        <f>IF(F33="","",IF(VLOOKUP(F33,Scores!$A$2:$J$98,5,FALSE)=0,"",VLOOKUP(F33,Scores!$A$2:$J$98,5,FALSE)))</f>
        <v/>
      </c>
      <c r="P33" s="67" t="str">
        <f>IF(F33="","",IF(VLOOKUP(F33,Scores!$A$2:$J$98,6,FALSE)=0,"",VLOOKUP(F33,Scores!$A$2:$J$98,6,FALSE)))</f>
        <v/>
      </c>
      <c r="Q33" s="67" t="str">
        <f>IF(F33="","",IF(VLOOKUP(F33,Scores!$A$2:$J$98,7,FALSE)=0,"",VLOOKUP(F33,Scores!$A$2:$J$98,7,FALSE)))</f>
        <v/>
      </c>
      <c r="R33" s="67" t="str">
        <f>IF(F33="","",IF(VLOOKUP(F33,Scores!$A$2:$J$98,8,FALSE)=0,"",VLOOKUP(F33,Scores!$A$2:$J$98,8,FALSE)))</f>
        <v/>
      </c>
      <c r="S33" s="67" t="str">
        <f>IF(F33="","",IF(VLOOKUP(F33,Scores!$A$2:$J$98,9,FALSE)=0,"",VLOOKUP(F33,Scores!$A$2:$J$98,9,FALSE)))</f>
        <v/>
      </c>
      <c r="T33" s="67" t="str">
        <f>IF(F33="","",IF(VLOOKUP(F33,Scores!$A$2:$J$98,10,FALSE)=0,"",VLOOKUP(F33,Scores!$A$2:$J$98,10,FALSE)))</f>
        <v/>
      </c>
      <c r="U33" s="46" t="str">
        <f t="shared" si="2"/>
        <v/>
      </c>
      <c r="V33" s="46" t="str">
        <f t="shared" si="3"/>
        <v/>
      </c>
      <c r="W33" s="46" t="str">
        <f t="shared" si="4"/>
        <v/>
      </c>
      <c r="X33" s="46" t="str">
        <f t="shared" si="5"/>
        <v/>
      </c>
      <c r="Y33" s="46" t="str">
        <f t="shared" si="6"/>
        <v/>
      </c>
      <c r="Z33" s="46" t="str">
        <f t="shared" si="7"/>
        <v/>
      </c>
      <c r="AA33" s="46" t="str">
        <f t="shared" si="8"/>
        <v/>
      </c>
      <c r="AB33" s="46" t="str">
        <f t="shared" si="9"/>
        <v/>
      </c>
      <c r="AC33" s="48">
        <f t="shared" si="10"/>
        <v>0</v>
      </c>
      <c r="AD33" s="47" t="str">
        <f t="shared" si="11"/>
        <v/>
      </c>
      <c r="AE33" s="46" t="str" cm="1">
        <f t="array" ref="AE33">IFERROR(IF(AC33&gt;=5,AVERAGE(LARGE(U33:AB33,_xlfn.SEQUENCE(5))),AVERAGE(LARGE(U33:AB33,_xlfn.SEQUENCE(AC33)))),"")</f>
        <v/>
      </c>
      <c r="AF33" s="49">
        <f t="shared" si="12"/>
        <v>0</v>
      </c>
      <c r="AG33" s="19" t="str" cm="1">
        <f t="array" ref="AG33">IFERROR(IF(AC33&gt;=5,SUM(LARGE(M33:T33,_xlfn.SEQUENCE(5))),SUM(LARGE(M33:T33,_xlfn.SEQUENCE(AC33)))),"")</f>
        <v/>
      </c>
      <c r="AH33" s="19" t="str">
        <f t="shared" si="18"/>
        <v/>
      </c>
      <c r="AI33" s="19" t="str">
        <f t="shared" si="14"/>
        <v/>
      </c>
      <c r="AJ33" s="50" t="str">
        <f t="shared" si="15"/>
        <v/>
      </c>
      <c r="AN33" s="19">
        <f t="shared" si="16"/>
        <v>0</v>
      </c>
      <c r="AO33" s="229" t="str">
        <f t="shared" si="17"/>
        <v/>
      </c>
      <c r="AP33" t="str">
        <f>IF(AC33=0,"",IF(COUNTIFS(AN:AN,AN33,AO:AO,"&gt;"&amp;AO33)+COUNTIFS(AN$6:AN33,AN33,AO$6:AO33,"="&amp;AO33)=0,"",COUNTIFS(AN:AN,AN33,AO:AO,"&gt;"&amp;AO33)+COUNTIFS(AN$6:AN33,AN33,AO$6:AO33,"="&amp;AO33)))</f>
        <v/>
      </c>
    </row>
    <row r="34" spans="1:42" x14ac:dyDescent="0.35">
      <c r="A34" s="19" t="str">
        <f t="shared" si="1"/>
        <v>A</v>
      </c>
      <c r="B34" s="19">
        <f>IF(AC34=0,"",IF(COUNTIFS(A:A,A34,AE:AE,"&gt;"&amp;AE34)+COUNTIFS(A$6:A34,A34,AE$6:AE34,"="&amp;AE34)=0,"",COUNTIFS(A:A,A34,AE:AE,"&gt;"&amp;AE34)+COUNTIFS(A$6:A34,A34,AE$6:AE34,"="&amp;AE34)))</f>
        <v>1</v>
      </c>
      <c r="C34" s="19">
        <f>IF(AC34=0,"",IF(COUNTIFS($AE$6:$AE$152,"&gt;"&amp;AE34)+COUNTIFS(AE$6:AE34,"="&amp;AE34)=0,"",COUNTIFS($AE$6:$AE$152,"&gt;"&amp;AE34)+COUNTIFS(AE$6:AE34,"="&amp;AE34)))</f>
        <v>2</v>
      </c>
      <c r="D34" s="19">
        <f>IF(AC34=0,"",IF(COUNTIFS($AE$6:$AE$200,"&gt;"&amp;AE34)+COUNTIFS(AE$6:AE34,"="&amp;AE34)=0,"",COUNTIFS($AE$6:$AE$200,"&gt;"&amp;AE34)+COUNTIFS(AE$6:AE34,"="&amp;AE34)))</f>
        <v>2</v>
      </c>
      <c r="E34" s="19" t="str">
        <f>IF(AC34=0,"",IF(COUNTIFS(AN:AN,AN34,AO:AO,"&gt;"&amp;AO34)+COUNTIFS(AN$6:AN34,AN34,AO$6:AO34,"="&amp;AO34)=0,"",COUNTIFS(AN:AN,AN34,AO:AO,"&gt;"&amp;AO34)+COUNTIFS(AN$6:AN34,AN34,AO$6:AO34,"="&amp;AO34)))</f>
        <v/>
      </c>
      <c r="F34" s="201" t="s">
        <v>34</v>
      </c>
      <c r="G34" s="222">
        <f>IF(F34="","",VLOOKUP(F34,Lookups!$A$2:$F$99,2,FALSE))</f>
        <v>1616</v>
      </c>
      <c r="H34" s="118" t="str">
        <f>IF(F34="","",VLOOKUP(F34,Lookups!$A$2:$F$1003,3,FALSE))</f>
        <v>Grade A</v>
      </c>
      <c r="I34" s="119" t="str">
        <f>IFERROR(VLOOKUP(AD34,Lookups!$R$2:$S$6,2,TRUE),"")</f>
        <v>AA</v>
      </c>
      <c r="J34" s="118" t="str">
        <f>IF(F34="","",VLOOKUP(F34,Lookups!$A$2:$F$99,4,FALSE))</f>
        <v>PCP Class</v>
      </c>
      <c r="K34" s="118" t="str">
        <f>IF(F34="","",VLOOKUP(F34,Lookups!$A$2:$F$99,5,FALSE))</f>
        <v>Carisbrooke</v>
      </c>
      <c r="L34" s="183" t="str">
        <f>IF(F34="","",VLOOKUP(F34,Lookups!$A$2:$F$99,6,FALSE))</f>
        <v>Carisbrooke</v>
      </c>
      <c r="M34" s="133">
        <f>IF(F34="","",IF(VLOOKUP(F34,Scores!$A$2:$J$98,3,FALSE)=0,"",VLOOKUP(F34,Scores!$A$2:$J$98,3,FALSE)))</f>
        <v>33</v>
      </c>
      <c r="N34" s="67" t="str">
        <f>IF(F34="","",IF(VLOOKUP(F34,Scores!$A$2:$J$98,4,FALSE)=0,"",VLOOKUP(F34,Scores!$A$2:$J$98,4,FALSE)))</f>
        <v/>
      </c>
      <c r="O34" s="67" t="str">
        <f>IF(F34="","",IF(VLOOKUP(F34,Scores!$A$2:$J$98,5,FALSE)=0,"",VLOOKUP(F34,Scores!$A$2:$J$98,5,FALSE)))</f>
        <v/>
      </c>
      <c r="P34" s="67" t="str">
        <f>IF(F34="","",IF(VLOOKUP(F34,Scores!$A$2:$J$98,6,FALSE)=0,"",VLOOKUP(F34,Scores!$A$2:$J$98,6,FALSE)))</f>
        <v/>
      </c>
      <c r="Q34" s="67" t="str">
        <f>IF(F34="","",IF(VLOOKUP(F34,Scores!$A$2:$J$98,7,FALSE)=0,"",VLOOKUP(F34,Scores!$A$2:$J$98,7,FALSE)))</f>
        <v/>
      </c>
      <c r="R34" s="67" t="str">
        <f>IF(F34="","",IF(VLOOKUP(F34,Scores!$A$2:$J$98,8,FALSE)=0,"",VLOOKUP(F34,Scores!$A$2:$J$98,8,FALSE)))</f>
        <v/>
      </c>
      <c r="S34" s="67" t="str">
        <f>IF(F34="","",IF(VLOOKUP(F34,Scores!$A$2:$J$98,9,FALSE)=0,"",VLOOKUP(F34,Scores!$A$2:$J$98,9,FALSE)))</f>
        <v/>
      </c>
      <c r="T34" s="67" t="str">
        <f>IF(F34="","",IF(VLOOKUP(F34,Scores!$A$2:$J$98,10,FALSE)=0,"",VLOOKUP(F34,Scores!$A$2:$J$98,10,FALSE)))</f>
        <v/>
      </c>
      <c r="U34" s="46">
        <f t="shared" si="2"/>
        <v>0.94285714285714284</v>
      </c>
      <c r="V34" s="46" t="str">
        <f t="shared" si="3"/>
        <v/>
      </c>
      <c r="W34" s="46" t="str">
        <f t="shared" si="4"/>
        <v/>
      </c>
      <c r="X34" s="46" t="str">
        <f t="shared" si="5"/>
        <v/>
      </c>
      <c r="Y34" s="46" t="str">
        <f t="shared" si="6"/>
        <v/>
      </c>
      <c r="Z34" s="46" t="str">
        <f t="shared" si="7"/>
        <v/>
      </c>
      <c r="AA34" s="46" t="str">
        <f t="shared" si="8"/>
        <v/>
      </c>
      <c r="AB34" s="46" t="str">
        <f t="shared" si="9"/>
        <v/>
      </c>
      <c r="AC34" s="48">
        <f t="shared" si="10"/>
        <v>1</v>
      </c>
      <c r="AD34" s="47">
        <f t="shared" si="11"/>
        <v>0.94285714285714284</v>
      </c>
      <c r="AE34" s="46" cm="1">
        <f t="array" ref="AE34">IFERROR(IF(AC34&gt;=5,AVERAGE(LARGE(U34:AB34,_xlfn.SEQUENCE(5))),AVERAGE(LARGE(U34:AB34,_xlfn.SEQUENCE(AC34)))),"")</f>
        <v>0.94285714285714284</v>
      </c>
      <c r="AF34" s="49">
        <f t="shared" si="12"/>
        <v>33</v>
      </c>
      <c r="AG34" s="19" cm="1">
        <f t="array" ref="AG34">IFERROR(IF(AC34&gt;=5,SUM(LARGE(M34:T34,_xlfn.SEQUENCE(5))),SUM(LARGE(M34:T34,_xlfn.SEQUENCE(AC34)))),"")</f>
        <v>33</v>
      </c>
      <c r="AH34" s="19">
        <f t="shared" si="18"/>
        <v>2</v>
      </c>
      <c r="AI34" s="19">
        <f t="shared" si="14"/>
        <v>2</v>
      </c>
      <c r="AJ34" s="50">
        <f t="shared" si="15"/>
        <v>33</v>
      </c>
      <c r="AN34" s="19">
        <f t="shared" si="16"/>
        <v>0</v>
      </c>
      <c r="AO34" s="229" t="str">
        <f t="shared" si="17"/>
        <v/>
      </c>
      <c r="AP34" t="str">
        <f>IF(AC34=0,"",IF(COUNTIFS(AN:AN,AN34,AO:AO,"&gt;"&amp;AO34)+COUNTIFS(AN$6:AN34,AN34,AO$6:AO34,"="&amp;AO34)=0,"",COUNTIFS(AN:AN,AN34,AO:AO,"&gt;"&amp;AO34)+COUNTIFS(AN$6:AN34,AN34,AO$6:AO34,"="&amp;AO34)))</f>
        <v/>
      </c>
    </row>
    <row r="35" spans="1:42" x14ac:dyDescent="0.35">
      <c r="A35" s="19" t="str">
        <f t="shared" si="1"/>
        <v/>
      </c>
      <c r="B35" s="19" t="str">
        <f>IF(AC35=0,"",IF(COUNTIFS(A:A,A35,AE:AE,"&gt;"&amp;AE35)+COUNTIFS(A$6:A35,A35,AE$6:AE35,"="&amp;AE35)=0,"",COUNTIFS(A:A,A35,AE:AE,"&gt;"&amp;AE35)+COUNTIFS(A$6:A35,A35,AE$6:AE35,"="&amp;AE35)))</f>
        <v/>
      </c>
      <c r="C35" s="19" t="str">
        <f>IF(AC35=0,"",IF(COUNTIFS($AE$6:$AE$152,"&gt;"&amp;AE35)+COUNTIFS(AE$6:AE35,"="&amp;AE35)=0,"",COUNTIFS($AE$6:$AE$152,"&gt;"&amp;AE35)+COUNTIFS(AE$6:AE35,"="&amp;AE35)))</f>
        <v/>
      </c>
      <c r="D35" s="19" t="str">
        <f>IF(AC35=0,"",IF(COUNTIFS($AE$6:$AE$200,"&gt;"&amp;AE35)+COUNTIFS(AE$6:AE35,"="&amp;AE35)=0,"",COUNTIFS($AE$6:$AE$200,"&gt;"&amp;AE35)+COUNTIFS(AE$6:AE35,"="&amp;AE35)))</f>
        <v/>
      </c>
      <c r="E35" s="19" t="str">
        <f>IF(AC35=0,"",IF(COUNTIFS(AN:AN,AN35,AO:AO,"&gt;"&amp;AO35)+COUNTIFS(AN$6:AN35,AN35,AO$6:AO35,"="&amp;AO35)=0,"",COUNTIFS(AN:AN,AN35,AO:AO,"&gt;"&amp;AO35)+COUNTIFS(AN$6:AN35,AN35,AO$6:AO35,"="&amp;AO35)))</f>
        <v/>
      </c>
      <c r="F35" s="201"/>
      <c r="G35" s="222" t="str">
        <f>IF(F35="","",VLOOKUP(F35,Lookups!$A$2:$F$99,2,FALSE))</f>
        <v/>
      </c>
      <c r="H35" s="118" t="str">
        <f>IF(F35="","",VLOOKUP(F35,Lookups!$A$2:$F$1003,3,FALSE))</f>
        <v/>
      </c>
      <c r="I35" s="119" t="str">
        <f>IFERROR(VLOOKUP(AD35,Lookups!$R$2:$S$6,2,TRUE),"")</f>
        <v/>
      </c>
      <c r="J35" s="118" t="str">
        <f>IF(F35="","",VLOOKUP(F35,Lookups!$A$2:$F$99,4,FALSE))</f>
        <v/>
      </c>
      <c r="K35" s="118" t="str">
        <f>IF(F35="","",VLOOKUP(F35,Lookups!$A$2:$F$99,5,FALSE))</f>
        <v/>
      </c>
      <c r="L35" s="183" t="str">
        <f>IF(F35="","",VLOOKUP(F35,Lookups!$A$2:$F$99,6,FALSE))</f>
        <v/>
      </c>
      <c r="M35" s="133" t="str">
        <f>IF(F35="","",IF(VLOOKUP(F35,Scores!$A$2:$J$98,3,FALSE)=0,"",VLOOKUP(F35,Scores!$A$2:$J$98,3,FALSE)))</f>
        <v/>
      </c>
      <c r="N35" s="67" t="str">
        <f>IF(F35="","",IF(VLOOKUP(F35,Scores!$A$2:$J$98,4,FALSE)=0,"",VLOOKUP(F35,Scores!$A$2:$J$98,4,FALSE)))</f>
        <v/>
      </c>
      <c r="O35" s="67" t="str">
        <f>IF(F35="","",IF(VLOOKUP(F35,Scores!$A$2:$J$98,5,FALSE)=0,"",VLOOKUP(F35,Scores!$A$2:$J$98,5,FALSE)))</f>
        <v/>
      </c>
      <c r="P35" s="67" t="str">
        <f>IF(F35="","",IF(VLOOKUP(F35,Scores!$A$2:$J$98,6,FALSE)=0,"",VLOOKUP(F35,Scores!$A$2:$J$98,6,FALSE)))</f>
        <v/>
      </c>
      <c r="Q35" s="67" t="str">
        <f>IF(F35="","",IF(VLOOKUP(F35,Scores!$A$2:$J$98,7,FALSE)=0,"",VLOOKUP(F35,Scores!$A$2:$J$98,7,FALSE)))</f>
        <v/>
      </c>
      <c r="R35" s="67" t="str">
        <f>IF(F35="","",IF(VLOOKUP(F35,Scores!$A$2:$J$98,8,FALSE)=0,"",VLOOKUP(F35,Scores!$A$2:$J$98,8,FALSE)))</f>
        <v/>
      </c>
      <c r="S35" s="67" t="str">
        <f>IF(F35="","",IF(VLOOKUP(F35,Scores!$A$2:$J$98,9,FALSE)=0,"",VLOOKUP(F35,Scores!$A$2:$J$98,9,FALSE)))</f>
        <v/>
      </c>
      <c r="T35" s="67" t="str">
        <f>IF(F35="","",IF(VLOOKUP(F35,Scores!$A$2:$J$98,10,FALSE)=0,"",VLOOKUP(F35,Scores!$A$2:$J$98,10,FALSE)))</f>
        <v/>
      </c>
      <c r="U35" s="46" t="str">
        <f t="shared" si="2"/>
        <v/>
      </c>
      <c r="V35" s="46" t="str">
        <f t="shared" si="3"/>
        <v/>
      </c>
      <c r="W35" s="46" t="str">
        <f t="shared" si="4"/>
        <v/>
      </c>
      <c r="X35" s="46" t="str">
        <f t="shared" si="5"/>
        <v/>
      </c>
      <c r="Y35" s="46" t="str">
        <f t="shared" si="6"/>
        <v/>
      </c>
      <c r="Z35" s="46" t="str">
        <f t="shared" si="7"/>
        <v/>
      </c>
      <c r="AA35" s="46" t="str">
        <f t="shared" si="8"/>
        <v/>
      </c>
      <c r="AB35" s="46" t="str">
        <f t="shared" si="9"/>
        <v/>
      </c>
      <c r="AC35" s="48">
        <f t="shared" si="10"/>
        <v>0</v>
      </c>
      <c r="AD35" s="47" t="str">
        <f t="shared" si="11"/>
        <v/>
      </c>
      <c r="AE35" s="46" t="str" cm="1">
        <f t="array" ref="AE35">IFERROR(IF(AC35&gt;=5,AVERAGE(LARGE(U35:AB35,_xlfn.SEQUENCE(5))),AVERAGE(LARGE(U35:AB35,_xlfn.SEQUENCE(AC35)))),"")</f>
        <v/>
      </c>
      <c r="AF35" s="49">
        <f t="shared" si="12"/>
        <v>0</v>
      </c>
      <c r="AG35" s="19" t="str" cm="1">
        <f t="array" ref="AG35">IFERROR(IF(AC35&gt;=5,SUM(LARGE(M35:T35,_xlfn.SEQUENCE(5))),SUM(LARGE(M35:T35,_xlfn.SEQUENCE(AC35)))),"")</f>
        <v/>
      </c>
      <c r="AH35" s="19" t="str">
        <f t="shared" si="18"/>
        <v/>
      </c>
      <c r="AI35" s="19" t="str">
        <f t="shared" si="14"/>
        <v/>
      </c>
      <c r="AJ35" s="50" t="str">
        <f t="shared" si="15"/>
        <v/>
      </c>
      <c r="AK35" t="s">
        <v>157</v>
      </c>
      <c r="AN35" s="19">
        <f t="shared" si="16"/>
        <v>0</v>
      </c>
      <c r="AO35" s="229" t="str">
        <f t="shared" si="17"/>
        <v/>
      </c>
      <c r="AP35" t="str">
        <f>IF(AC35=0,"",IF(COUNTIFS(AN:AN,AN35,AO:AO,"&gt;"&amp;AO35)+COUNTIFS(AN$6:AN35,AN35,AO$6:AO35,"="&amp;AO35)=0,"",COUNTIFS(AN:AN,AN35,AO:AO,"&gt;"&amp;AO35)+COUNTIFS(AN$6:AN35,AN35,AO$6:AO35,"="&amp;AO35)))</f>
        <v/>
      </c>
    </row>
    <row r="36" spans="1:42" x14ac:dyDescent="0.35">
      <c r="A36" s="19" t="str">
        <f t="shared" si="1"/>
        <v>A</v>
      </c>
      <c r="B36" s="19">
        <f>IF(AC36=0,"",IF(COUNTIFS(A:A,A36,AE:AE,"&gt;"&amp;AE36)+COUNTIFS(A$6:A36,A36,AE$6:AE36,"="&amp;AE36)=0,"",COUNTIFS(A:A,A36,AE:AE,"&gt;"&amp;AE36)+COUNTIFS(A$6:A36,A36,AE$6:AE36,"="&amp;AE36)))</f>
        <v>3</v>
      </c>
      <c r="C36" s="19">
        <f>IF(AC36=0,"",IF(COUNTIFS($AE$6:$AE$152,"&gt;"&amp;AE36)+COUNTIFS(AE$6:AE36,"="&amp;AE36)=0,"",COUNTIFS($AE$6:$AE$152,"&gt;"&amp;AE36)+COUNTIFS(AE$6:AE36,"="&amp;AE36)))</f>
        <v>6</v>
      </c>
      <c r="D36" s="19">
        <f>IF(AC36=0,"",IF(COUNTIFS($AE$6:$AE$200,"&gt;"&amp;AE36)+COUNTIFS(AE$6:AE36,"="&amp;AE36)=0,"",COUNTIFS($AE$6:$AE$200,"&gt;"&amp;AE36)+COUNTIFS(AE$6:AE36,"="&amp;AE36)))</f>
        <v>6</v>
      </c>
      <c r="E36" s="19" t="str">
        <f>IF(AC36=0,"",IF(COUNTIFS(AN:AN,AN36,AO:AO,"&gt;"&amp;AO36)+COUNTIFS(AN$6:AN36,AN36,AO$6:AO36,"="&amp;AO36)=0,"",COUNTIFS(AN:AN,AN36,AO:AO,"&gt;"&amp;AO36)+COUNTIFS(AN$6:AN36,AN36,AO$6:AO36,"="&amp;AO36)))</f>
        <v/>
      </c>
      <c r="F36" s="203" t="s">
        <v>148</v>
      </c>
      <c r="G36" s="222">
        <f>IF(F36="","",VLOOKUP(F36,Lookups!$A$2:$F$99,2,FALSE))</f>
        <v>88</v>
      </c>
      <c r="H36" s="118" t="str">
        <f>IF(F36="","",VLOOKUP(F36,Lookups!$A$2:$F$1003,3,FALSE))</f>
        <v>Grade A</v>
      </c>
      <c r="I36" s="119" t="str">
        <f>IFERROR(VLOOKUP(AD36,Lookups!$R$2:$S$6,2,TRUE),"")</f>
        <v>A</v>
      </c>
      <c r="J36" s="118" t="str">
        <f>IF(F36="","",VLOOKUP(F36,Lookups!$A$2:$F$99,4,FALSE))</f>
        <v>PCP Class</v>
      </c>
      <c r="K36" s="118" t="str">
        <f>IF(F36="","",VLOOKUP(F36,Lookups!$A$2:$F$99,5,FALSE))</f>
        <v>Buccaneers</v>
      </c>
      <c r="L36" s="183" t="str">
        <f>IF(F36="","",VLOOKUP(F36,Lookups!$A$2:$F$99,6,FALSE))</f>
        <v>Buccaneers</v>
      </c>
      <c r="M36" s="133">
        <f>IF(F36="","",IF(VLOOKUP(F36,Scores!$A$2:$J$98,3,FALSE)=0,"",VLOOKUP(F36,Scores!$A$2:$J$98,3,FALSE)))</f>
        <v>30</v>
      </c>
      <c r="N36" s="67" t="str">
        <f>IF(F36="","",IF(VLOOKUP(F36,Scores!$A$2:$J$98,4,FALSE)=0,"",VLOOKUP(F36,Scores!$A$2:$J$98,4,FALSE)))</f>
        <v/>
      </c>
      <c r="O36" s="67" t="str">
        <f>IF(F36="","",IF(VLOOKUP(F36,Scores!$A$2:$J$98,5,FALSE)=0,"",VLOOKUP(F36,Scores!$A$2:$J$98,5,FALSE)))</f>
        <v/>
      </c>
      <c r="P36" s="67" t="str">
        <f>IF(F36="","",IF(VLOOKUP(F36,Scores!$A$2:$J$98,6,FALSE)=0,"",VLOOKUP(F36,Scores!$A$2:$J$98,6,FALSE)))</f>
        <v/>
      </c>
      <c r="Q36" s="67" t="str">
        <f>IF(F36="","",IF(VLOOKUP(F36,Scores!$A$2:$J$98,7,FALSE)=0,"",VLOOKUP(F36,Scores!$A$2:$J$98,7,FALSE)))</f>
        <v/>
      </c>
      <c r="R36" s="67" t="str">
        <f>IF(F36="","",IF(VLOOKUP(F36,Scores!$A$2:$J$98,8,FALSE)=0,"",VLOOKUP(F36,Scores!$A$2:$J$98,8,FALSE)))</f>
        <v/>
      </c>
      <c r="S36" s="67" t="str">
        <f>IF(F36="","",IF(VLOOKUP(F36,Scores!$A$2:$J$98,9,FALSE)=0,"",VLOOKUP(F36,Scores!$A$2:$J$98,9,FALSE)))</f>
        <v/>
      </c>
      <c r="T36" s="67" t="str">
        <f>IF(F36="","",IF(VLOOKUP(F36,Scores!$A$2:$J$98,10,FALSE)=0,"",VLOOKUP(F36,Scores!$A$2:$J$98,10,FALSE)))</f>
        <v/>
      </c>
      <c r="U36" s="46">
        <f t="shared" si="2"/>
        <v>0.8571428571428571</v>
      </c>
      <c r="V36" s="46" t="str">
        <f t="shared" si="3"/>
        <v/>
      </c>
      <c r="W36" s="46" t="str">
        <f t="shared" si="4"/>
        <v/>
      </c>
      <c r="X36" s="46" t="str">
        <f t="shared" si="5"/>
        <v/>
      </c>
      <c r="Y36" s="46" t="str">
        <f t="shared" si="6"/>
        <v/>
      </c>
      <c r="Z36" s="46" t="str">
        <f t="shared" si="7"/>
        <v/>
      </c>
      <c r="AA36" s="46" t="str">
        <f t="shared" si="8"/>
        <v/>
      </c>
      <c r="AB36" s="46" t="str">
        <f t="shared" si="9"/>
        <v/>
      </c>
      <c r="AC36" s="48">
        <f t="shared" si="10"/>
        <v>1</v>
      </c>
      <c r="AD36" s="47">
        <f t="shared" si="11"/>
        <v>0.8571428571428571</v>
      </c>
      <c r="AE36" s="46" cm="1">
        <f t="array" ref="AE36">IFERROR(IF(AC36&gt;=5,AVERAGE(LARGE(U36:AB36,_xlfn.SEQUENCE(5))),AVERAGE(LARGE(U36:AB36,_xlfn.SEQUENCE(AC36)))),"")</f>
        <v>0.8571428571428571</v>
      </c>
      <c r="AF36" s="49">
        <f t="shared" si="12"/>
        <v>30</v>
      </c>
      <c r="AG36" s="19" cm="1">
        <f t="array" ref="AG36">IFERROR(IF(AC36&gt;=5,SUM(LARGE(M36:T36,_xlfn.SEQUENCE(5))),SUM(LARGE(M36:T36,_xlfn.SEQUENCE(AC36)))),"")</f>
        <v>30</v>
      </c>
      <c r="AH36" s="19">
        <f t="shared" si="18"/>
        <v>6</v>
      </c>
      <c r="AI36" s="19">
        <f t="shared" si="14"/>
        <v>6</v>
      </c>
      <c r="AJ36" s="50">
        <f t="shared" si="15"/>
        <v>30</v>
      </c>
      <c r="AN36" s="19">
        <f t="shared" si="16"/>
        <v>0</v>
      </c>
      <c r="AO36" s="229" t="str">
        <f t="shared" si="17"/>
        <v/>
      </c>
      <c r="AP36" t="str">
        <f>IF(AC36=0,"",IF(COUNTIFS(AN:AN,AN36,AO:AO,"&gt;"&amp;AO36)+COUNTIFS(AN$6:AN36,AN36,AO$6:AO36,"="&amp;AO36)=0,"",COUNTIFS(AN:AN,AN36,AO:AO,"&gt;"&amp;AO36)+COUNTIFS(AN$6:AN36,AN36,AO$6:AO36,"="&amp;AO36)))</f>
        <v/>
      </c>
    </row>
    <row r="37" spans="1:42" x14ac:dyDescent="0.35">
      <c r="F37" s="201"/>
      <c r="G37" s="222"/>
      <c r="H37" s="118"/>
      <c r="I37" s="119"/>
      <c r="J37" s="118"/>
      <c r="K37" s="118"/>
      <c r="L37" s="183"/>
      <c r="M37" s="133"/>
      <c r="N37" s="67"/>
      <c r="O37" s="67"/>
      <c r="P37" s="67"/>
      <c r="Q37" s="67"/>
      <c r="R37" s="67"/>
      <c r="S37" s="67"/>
      <c r="T37" s="67"/>
      <c r="U37" s="46"/>
      <c r="V37" s="46"/>
      <c r="W37" s="46"/>
      <c r="X37" s="46"/>
      <c r="Y37" s="46"/>
      <c r="Z37" s="46"/>
      <c r="AA37" s="46"/>
      <c r="AB37" s="46"/>
      <c r="AC37" s="48"/>
      <c r="AD37" s="47"/>
      <c r="AE37" s="46"/>
      <c r="AF37" s="49"/>
      <c r="AJ37" s="50"/>
      <c r="AN37" s="19"/>
      <c r="AO37" s="229"/>
    </row>
    <row r="38" spans="1:42" x14ac:dyDescent="0.35">
      <c r="A38" s="19" t="str">
        <f t="shared" si="1"/>
        <v>A</v>
      </c>
      <c r="B38" s="19" t="str">
        <f>IF(AC38=0,"",IF(COUNTIFS(A:A,A38,AE:AE,"&gt;"&amp;AE38)+COUNTIFS(A$6:A38,A38,AE$6:AE38,"="&amp;AE38)=0,"",COUNTIFS(A:A,A38,AE:AE,"&gt;"&amp;AE38)+COUNTIFS(A$6:A38,A38,AE$6:AE38,"="&amp;AE38)))</f>
        <v/>
      </c>
      <c r="C38" s="19" t="str">
        <f>IF(AC38=0,"",IF(COUNTIFS($AE$6:$AE$152,"&gt;"&amp;AE38)+COUNTIFS(AE$6:AE38,"="&amp;AE38)=0,"",COUNTIFS($AE$6:$AE$152,"&gt;"&amp;AE38)+COUNTIFS(AE$6:AE38,"="&amp;AE38)))</f>
        <v/>
      </c>
      <c r="D38" s="19" t="str">
        <f>IF(AC38=0,"",IF(COUNTIFS($AE$6:$AE$200,"&gt;"&amp;AE38)+COUNTIFS(AE$6:AE38,"="&amp;AE38)=0,"",COUNTIFS($AE$6:$AE$200,"&gt;"&amp;AE38)+COUNTIFS(AE$6:AE38,"="&amp;AE38)))</f>
        <v/>
      </c>
      <c r="E38" s="19" t="str">
        <f>IF(AC38=0,"",IF(COUNTIFS(AN:AN,AN38,AO:AO,"&gt;"&amp;AO38)+COUNTIFS(AN$6:AN38,AN38,AO$6:AO38,"="&amp;AO38)=0,"",COUNTIFS(AN:AN,AN38,AO:AO,"&gt;"&amp;AO38)+COUNTIFS(AN$6:AN38,AN38,AO$6:AO38,"="&amp;AO38)))</f>
        <v/>
      </c>
      <c r="F38" s="202" t="s">
        <v>116</v>
      </c>
      <c r="G38" s="222">
        <f>IF(F38="","",VLOOKUP(F38,Lookups!$A$2:$F$99,2,FALSE))</f>
        <v>611</v>
      </c>
      <c r="H38" s="118" t="str">
        <f>IF(F38="","",VLOOKUP(F38,Lookups!$A$2:$F$1003,3,FALSE))</f>
        <v>Grade A</v>
      </c>
      <c r="I38" s="119" t="str">
        <f>IFERROR(VLOOKUP(AD38,Lookups!$R$2:$S$6,2,TRUE),"")</f>
        <v/>
      </c>
      <c r="J38" s="118" t="str">
        <f>IF(F38="","",VLOOKUP(F38,Lookups!$A$2:$F$99,4,FALSE))</f>
        <v>PCP Class</v>
      </c>
      <c r="K38" s="118" t="str">
        <f>IF(F38="","",VLOOKUP(F38,Lookups!$A$2:$F$99,5,FALSE))</f>
        <v>None</v>
      </c>
      <c r="L38" s="183" t="str">
        <f>IF(F38="","",VLOOKUP(F38,Lookups!$A$2:$F$99,6,FALSE))</f>
        <v>Bfto</v>
      </c>
      <c r="M38" s="133" t="str">
        <f>IF(F38="","",IF(VLOOKUP(F38,Scores!$A$2:$J$98,3,FALSE)=0,"",VLOOKUP(F38,Scores!$A$2:$J$98,3,FALSE)))</f>
        <v/>
      </c>
      <c r="N38" s="67" t="str">
        <f>IF(F38="","",IF(VLOOKUP(F38,Scores!$A$2:$J$98,4,FALSE)=0,"",VLOOKUP(F38,Scores!$A$2:$J$98,4,FALSE)))</f>
        <v/>
      </c>
      <c r="O38" s="67" t="str">
        <f>IF(F38="","",IF(VLOOKUP(F38,Scores!$A$2:$J$98,5,FALSE)=0,"",VLOOKUP(F38,Scores!$A$2:$J$98,5,FALSE)))</f>
        <v/>
      </c>
      <c r="P38" s="67" t="str">
        <f>IF(F38="","",IF(VLOOKUP(F38,Scores!$A$2:$J$98,6,FALSE)=0,"",VLOOKUP(F38,Scores!$A$2:$J$98,6,FALSE)))</f>
        <v/>
      </c>
      <c r="Q38" s="67" t="str">
        <f>IF(F38="","",IF(VLOOKUP(F38,Scores!$A$2:$J$98,7,FALSE)=0,"",VLOOKUP(F38,Scores!$A$2:$J$98,7,FALSE)))</f>
        <v/>
      </c>
      <c r="R38" s="67" t="str">
        <f>IF(F38="","",IF(VLOOKUP(F38,Scores!$A$2:$J$98,8,FALSE)=0,"",VLOOKUP(F38,Scores!$A$2:$J$98,8,FALSE)))</f>
        <v/>
      </c>
      <c r="S38" s="67" t="str">
        <f>IF(F38="","",IF(VLOOKUP(F38,Scores!$A$2:$J$98,9,FALSE)=0,"",VLOOKUP(F38,Scores!$A$2:$J$98,9,FALSE)))</f>
        <v/>
      </c>
      <c r="T38" s="67" t="str">
        <f>IF(F38="","",IF(VLOOKUP(F38,Scores!$A$2:$J$98,10,FALSE)=0,"",VLOOKUP(F38,Scores!$A$2:$J$98,10,FALSE)))</f>
        <v/>
      </c>
      <c r="U38" s="46" t="str">
        <f t="shared" ref="U38:U69" si="19">IFERROR(IF(M38=0,"",M38/$M$4),"")</f>
        <v/>
      </c>
      <c r="V38" s="46" t="str">
        <f t="shared" ref="V38:V69" si="20">IFERROR(IF(N38=0,"",N38/$N$4),"")</f>
        <v/>
      </c>
      <c r="W38" s="46" t="str">
        <f t="shared" ref="W38:W69" si="21">IFERROR(IF(O38=0,"",O38/$O$4),"")</f>
        <v/>
      </c>
      <c r="X38" s="46" t="str">
        <f t="shared" ref="X38:X69" si="22">IFERROR(IF(P38=0,"",P38/$P$4),"")</f>
        <v/>
      </c>
      <c r="Y38" s="46" t="str">
        <f t="shared" ref="Y38:Y69" si="23">IFERROR(IF(Q38=0,"",Q38/$Q$4),"")</f>
        <v/>
      </c>
      <c r="Z38" s="46" t="str">
        <f t="shared" ref="Z38:Z69" si="24">IFERROR(IF(R38=0,"",R38/$R$4),"")</f>
        <v/>
      </c>
      <c r="AA38" s="46" t="str">
        <f t="shared" ref="AA38:AA69" si="25">IFERROR(IF(S38=0,"",S38/$S$4),"")</f>
        <v/>
      </c>
      <c r="AB38" s="46" t="str">
        <f t="shared" ref="AB38:AB69" si="26">IFERROR(IF(T38=0,"",T38/$T$4),"")</f>
        <v/>
      </c>
      <c r="AC38" s="48">
        <f t="shared" ref="AC38:AC69" si="27">COUNT(U38:AB38)</f>
        <v>0</v>
      </c>
      <c r="AD38" s="47" t="str">
        <f t="shared" ref="AD38:AD69" si="28">IFERROR(AVERAGE(U38:AB38),"")</f>
        <v/>
      </c>
      <c r="AE38" s="46" t="str" cm="1">
        <f t="array" ref="AE38">IFERROR(IF(AC38&gt;=5,AVERAGE(LARGE(U38:AB38,_xlfn.SEQUENCE(5))),AVERAGE(LARGE(U38:AB38,_xlfn.SEQUENCE(AC38)))),"")</f>
        <v/>
      </c>
      <c r="AF38" s="49">
        <f t="shared" ref="AF38:AF69" si="29">SUM(M38:T38)</f>
        <v>0</v>
      </c>
      <c r="AG38" s="19" t="str" cm="1">
        <f t="array" ref="AG38">IFERROR(IF(AC38&gt;=5,SUM(LARGE(M38:T38,_xlfn.SEQUENCE(5))),SUM(LARGE(M38:T38,_xlfn.SEQUENCE(AC38)))),"")</f>
        <v/>
      </c>
      <c r="AH38" s="19" t="str">
        <f t="shared" si="18"/>
        <v/>
      </c>
      <c r="AI38" s="19" t="str">
        <f t="shared" si="14"/>
        <v/>
      </c>
      <c r="AJ38" s="50" t="str">
        <f t="shared" ref="AJ38:AJ69" si="30">IFERROR(AVERAGE(M38:T38),"")</f>
        <v/>
      </c>
      <c r="AN38" s="19">
        <f t="shared" si="16"/>
        <v>0</v>
      </c>
      <c r="AO38" s="229" t="str">
        <f t="shared" si="17"/>
        <v/>
      </c>
      <c r="AP38" t="str">
        <f>IF(AC38=0,"",IF(COUNTIFS(AN:AN,AN38,AO:AO,"&gt;"&amp;AO38)+COUNTIFS(AN$6:AN38,AN38,AO$6:AO38,"="&amp;AO38)=0,"",COUNTIFS(AN:AN,AN38,AO:AO,"&gt;"&amp;AO38)+COUNTIFS(AN$6:AN38,AN38,AO$6:AO38,"="&amp;AO38)))</f>
        <v/>
      </c>
    </row>
    <row r="39" spans="1:42" x14ac:dyDescent="0.35">
      <c r="F39" s="203"/>
      <c r="G39" s="222"/>
      <c r="H39" s="118"/>
      <c r="I39" s="119"/>
      <c r="J39" s="118"/>
      <c r="K39" s="118"/>
      <c r="L39" s="183"/>
      <c r="M39" s="133"/>
      <c r="N39" s="67"/>
      <c r="O39" s="67"/>
      <c r="P39" s="67"/>
      <c r="Q39" s="67"/>
      <c r="R39" s="67"/>
      <c r="S39" s="67"/>
      <c r="T39" s="67"/>
      <c r="U39" s="46"/>
      <c r="V39" s="46"/>
      <c r="W39" s="46"/>
      <c r="X39" s="46"/>
      <c r="Y39" s="46"/>
      <c r="Z39" s="46"/>
      <c r="AA39" s="46"/>
      <c r="AB39" s="46"/>
      <c r="AC39" s="48"/>
      <c r="AD39" s="47"/>
      <c r="AE39" s="46"/>
      <c r="AF39" s="49"/>
      <c r="AJ39" s="50"/>
      <c r="AN39" s="19"/>
      <c r="AO39" s="229"/>
    </row>
    <row r="40" spans="1:42" x14ac:dyDescent="0.35">
      <c r="F40" s="203"/>
      <c r="G40" s="222"/>
      <c r="H40" s="118"/>
      <c r="I40" s="119"/>
      <c r="J40" s="118"/>
      <c r="K40" s="118"/>
      <c r="L40" s="183"/>
      <c r="M40" s="133"/>
      <c r="N40" s="67"/>
      <c r="O40" s="67"/>
      <c r="P40" s="67"/>
      <c r="Q40" s="67"/>
      <c r="R40" s="67"/>
      <c r="S40" s="67"/>
      <c r="T40" s="67"/>
      <c r="U40" s="46"/>
      <c r="V40" s="46"/>
      <c r="W40" s="46"/>
      <c r="X40" s="46"/>
      <c r="Y40" s="46"/>
      <c r="Z40" s="46"/>
      <c r="AA40" s="46"/>
      <c r="AB40" s="46"/>
      <c r="AC40" s="48"/>
      <c r="AD40" s="47"/>
      <c r="AE40" s="46"/>
      <c r="AF40" s="49"/>
      <c r="AJ40" s="50"/>
      <c r="AN40" s="19"/>
      <c r="AO40" s="229"/>
    </row>
    <row r="41" spans="1:42" x14ac:dyDescent="0.35">
      <c r="A41" s="19" t="str">
        <f t="shared" si="1"/>
        <v>A</v>
      </c>
      <c r="B41" s="19">
        <f>IF(AC41=0,"",IF(COUNTIFS(A:A,A41,AE:AE,"&gt;"&amp;AE41)+COUNTIFS(A$6:A41,A41,AE$6:AE41,"="&amp;AE41)=0,"",COUNTIFS(A:A,A41,AE:AE,"&gt;"&amp;AE41)+COUNTIFS(A$6:A41,A41,AE$6:AE41,"="&amp;AE41)))</f>
        <v>2</v>
      </c>
      <c r="C41" s="19">
        <f>IF(AC41=0,"",IF(COUNTIFS($AE$6:$AE$152,"&gt;"&amp;AE41)+COUNTIFS(AE$6:AE41,"="&amp;AE41)=0,"",COUNTIFS($AE$6:$AE$152,"&gt;"&amp;AE41)+COUNTIFS(AE$6:AE41,"="&amp;AE41)))</f>
        <v>5</v>
      </c>
      <c r="D41" s="19">
        <f>IF(AC41=0,"",IF(COUNTIFS($AE$6:$AE$200,"&gt;"&amp;AE41)+COUNTIFS(AE$6:AE41,"="&amp;AE41)=0,"",COUNTIFS($AE$6:$AE$200,"&gt;"&amp;AE41)+COUNTIFS(AE$6:AE41,"="&amp;AE41)))</f>
        <v>5</v>
      </c>
      <c r="E41" s="19" t="str">
        <f>IF(AC41=0,"",IF(COUNTIFS(AN:AN,AN41,AO:AO,"&gt;"&amp;AO41)+COUNTIFS(AN$6:AN41,AN41,AO$6:AO41,"="&amp;AO41)=0,"",COUNTIFS(AN:AN,AN41,AO:AO,"&gt;"&amp;AO41)+COUNTIFS(AN$6:AN41,AN41,AO$6:AO41,"="&amp;AO41)))</f>
        <v/>
      </c>
      <c r="F41" s="201" t="s">
        <v>30</v>
      </c>
      <c r="G41" s="222">
        <f>IF(F41="","",VLOOKUP(F41,Lookups!$A$2:$F$99,2,FALSE))</f>
        <v>968</v>
      </c>
      <c r="H41" s="118" t="str">
        <f>IF(F41="","",VLOOKUP(F41,Lookups!$A$2:$F$1003,3,FALSE))</f>
        <v>Grade A</v>
      </c>
      <c r="I41" s="119" t="str">
        <f>IFERROR(VLOOKUP(AD41,Lookups!$R$2:$S$6,2,TRUE),"")</f>
        <v>AA</v>
      </c>
      <c r="J41" s="118" t="str">
        <f>IF(F41="","",VLOOKUP(F41,Lookups!$A$2:$F$99,4,FALSE))</f>
        <v>PCP Class</v>
      </c>
      <c r="K41" s="118" t="str">
        <f>IF(F41="","",VLOOKUP(F41,Lookups!$A$2:$F$99,5,FALSE))</f>
        <v>Weston Warriors</v>
      </c>
      <c r="L41" s="183" t="str">
        <f>IF(F41="","",VLOOKUP(F41,Lookups!$A$2:$F$99,6,FALSE))</f>
        <v>Weston Warriors</v>
      </c>
      <c r="M41" s="133">
        <f>IF(F41="","",IF(VLOOKUP(F41,Scores!$A$2:$J$98,3,FALSE)=0,"",VLOOKUP(F41,Scores!$A$2:$J$98,3,FALSE)))</f>
        <v>31</v>
      </c>
      <c r="N41" s="67" t="str">
        <f>IF(F41="","",IF(VLOOKUP(F41,Scores!$A$2:$J$98,4,FALSE)=0,"",VLOOKUP(F41,Scores!$A$2:$J$98,4,FALSE)))</f>
        <v/>
      </c>
      <c r="O41" s="67" t="str">
        <f>IF(F41="","",IF(VLOOKUP(F41,Scores!$A$2:$J$98,5,FALSE)=0,"",VLOOKUP(F41,Scores!$A$2:$J$98,5,FALSE)))</f>
        <v/>
      </c>
      <c r="P41" s="67" t="str">
        <f>IF(F41="","",IF(VLOOKUP(F41,Scores!$A$2:$J$98,6,FALSE)=0,"",VLOOKUP(F41,Scores!$A$2:$J$98,6,FALSE)))</f>
        <v/>
      </c>
      <c r="Q41" s="67" t="str">
        <f>IF(F41="","",IF(VLOOKUP(F41,Scores!$A$2:$J$98,7,FALSE)=0,"",VLOOKUP(F41,Scores!$A$2:$J$98,7,FALSE)))</f>
        <v/>
      </c>
      <c r="R41" s="67" t="str">
        <f>IF(F41="","",IF(VLOOKUP(F41,Scores!$A$2:$J$98,8,FALSE)=0,"",VLOOKUP(F41,Scores!$A$2:$J$98,8,FALSE)))</f>
        <v/>
      </c>
      <c r="S41" s="67" t="str">
        <f>IF(F41="","",IF(VLOOKUP(F41,Scores!$A$2:$J$98,9,FALSE)=0,"",VLOOKUP(F41,Scores!$A$2:$J$98,9,FALSE)))</f>
        <v/>
      </c>
      <c r="T41" s="67" t="str">
        <f>IF(F41="","",IF(VLOOKUP(F41,Scores!$A$2:$J$98,10,FALSE)=0,"",VLOOKUP(F41,Scores!$A$2:$J$98,10,FALSE)))</f>
        <v/>
      </c>
      <c r="U41" s="46">
        <f t="shared" si="19"/>
        <v>0.88571428571428568</v>
      </c>
      <c r="V41" s="46" t="str">
        <f t="shared" si="20"/>
        <v/>
      </c>
      <c r="W41" s="46" t="str">
        <f t="shared" si="21"/>
        <v/>
      </c>
      <c r="X41" s="46" t="str">
        <f t="shared" si="22"/>
        <v/>
      </c>
      <c r="Y41" s="46" t="str">
        <f t="shared" si="23"/>
        <v/>
      </c>
      <c r="Z41" s="46" t="str">
        <f t="shared" si="24"/>
        <v/>
      </c>
      <c r="AA41" s="46" t="str">
        <f t="shared" si="25"/>
        <v/>
      </c>
      <c r="AB41" s="46" t="str">
        <f t="shared" si="26"/>
        <v/>
      </c>
      <c r="AC41" s="48">
        <f t="shared" si="27"/>
        <v>1</v>
      </c>
      <c r="AD41" s="47">
        <f t="shared" si="28"/>
        <v>0.88571428571428568</v>
      </c>
      <c r="AE41" s="46" cm="1">
        <f t="array" ref="AE41">IFERROR(IF(AC41&gt;=5,AVERAGE(LARGE(U41:AB41,_xlfn.SEQUENCE(5))),AVERAGE(LARGE(U41:AB41,_xlfn.SEQUENCE(AC41)))),"")</f>
        <v>0.88571428571428568</v>
      </c>
      <c r="AF41" s="49">
        <f t="shared" si="29"/>
        <v>31</v>
      </c>
      <c r="AG41" s="19" cm="1">
        <f t="array" ref="AG41">IFERROR(IF(AC41&gt;=5,SUM(LARGE(M41:T41,_xlfn.SEQUENCE(5))),SUM(LARGE(M41:T41,_xlfn.SEQUENCE(AC41)))),"")</f>
        <v>31</v>
      </c>
      <c r="AH41" s="19">
        <f t="shared" si="18"/>
        <v>5</v>
      </c>
      <c r="AI41" s="19">
        <f t="shared" si="14"/>
        <v>5</v>
      </c>
      <c r="AJ41" s="50">
        <f t="shared" si="30"/>
        <v>31</v>
      </c>
      <c r="AN41" s="19">
        <f t="shared" si="16"/>
        <v>0</v>
      </c>
      <c r="AO41" s="229" t="str">
        <f t="shared" si="17"/>
        <v/>
      </c>
      <c r="AP41" t="str">
        <f>IF(AC41=0,"",IF(COUNTIFS(AN:AN,AN41,AO:AO,"&gt;"&amp;AO41)+COUNTIFS(AN$6:AN41,AN41,AO$6:AO41,"="&amp;AO41)=0,"",COUNTIFS(AN:AN,AN41,AO:AO,"&gt;"&amp;AO41)+COUNTIFS(AN$6:AN41,AN41,AO$6:AO41,"="&amp;AO41)))</f>
        <v/>
      </c>
    </row>
    <row r="42" spans="1:42" x14ac:dyDescent="0.35">
      <c r="A42" s="19" t="str">
        <f t="shared" si="1"/>
        <v>A</v>
      </c>
      <c r="B42" s="19">
        <f>IF(AC42=0,"",IF(COUNTIFS(A:A,A42,AE:AE,"&gt;"&amp;AE42)+COUNTIFS(A$6:A42,A42,AE$6:AE42,"="&amp;AE42)=0,"",COUNTIFS(A:A,A42,AE:AE,"&gt;"&amp;AE42)+COUNTIFS(A$6:A42,A42,AE$6:AE42,"="&amp;AE42)))</f>
        <v>4</v>
      </c>
      <c r="C42" s="19">
        <f>IF(AC42=0,"",IF(COUNTIFS($AE$6:$AE$152,"&gt;"&amp;AE42)+COUNTIFS(AE$6:AE42,"="&amp;AE42)=0,"",COUNTIFS($AE$6:$AE$152,"&gt;"&amp;AE42)+COUNTIFS(AE$6:AE42,"="&amp;AE42)))</f>
        <v>10</v>
      </c>
      <c r="D42" s="19">
        <f>IF(AC42=0,"",IF(COUNTIFS($AE$6:$AE$200,"&gt;"&amp;AE42)+COUNTIFS(AE$6:AE42,"="&amp;AE42)=0,"",COUNTIFS($AE$6:$AE$200,"&gt;"&amp;AE42)+COUNTIFS(AE$6:AE42,"="&amp;AE42)))</f>
        <v>10</v>
      </c>
      <c r="E42" s="19" t="str">
        <f>IF(AC42=0,"",IF(COUNTIFS(AN:AN,AN42,AO:AO,"&gt;"&amp;AO42)+COUNTIFS(AN$6:AN42,AN42,AO$6:AO42,"="&amp;AO42)=0,"",COUNTIFS(AN:AN,AN42,AO:AO,"&gt;"&amp;AO42)+COUNTIFS(AN$6:AN42,AN42,AO$6:AO42,"="&amp;AO42)))</f>
        <v/>
      </c>
      <c r="F42" s="201" t="s">
        <v>32</v>
      </c>
      <c r="G42" s="222">
        <f>IF(F42="","",VLOOKUP(F42,Lookups!$A$2:$F$99,2,FALSE))</f>
        <v>1748</v>
      </c>
      <c r="H42" s="118" t="str">
        <f>IF(F42="","",VLOOKUP(F42,Lookups!$A$2:$F$1003,3,FALSE))</f>
        <v>Grade A</v>
      </c>
      <c r="I42" s="119" t="str">
        <f>IFERROR(VLOOKUP(AD42,Lookups!$R$2:$S$6,2,TRUE),"")</f>
        <v>A</v>
      </c>
      <c r="J42" s="118" t="str">
        <f>IF(F42="","",VLOOKUP(F42,Lookups!$A$2:$F$99,4,FALSE))</f>
        <v>PCP Class</v>
      </c>
      <c r="K42" s="118" t="str">
        <f>IF(F42="","",VLOOKUP(F42,Lookups!$A$2:$F$99,5,FALSE))</f>
        <v>Carisbrooke</v>
      </c>
      <c r="L42" s="183" t="str">
        <f>IF(F42="","",VLOOKUP(F42,Lookups!$A$2:$F$99,6,FALSE))</f>
        <v>Carisbrooke</v>
      </c>
      <c r="M42" s="133">
        <f>IF(F42="","",IF(VLOOKUP(F42,Scores!$A$2:$J$98,3,FALSE)=0,"",VLOOKUP(F42,Scores!$A$2:$J$98,3,FALSE)))</f>
        <v>29</v>
      </c>
      <c r="N42" s="67" t="str">
        <f>IF(F42="","",IF(VLOOKUP(F42,Scores!$A$2:$J$98,4,FALSE)=0,"",VLOOKUP(F42,Scores!$A$2:$J$98,4,FALSE)))</f>
        <v/>
      </c>
      <c r="O42" s="67" t="str">
        <f>IF(F42="","",IF(VLOOKUP(F42,Scores!$A$2:$J$98,5,FALSE)=0,"",VLOOKUP(F42,Scores!$A$2:$J$98,5,FALSE)))</f>
        <v/>
      </c>
      <c r="P42" s="67" t="str">
        <f>IF(F42="","",IF(VLOOKUP(F42,Scores!$A$2:$J$98,6,FALSE)=0,"",VLOOKUP(F42,Scores!$A$2:$J$98,6,FALSE)))</f>
        <v/>
      </c>
      <c r="Q42" s="67" t="str">
        <f>IF(F42="","",IF(VLOOKUP(F42,Scores!$A$2:$J$98,7,FALSE)=0,"",VLOOKUP(F42,Scores!$A$2:$J$98,7,FALSE)))</f>
        <v/>
      </c>
      <c r="R42" s="67" t="str">
        <f>IF(F42="","",IF(VLOOKUP(F42,Scores!$A$2:$J$98,8,FALSE)=0,"",VLOOKUP(F42,Scores!$A$2:$J$98,8,FALSE)))</f>
        <v/>
      </c>
      <c r="S42" s="67" t="str">
        <f>IF(F42="","",IF(VLOOKUP(F42,Scores!$A$2:$J$98,9,FALSE)=0,"",VLOOKUP(F42,Scores!$A$2:$J$98,9,FALSE)))</f>
        <v/>
      </c>
      <c r="T42" s="67" t="str">
        <f>IF(F42="","",IF(VLOOKUP(F42,Scores!$A$2:$J$98,10,FALSE)=0,"",VLOOKUP(F42,Scores!$A$2:$J$98,10,FALSE)))</f>
        <v/>
      </c>
      <c r="U42" s="46">
        <f t="shared" si="19"/>
        <v>0.82857142857142863</v>
      </c>
      <c r="V42" s="46" t="str">
        <f t="shared" si="20"/>
        <v/>
      </c>
      <c r="W42" s="46" t="str">
        <f t="shared" si="21"/>
        <v/>
      </c>
      <c r="X42" s="46" t="str">
        <f t="shared" si="22"/>
        <v/>
      </c>
      <c r="Y42" s="46" t="str">
        <f t="shared" si="23"/>
        <v/>
      </c>
      <c r="Z42" s="46" t="str">
        <f t="shared" si="24"/>
        <v/>
      </c>
      <c r="AA42" s="46" t="str">
        <f t="shared" si="25"/>
        <v/>
      </c>
      <c r="AB42" s="46" t="str">
        <f t="shared" si="26"/>
        <v/>
      </c>
      <c r="AC42" s="48">
        <f t="shared" si="27"/>
        <v>1</v>
      </c>
      <c r="AD42" s="47">
        <f t="shared" si="28"/>
        <v>0.82857142857142863</v>
      </c>
      <c r="AE42" s="46" cm="1">
        <f t="array" ref="AE42">IFERROR(IF(AC42&gt;=5,AVERAGE(LARGE(U42:AB42,_xlfn.SEQUENCE(5))),AVERAGE(LARGE(U42:AB42,_xlfn.SEQUENCE(AC42)))),"")</f>
        <v>0.82857142857142863</v>
      </c>
      <c r="AF42" s="49">
        <f t="shared" si="29"/>
        <v>29</v>
      </c>
      <c r="AG42" s="19" cm="1">
        <f t="array" ref="AG42">IFERROR(IF(AC42&gt;=5,SUM(LARGE(M42:T42,_xlfn.SEQUENCE(5))),SUM(LARGE(M42:T42,_xlfn.SEQUENCE(AC42)))),"")</f>
        <v>29</v>
      </c>
      <c r="AH42" s="19">
        <f t="shared" si="18"/>
        <v>10</v>
      </c>
      <c r="AI42" s="19">
        <f t="shared" si="14"/>
        <v>10</v>
      </c>
      <c r="AJ42" s="50">
        <f t="shared" si="30"/>
        <v>29</v>
      </c>
      <c r="AN42" s="19">
        <f t="shared" si="16"/>
        <v>0</v>
      </c>
      <c r="AO42" s="229" t="str">
        <f t="shared" si="17"/>
        <v/>
      </c>
      <c r="AP42" t="str">
        <f>IF(AC42=0,"",IF(COUNTIFS(AN:AN,AN42,AO:AO,"&gt;"&amp;AO42)+COUNTIFS(AN$6:AN42,AN42,AO$6:AO42,"="&amp;AO42)=0,"",COUNTIFS(AN:AN,AN42,AO:AO,"&gt;"&amp;AO42)+COUNTIFS(AN$6:AN42,AN42,AO$6:AO42,"="&amp;AO42)))</f>
        <v/>
      </c>
    </row>
    <row r="43" spans="1:42" x14ac:dyDescent="0.35">
      <c r="A43" s="19" t="str">
        <f t="shared" si="1"/>
        <v/>
      </c>
      <c r="B43" s="19" t="str">
        <f>IF(AC43=0,"",IF(COUNTIFS(A:A,A43,AE:AE,"&gt;"&amp;AE43)+COUNTIFS(A$6:A43,A43,AE$6:AE43,"="&amp;AE43)=0,"",COUNTIFS(A:A,A43,AE:AE,"&gt;"&amp;AE43)+COUNTIFS(A$6:A43,A43,AE$6:AE43,"="&amp;AE43)))</f>
        <v/>
      </c>
      <c r="C43" s="19" t="str">
        <f>IF(AC43=0,"",IF(COUNTIFS($AE$6:$AE$152,"&gt;"&amp;AE43)+COUNTIFS(AE$6:AE43,"="&amp;AE43)=0,"",COUNTIFS($AE$6:$AE$152,"&gt;"&amp;AE43)+COUNTIFS(AE$6:AE43,"="&amp;AE43)))</f>
        <v/>
      </c>
      <c r="D43" s="19" t="str">
        <f>IF(AC43=0,"",IF(COUNTIFS($AE$6:$AE$200,"&gt;"&amp;AE43)+COUNTIFS(AE$6:AE43,"="&amp;AE43)=0,"",COUNTIFS($AE$6:$AE$200,"&gt;"&amp;AE43)+COUNTIFS(AE$6:AE43,"="&amp;AE43)))</f>
        <v/>
      </c>
      <c r="E43" s="19" t="str">
        <f>IF(AC43=0,"",IF(COUNTIFS(AN:AN,AN43,AO:AO,"&gt;"&amp;AO43)+COUNTIFS(AN$6:AN43,AN43,AO$6:AO43,"="&amp;AO43)=0,"",COUNTIFS(AN:AN,AN43,AO:AO,"&gt;"&amp;AO43)+COUNTIFS(AN$6:AN43,AN43,AO$6:AO43,"="&amp;AO43)))</f>
        <v/>
      </c>
      <c r="F43" s="201"/>
      <c r="G43" s="222" t="str">
        <f>IF(F43="","",VLOOKUP(F43,Lookups!$A$2:$F$99,2,FALSE))</f>
        <v/>
      </c>
      <c r="H43" s="118" t="str">
        <f>IF(F43="","",VLOOKUP(F43,Lookups!$A$2:$F$1003,3,FALSE))</f>
        <v/>
      </c>
      <c r="I43" s="119" t="str">
        <f>IFERROR(VLOOKUP(AD43,Lookups!$R$2:$S$6,2,TRUE),"")</f>
        <v/>
      </c>
      <c r="J43" s="118" t="str">
        <f>IF(F43="","",VLOOKUP(F43,Lookups!$A$2:$F$99,4,FALSE))</f>
        <v/>
      </c>
      <c r="K43" s="118" t="str">
        <f>IF(F43="","",VLOOKUP(F43,Lookups!$A$2:$F$99,5,FALSE))</f>
        <v/>
      </c>
      <c r="L43" s="183" t="str">
        <f>IF(F43="","",VLOOKUP(F43,Lookups!$A$2:$F$99,6,FALSE))</f>
        <v/>
      </c>
      <c r="M43" s="133" t="str">
        <f>IF(F43="","",IF(VLOOKUP(F43,Scores!$A$2:$J$98,3,FALSE)=0,"",VLOOKUP(F43,Scores!$A$2:$J$98,3,FALSE)))</f>
        <v/>
      </c>
      <c r="N43" s="67" t="str">
        <f>IF(F43="","",IF(VLOOKUP(F43,Scores!$A$2:$J$98,4,FALSE)=0,"",VLOOKUP(F43,Scores!$A$2:$J$98,4,FALSE)))</f>
        <v/>
      </c>
      <c r="O43" s="67" t="str">
        <f>IF(F43="","",IF(VLOOKUP(F43,Scores!$A$2:$J$98,5,FALSE)=0,"",VLOOKUP(F43,Scores!$A$2:$J$98,5,FALSE)))</f>
        <v/>
      </c>
      <c r="P43" s="67" t="str">
        <f>IF(F43="","",IF(VLOOKUP(F43,Scores!$A$2:$J$98,6,FALSE)=0,"",VLOOKUP(F43,Scores!$A$2:$J$98,6,FALSE)))</f>
        <v/>
      </c>
      <c r="Q43" s="67" t="str">
        <f>IF(F43="","",IF(VLOOKUP(F43,Scores!$A$2:$J$98,7,FALSE)=0,"",VLOOKUP(F43,Scores!$A$2:$J$98,7,FALSE)))</f>
        <v/>
      </c>
      <c r="R43" s="67" t="str">
        <f>IF(F43="","",IF(VLOOKUP(F43,Scores!$A$2:$J$98,8,FALSE)=0,"",VLOOKUP(F43,Scores!$A$2:$J$98,8,FALSE)))</f>
        <v/>
      </c>
      <c r="S43" s="67" t="str">
        <f>IF(F43="","",IF(VLOOKUP(F43,Scores!$A$2:$J$98,9,FALSE)=0,"",VLOOKUP(F43,Scores!$A$2:$J$98,9,FALSE)))</f>
        <v/>
      </c>
      <c r="T43" s="67" t="str">
        <f>IF(F43="","",IF(VLOOKUP(F43,Scores!$A$2:$J$98,10,FALSE)=0,"",VLOOKUP(F43,Scores!$A$2:$J$98,10,FALSE)))</f>
        <v/>
      </c>
      <c r="U43" s="46" t="str">
        <f t="shared" si="19"/>
        <v/>
      </c>
      <c r="V43" s="46" t="str">
        <f t="shared" si="20"/>
        <v/>
      </c>
      <c r="W43" s="46" t="str">
        <f t="shared" si="21"/>
        <v/>
      </c>
      <c r="X43" s="46" t="str">
        <f t="shared" si="22"/>
        <v/>
      </c>
      <c r="Y43" s="46" t="str">
        <f t="shared" si="23"/>
        <v/>
      </c>
      <c r="Z43" s="46" t="str">
        <f t="shared" si="24"/>
        <v/>
      </c>
      <c r="AA43" s="46" t="str">
        <f t="shared" si="25"/>
        <v/>
      </c>
      <c r="AB43" s="46" t="str">
        <f t="shared" si="26"/>
        <v/>
      </c>
      <c r="AC43" s="48">
        <f t="shared" si="27"/>
        <v>0</v>
      </c>
      <c r="AD43" s="47" t="str">
        <f t="shared" si="28"/>
        <v/>
      </c>
      <c r="AE43" s="46" t="str" cm="1">
        <f t="array" ref="AE43">IFERROR(IF(AC43&gt;=5,AVERAGE(LARGE(U43:AB43,_xlfn.SEQUENCE(5))),AVERAGE(LARGE(U43:AB43,_xlfn.SEQUENCE(AC43)))),"")</f>
        <v/>
      </c>
      <c r="AF43" s="49">
        <f t="shared" si="29"/>
        <v>0</v>
      </c>
      <c r="AG43" s="19" t="str" cm="1">
        <f t="array" ref="AG43">IFERROR(IF(AC43&gt;=5,SUM(LARGE(M43:T43,_xlfn.SEQUENCE(5))),SUM(LARGE(M43:T43,_xlfn.SEQUENCE(AC43)))),"")</f>
        <v/>
      </c>
      <c r="AH43" s="19" t="str">
        <f t="shared" si="18"/>
        <v/>
      </c>
      <c r="AI43" s="19" t="str">
        <f t="shared" si="14"/>
        <v/>
      </c>
      <c r="AJ43" s="50" t="str">
        <f t="shared" si="30"/>
        <v/>
      </c>
      <c r="AN43" s="19">
        <f t="shared" si="16"/>
        <v>0</v>
      </c>
      <c r="AO43" s="229" t="str">
        <f t="shared" si="17"/>
        <v/>
      </c>
      <c r="AP43" t="str">
        <f>IF(AC43=0,"",IF(COUNTIFS(AN:AN,AN43,AO:AO,"&gt;"&amp;AO43)+COUNTIFS(AN$6:AN43,AN43,AO$6:AO43,"="&amp;AO43)=0,"",COUNTIFS(AN:AN,AN43,AO:AO,"&gt;"&amp;AO43)+COUNTIFS(AN$6:AN43,AN43,AO$6:AO43,"="&amp;AO43)))</f>
        <v/>
      </c>
    </row>
    <row r="44" spans="1:42" x14ac:dyDescent="0.35">
      <c r="A44" s="19" t="str">
        <f t="shared" si="1"/>
        <v/>
      </c>
      <c r="B44" s="19" t="str">
        <f>IF(AC44=0,"",IF(COUNTIFS(A:A,A44,AE:AE,"&gt;"&amp;AE44)+COUNTIFS(A$6:A44,A44,AE$6:AE44,"="&amp;AE44)=0,"",COUNTIFS(A:A,A44,AE:AE,"&gt;"&amp;AE44)+COUNTIFS(A$6:A44,A44,AE$6:AE44,"="&amp;AE44)))</f>
        <v/>
      </c>
      <c r="C44" s="19" t="str">
        <f>IF(AC44=0,"",IF(COUNTIFS($AE$6:$AE$152,"&gt;"&amp;AE44)+COUNTIFS(AE$6:AE44,"="&amp;AE44)=0,"",COUNTIFS($AE$6:$AE$152,"&gt;"&amp;AE44)+COUNTIFS(AE$6:AE44,"="&amp;AE44)))</f>
        <v/>
      </c>
      <c r="D44" s="19" t="str">
        <f>IF(AC44=0,"",IF(COUNTIFS($AE$6:$AE$200,"&gt;"&amp;AE44)+COUNTIFS(AE$6:AE44,"="&amp;AE44)=0,"",COUNTIFS($AE$6:$AE$200,"&gt;"&amp;AE44)+COUNTIFS(AE$6:AE44,"="&amp;AE44)))</f>
        <v/>
      </c>
      <c r="E44" s="19" t="str">
        <f>IF(AC44=0,"",IF(COUNTIFS(AN:AN,AN44,AO:AO,"&gt;"&amp;AO44)+COUNTIFS(AN$6:AN44,AN44,AO$6:AO44,"="&amp;AO44)=0,"",COUNTIFS(AN:AN,AN44,AO:AO,"&gt;"&amp;AO44)+COUNTIFS(AN$6:AN44,AN44,AO$6:AO44,"="&amp;AO44)))</f>
        <v/>
      </c>
      <c r="F44" s="201"/>
      <c r="G44" s="222" t="str">
        <f>IF(F44="","",VLOOKUP(F44,Lookups!$A$2:$F$99,2,FALSE))</f>
        <v/>
      </c>
      <c r="H44" s="118" t="str">
        <f>IF(F44="","",VLOOKUP(F44,Lookups!$A$2:$F$1003,3,FALSE))</f>
        <v/>
      </c>
      <c r="I44" s="119" t="str">
        <f>IFERROR(VLOOKUP(AD44,Lookups!$R$2:$S$6,2,TRUE),"")</f>
        <v/>
      </c>
      <c r="J44" s="118" t="str">
        <f>IF(F44="","",VLOOKUP(F44,Lookups!$A$2:$F$99,4,FALSE))</f>
        <v/>
      </c>
      <c r="K44" s="118" t="str">
        <f>IF(F44="","",VLOOKUP(F44,Lookups!$A$2:$F$99,5,FALSE))</f>
        <v/>
      </c>
      <c r="L44" s="183" t="str">
        <f>IF(F44="","",VLOOKUP(F44,Lookups!$A$2:$F$99,6,FALSE))</f>
        <v/>
      </c>
      <c r="M44" s="133" t="str">
        <f>IF(F44="","",IF(VLOOKUP(F44,Scores!$A$2:$J$98,3,FALSE)=0,"",VLOOKUP(F44,Scores!$A$2:$J$98,3,FALSE)))</f>
        <v/>
      </c>
      <c r="N44" s="67" t="str">
        <f>IF(F44="","",IF(VLOOKUP(F44,Scores!$A$2:$J$98,4,FALSE)=0,"",VLOOKUP(F44,Scores!$A$2:$J$98,4,FALSE)))</f>
        <v/>
      </c>
      <c r="O44" s="67" t="str">
        <f>IF(F44="","",IF(VLOOKUP(F44,Scores!$A$2:$J$98,5,FALSE)=0,"",VLOOKUP(F44,Scores!$A$2:$J$98,5,FALSE)))</f>
        <v/>
      </c>
      <c r="P44" s="67" t="str">
        <f>IF(F44="","",IF(VLOOKUP(F44,Scores!$A$2:$J$98,6,FALSE)=0,"",VLOOKUP(F44,Scores!$A$2:$J$98,6,FALSE)))</f>
        <v/>
      </c>
      <c r="Q44" s="67" t="str">
        <f>IF(F44="","",IF(VLOOKUP(F44,Scores!$A$2:$J$98,7,FALSE)=0,"",VLOOKUP(F44,Scores!$A$2:$J$98,7,FALSE)))</f>
        <v/>
      </c>
      <c r="R44" s="67" t="str">
        <f>IF(F44="","",IF(VLOOKUP(F44,Scores!$A$2:$J$98,8,FALSE)=0,"",VLOOKUP(F44,Scores!$A$2:$J$98,8,FALSE)))</f>
        <v/>
      </c>
      <c r="S44" s="67" t="str">
        <f>IF(F44="","",IF(VLOOKUP(F44,Scores!$A$2:$J$98,9,FALSE)=0,"",VLOOKUP(F44,Scores!$A$2:$J$98,9,FALSE)))</f>
        <v/>
      </c>
      <c r="T44" s="67" t="str">
        <f>IF(F44="","",IF(VLOOKUP(F44,Scores!$A$2:$J$98,10,FALSE)=0,"",VLOOKUP(F44,Scores!$A$2:$J$98,10,FALSE)))</f>
        <v/>
      </c>
      <c r="U44" s="46" t="str">
        <f t="shared" si="19"/>
        <v/>
      </c>
      <c r="V44" s="46" t="str">
        <f t="shared" si="20"/>
        <v/>
      </c>
      <c r="W44" s="46" t="str">
        <f t="shared" si="21"/>
        <v/>
      </c>
      <c r="X44" s="46" t="str">
        <f t="shared" si="22"/>
        <v/>
      </c>
      <c r="Y44" s="46" t="str">
        <f t="shared" si="23"/>
        <v/>
      </c>
      <c r="Z44" s="46" t="str">
        <f t="shared" si="24"/>
        <v/>
      </c>
      <c r="AA44" s="46" t="str">
        <f t="shared" si="25"/>
        <v/>
      </c>
      <c r="AB44" s="46" t="str">
        <f t="shared" si="26"/>
        <v/>
      </c>
      <c r="AC44" s="48">
        <f t="shared" si="27"/>
        <v>0</v>
      </c>
      <c r="AD44" s="47" t="str">
        <f t="shared" si="28"/>
        <v/>
      </c>
      <c r="AE44" s="46" t="str" cm="1">
        <f t="array" ref="AE44">IFERROR(IF(AC44&gt;=5,AVERAGE(LARGE(U44:AB44,_xlfn.SEQUENCE(5))),AVERAGE(LARGE(U44:AB44,_xlfn.SEQUENCE(AC44)))),"")</f>
        <v/>
      </c>
      <c r="AF44" s="49">
        <f t="shared" si="29"/>
        <v>0</v>
      </c>
      <c r="AG44" s="19" t="str" cm="1">
        <f t="array" ref="AG44">IFERROR(IF(AC44&gt;=5,SUM(LARGE(M44:T44,_xlfn.SEQUENCE(5))),SUM(LARGE(M44:T44,_xlfn.SEQUENCE(AC44)))),"")</f>
        <v/>
      </c>
      <c r="AH44" s="19" t="str">
        <f t="shared" si="18"/>
        <v/>
      </c>
      <c r="AI44" s="19" t="str">
        <f t="shared" si="14"/>
        <v/>
      </c>
      <c r="AJ44" s="50" t="str">
        <f t="shared" si="30"/>
        <v/>
      </c>
      <c r="AN44" s="19">
        <f t="shared" si="16"/>
        <v>0</v>
      </c>
      <c r="AO44" s="229" t="str">
        <f t="shared" si="17"/>
        <v/>
      </c>
      <c r="AP44" t="str">
        <f>IF(AC44=0,"",IF(COUNTIFS(AN:AN,AN44,AO:AO,"&gt;"&amp;AO44)+COUNTIFS(AN$6:AN44,AN44,AO$6:AO44,"="&amp;AO44)=0,"",COUNTIFS(AN:AN,AN44,AO:AO,"&gt;"&amp;AO44)+COUNTIFS(AN$6:AN44,AN44,AO$6:AO44,"="&amp;AO44)))</f>
        <v/>
      </c>
    </row>
    <row r="45" spans="1:42" x14ac:dyDescent="0.35">
      <c r="A45" s="19" t="str">
        <f t="shared" si="1"/>
        <v/>
      </c>
      <c r="B45" s="19" t="str">
        <f>IF(AC45=0,"",IF(COUNTIFS(A:A,A45,AE:AE,"&gt;"&amp;AE45)+COUNTIFS(A$6:A45,A45,AE$6:AE45,"="&amp;AE45)=0,"",COUNTIFS(A:A,A45,AE:AE,"&gt;"&amp;AE45)+COUNTIFS(A$6:A45,A45,AE$6:AE45,"="&amp;AE45)))</f>
        <v/>
      </c>
      <c r="C45" s="19" t="str">
        <f>IF(AC45=0,"",IF(COUNTIFS($AE$6:$AE$152,"&gt;"&amp;AE45)+COUNTIFS(AE$6:AE45,"="&amp;AE45)=0,"",COUNTIFS($AE$6:$AE$152,"&gt;"&amp;AE45)+COUNTIFS(AE$6:AE45,"="&amp;AE45)))</f>
        <v/>
      </c>
      <c r="D45" s="19" t="str">
        <f>IF(AC45=0,"",IF(COUNTIFS($AE$6:$AE$200,"&gt;"&amp;AE45)+COUNTIFS(AE$6:AE45,"="&amp;AE45)=0,"",COUNTIFS($AE$6:$AE$200,"&gt;"&amp;AE45)+COUNTIFS(AE$6:AE45,"="&amp;AE45)))</f>
        <v/>
      </c>
      <c r="E45" s="19" t="str">
        <f>IF(AC45=0,"",IF(COUNTIFS(AN:AN,AN45,AO:AO,"&gt;"&amp;AO45)+COUNTIFS(AN$6:AN45,AN45,AO$6:AO45,"="&amp;AO45)=0,"",COUNTIFS(AN:AN,AN45,AO:AO,"&gt;"&amp;AO45)+COUNTIFS(AN$6:AN45,AN45,AO$6:AO45,"="&amp;AO45)))</f>
        <v/>
      </c>
      <c r="F45" s="203"/>
      <c r="G45" s="222" t="str">
        <f>IF(F45="","",VLOOKUP(F45,Lookups!$A$2:$F$99,2,FALSE))</f>
        <v/>
      </c>
      <c r="H45" s="118" t="str">
        <f>IF(F45="","",VLOOKUP(F45,Lookups!$A$2:$F$1003,3,FALSE))</f>
        <v/>
      </c>
      <c r="I45" s="119" t="str">
        <f>IFERROR(VLOOKUP(AD45,Lookups!$R$2:$S$6,2,TRUE),"")</f>
        <v/>
      </c>
      <c r="J45" s="118" t="str">
        <f>IF(F45="","",VLOOKUP(F45,Lookups!$A$2:$F$99,4,FALSE))</f>
        <v/>
      </c>
      <c r="K45" s="118" t="str">
        <f>IF(F45="","",VLOOKUP(F45,Lookups!$A$2:$F$99,5,FALSE))</f>
        <v/>
      </c>
      <c r="L45" s="183" t="str">
        <f>IF(F45="","",VLOOKUP(F45,Lookups!$A$2:$F$99,6,FALSE))</f>
        <v/>
      </c>
      <c r="M45" s="133" t="str">
        <f>IF(F45="","",IF(VLOOKUP(F45,Scores!$A$2:$J$98,3,FALSE)=0,"",VLOOKUP(F45,Scores!$A$2:$J$98,3,FALSE)))</f>
        <v/>
      </c>
      <c r="N45" s="67" t="str">
        <f>IF(F45="","",IF(VLOOKUP(F45,Scores!$A$2:$J$98,4,FALSE)=0,"",VLOOKUP(F45,Scores!$A$2:$J$98,4,FALSE)))</f>
        <v/>
      </c>
      <c r="O45" s="67" t="str">
        <f>IF(F45="","",IF(VLOOKUP(F45,Scores!$A$2:$J$98,5,FALSE)=0,"",VLOOKUP(F45,Scores!$A$2:$J$98,5,FALSE)))</f>
        <v/>
      </c>
      <c r="P45" s="67" t="str">
        <f>IF(F45="","",IF(VLOOKUP(F45,Scores!$A$2:$J$98,6,FALSE)=0,"",VLOOKUP(F45,Scores!$A$2:$J$98,6,FALSE)))</f>
        <v/>
      </c>
      <c r="Q45" s="67" t="str">
        <f>IF(F45="","",IF(VLOOKUP(F45,Scores!$A$2:$J$98,7,FALSE)=0,"",VLOOKUP(F45,Scores!$A$2:$J$98,7,FALSE)))</f>
        <v/>
      </c>
      <c r="R45" s="67" t="str">
        <f>IF(F45="","",IF(VLOOKUP(F45,Scores!$A$2:$J$98,8,FALSE)=0,"",VLOOKUP(F45,Scores!$A$2:$J$98,8,FALSE)))</f>
        <v/>
      </c>
      <c r="S45" s="67" t="str">
        <f>IF(F45="","",IF(VLOOKUP(F45,Scores!$A$2:$J$98,9,FALSE)=0,"",VLOOKUP(F45,Scores!$A$2:$J$98,9,FALSE)))</f>
        <v/>
      </c>
      <c r="T45" s="67" t="str">
        <f>IF(F45="","",IF(VLOOKUP(F45,Scores!$A$2:$J$98,10,FALSE)=0,"",VLOOKUP(F45,Scores!$A$2:$J$98,10,FALSE)))</f>
        <v/>
      </c>
      <c r="U45" s="46" t="str">
        <f t="shared" si="19"/>
        <v/>
      </c>
      <c r="V45" s="46" t="str">
        <f t="shared" si="20"/>
        <v/>
      </c>
      <c r="W45" s="46" t="str">
        <f t="shared" si="21"/>
        <v/>
      </c>
      <c r="X45" s="46" t="str">
        <f t="shared" si="22"/>
        <v/>
      </c>
      <c r="Y45" s="46" t="str">
        <f t="shared" si="23"/>
        <v/>
      </c>
      <c r="Z45" s="46" t="str">
        <f t="shared" si="24"/>
        <v/>
      </c>
      <c r="AA45" s="46" t="str">
        <f t="shared" si="25"/>
        <v/>
      </c>
      <c r="AB45" s="46" t="str">
        <f t="shared" si="26"/>
        <v/>
      </c>
      <c r="AC45" s="48">
        <f t="shared" si="27"/>
        <v>0</v>
      </c>
      <c r="AD45" s="47" t="str">
        <f t="shared" si="28"/>
        <v/>
      </c>
      <c r="AE45" s="46" t="str" cm="1">
        <f t="array" ref="AE45">IFERROR(IF(AC45&gt;=5,AVERAGE(LARGE(U45:AB45,_xlfn.SEQUENCE(5))),AVERAGE(LARGE(U45:AB45,_xlfn.SEQUENCE(AC45)))),"")</f>
        <v/>
      </c>
      <c r="AF45" s="49">
        <f t="shared" si="29"/>
        <v>0</v>
      </c>
      <c r="AG45" s="19" t="str" cm="1">
        <f t="array" ref="AG45">IFERROR(IF(AC45&gt;=5,SUM(LARGE(M45:T45,_xlfn.SEQUENCE(5))),SUM(LARGE(M45:T45,_xlfn.SEQUENCE(AC45)))),"")</f>
        <v/>
      </c>
      <c r="AH45" s="19" t="str">
        <f t="shared" si="18"/>
        <v/>
      </c>
      <c r="AI45" s="19" t="str">
        <f t="shared" si="14"/>
        <v/>
      </c>
      <c r="AJ45" s="50" t="str">
        <f t="shared" si="30"/>
        <v/>
      </c>
      <c r="AN45" s="19">
        <f t="shared" si="16"/>
        <v>0</v>
      </c>
      <c r="AO45" s="229" t="str">
        <f t="shared" si="17"/>
        <v/>
      </c>
      <c r="AP45" t="str">
        <f>IF(AC45=0,"",IF(COUNTIFS(AN:AN,AN45,AO:AO,"&gt;"&amp;AO45)+COUNTIFS(AN$6:AN45,AN45,AO$6:AO45,"="&amp;AO45)=0,"",COUNTIFS(AN:AN,AN45,AO:AO,"&gt;"&amp;AO45)+COUNTIFS(AN$6:AN45,AN45,AO$6:AO45,"="&amp;AO45)))</f>
        <v/>
      </c>
    </row>
    <row r="46" spans="1:42" x14ac:dyDescent="0.35">
      <c r="A46" s="19" t="str">
        <f t="shared" si="1"/>
        <v/>
      </c>
      <c r="B46" s="19" t="str">
        <f>IF(AC46=0,"",IF(COUNTIFS(A:A,A46,AE:AE,"&gt;"&amp;AE46)+COUNTIFS(A$6:A46,A46,AE$6:AE46,"="&amp;AE46)=0,"",COUNTIFS(A:A,A46,AE:AE,"&gt;"&amp;AE46)+COUNTIFS(A$6:A46,A46,AE$6:AE46,"="&amp;AE46)))</f>
        <v/>
      </c>
      <c r="C46" s="19" t="str">
        <f>IF(AC46=0,"",IF(COUNTIFS($AE$6:$AE$152,"&gt;"&amp;AE46)+COUNTIFS(AE$6:AE46,"="&amp;AE46)=0,"",COUNTIFS($AE$6:$AE$152,"&gt;"&amp;AE46)+COUNTIFS(AE$6:AE46,"="&amp;AE46)))</f>
        <v/>
      </c>
      <c r="D46" s="19" t="str">
        <f>IF(AC46=0,"",IF(COUNTIFS($AE$6:$AE$200,"&gt;"&amp;AE46)+COUNTIFS(AE$6:AE46,"="&amp;AE46)=0,"",COUNTIFS($AE$6:$AE$200,"&gt;"&amp;AE46)+COUNTIFS(AE$6:AE46,"="&amp;AE46)))</f>
        <v/>
      </c>
      <c r="E46" s="19" t="str">
        <f>IF(AC46=0,"",IF(COUNTIFS(AN:AN,AN46,AO:AO,"&gt;"&amp;AO46)+COUNTIFS(AN$6:AN46,AN46,AO$6:AO46,"="&amp;AO46)=0,"",COUNTIFS(AN:AN,AN46,AO:AO,"&gt;"&amp;AO46)+COUNTIFS(AN$6:AN46,AN46,AO$6:AO46,"="&amp;AO46)))</f>
        <v/>
      </c>
      <c r="F46" s="201"/>
      <c r="G46" s="222" t="str">
        <f>IF(F46="","",VLOOKUP(F46,Lookups!$A$2:$F$99,2,FALSE))</f>
        <v/>
      </c>
      <c r="H46" s="118" t="str">
        <f>IF(F46="","",VLOOKUP(F46,Lookups!$A$2:$F$1003,3,FALSE))</f>
        <v/>
      </c>
      <c r="I46" s="119" t="str">
        <f>IFERROR(VLOOKUP(AD46,Lookups!$R$2:$S$6,2,TRUE),"")</f>
        <v/>
      </c>
      <c r="J46" s="118" t="str">
        <f>IF(F46="","",VLOOKUP(F46,Lookups!$A$2:$F$99,4,FALSE))</f>
        <v/>
      </c>
      <c r="K46" s="118" t="str">
        <f>IF(F46="","",VLOOKUP(F46,Lookups!$A$2:$F$99,5,FALSE))</f>
        <v/>
      </c>
      <c r="L46" s="183" t="str">
        <f>IF(F46="","",VLOOKUP(F46,Lookups!$A$2:$F$99,6,FALSE))</f>
        <v/>
      </c>
      <c r="M46" s="133" t="str">
        <f>IF(F46="","",IF(VLOOKUP(F46,Scores!$A$2:$J$98,3,FALSE)=0,"",VLOOKUP(F46,Scores!$A$2:$J$98,3,FALSE)))</f>
        <v/>
      </c>
      <c r="N46" s="67" t="str">
        <f>IF(F46="","",IF(VLOOKUP(F46,Scores!$A$2:$J$98,4,FALSE)=0,"",VLOOKUP(F46,Scores!$A$2:$J$98,4,FALSE)))</f>
        <v/>
      </c>
      <c r="O46" s="67" t="str">
        <f>IF(F46="","",IF(VLOOKUP(F46,Scores!$A$2:$J$98,5,FALSE)=0,"",VLOOKUP(F46,Scores!$A$2:$J$98,5,FALSE)))</f>
        <v/>
      </c>
      <c r="P46" s="67" t="str">
        <f>IF(F46="","",IF(VLOOKUP(F46,Scores!$A$2:$J$98,6,FALSE)=0,"",VLOOKUP(F46,Scores!$A$2:$J$98,6,FALSE)))</f>
        <v/>
      </c>
      <c r="Q46" s="67" t="str">
        <f>IF(F46="","",IF(VLOOKUP(F46,Scores!$A$2:$J$98,7,FALSE)=0,"",VLOOKUP(F46,Scores!$A$2:$J$98,7,FALSE)))</f>
        <v/>
      </c>
      <c r="R46" s="67" t="str">
        <f>IF(F46="","",IF(VLOOKUP(F46,Scores!$A$2:$J$98,8,FALSE)=0,"",VLOOKUP(F46,Scores!$A$2:$J$98,8,FALSE)))</f>
        <v/>
      </c>
      <c r="S46" s="67" t="str">
        <f>IF(F46="","",IF(VLOOKUP(F46,Scores!$A$2:$J$98,9,FALSE)=0,"",VLOOKUP(F46,Scores!$A$2:$J$98,9,FALSE)))</f>
        <v/>
      </c>
      <c r="T46" s="67" t="str">
        <f>IF(F46="","",IF(VLOOKUP(F46,Scores!$A$2:$J$98,10,FALSE)=0,"",VLOOKUP(F46,Scores!$A$2:$J$98,10,FALSE)))</f>
        <v/>
      </c>
      <c r="U46" s="46" t="str">
        <f t="shared" si="19"/>
        <v/>
      </c>
      <c r="V46" s="46" t="str">
        <f t="shared" si="20"/>
        <v/>
      </c>
      <c r="W46" s="46" t="str">
        <f t="shared" si="21"/>
        <v/>
      </c>
      <c r="X46" s="46" t="str">
        <f t="shared" si="22"/>
        <v/>
      </c>
      <c r="Y46" s="46" t="str">
        <f t="shared" si="23"/>
        <v/>
      </c>
      <c r="Z46" s="46" t="str">
        <f t="shared" si="24"/>
        <v/>
      </c>
      <c r="AA46" s="46" t="str">
        <f t="shared" si="25"/>
        <v/>
      </c>
      <c r="AB46" s="46" t="str">
        <f t="shared" si="26"/>
        <v/>
      </c>
      <c r="AC46" s="48">
        <f t="shared" si="27"/>
        <v>0</v>
      </c>
      <c r="AD46" s="47" t="str">
        <f t="shared" si="28"/>
        <v/>
      </c>
      <c r="AE46" s="46" t="str" cm="1">
        <f t="array" ref="AE46">IFERROR(IF(AC46&gt;=5,AVERAGE(LARGE(U46:AB46,_xlfn.SEQUENCE(5))),AVERAGE(LARGE(U46:AB46,_xlfn.SEQUENCE(AC46)))),"")</f>
        <v/>
      </c>
      <c r="AF46" s="49">
        <f t="shared" si="29"/>
        <v>0</v>
      </c>
      <c r="AG46" s="19" t="str" cm="1">
        <f t="array" ref="AG46">IFERROR(IF(AC46&gt;=5,SUM(LARGE(M46:T46,_xlfn.SEQUENCE(5))),SUM(LARGE(M46:T46,_xlfn.SEQUENCE(AC46)))),"")</f>
        <v/>
      </c>
      <c r="AH46" s="19" t="str">
        <f t="shared" si="18"/>
        <v/>
      </c>
      <c r="AI46" s="19" t="str">
        <f t="shared" si="14"/>
        <v/>
      </c>
      <c r="AJ46" s="50" t="str">
        <f t="shared" si="30"/>
        <v/>
      </c>
      <c r="AN46" s="19">
        <f t="shared" si="16"/>
        <v>0</v>
      </c>
      <c r="AO46" s="229" t="str">
        <f t="shared" si="17"/>
        <v/>
      </c>
      <c r="AP46" t="str">
        <f>IF(AC46=0,"",IF(COUNTIFS(AN:AN,AN46,AO:AO,"&gt;"&amp;AO46)+COUNTIFS(AN$6:AN46,AN46,AO$6:AO46,"="&amp;AO46)=0,"",COUNTIFS(AN:AN,AN46,AO:AO,"&gt;"&amp;AO46)+COUNTIFS(AN$6:AN46,AN46,AO$6:AO46,"="&amp;AO46)))</f>
        <v/>
      </c>
    </row>
    <row r="47" spans="1:42" x14ac:dyDescent="0.35">
      <c r="A47" s="19" t="str">
        <f t="shared" si="1"/>
        <v/>
      </c>
      <c r="B47" s="19" t="str">
        <f>IF(AC47=0,"",IF(COUNTIFS(A:A,A47,AE:AE,"&gt;"&amp;AE47)+COUNTIFS(A$6:A47,A47,AE$6:AE47,"="&amp;AE47)=0,"",COUNTIFS(A:A,A47,AE:AE,"&gt;"&amp;AE47)+COUNTIFS(A$6:A47,A47,AE$6:AE47,"="&amp;AE47)))</f>
        <v/>
      </c>
      <c r="C47" s="19" t="str">
        <f>IF(AC47=0,"",IF(COUNTIFS($AE$6:$AE$152,"&gt;"&amp;AE47)+COUNTIFS(AE$6:AE47,"="&amp;AE47)=0,"",COUNTIFS($AE$6:$AE$152,"&gt;"&amp;AE47)+COUNTIFS(AE$6:AE47,"="&amp;AE47)))</f>
        <v/>
      </c>
      <c r="D47" s="19" t="str">
        <f>IF(AC47=0,"",IF(COUNTIFS($AE$6:$AE$200,"&gt;"&amp;AE47)+COUNTIFS(AE$6:AE47,"="&amp;AE47)=0,"",COUNTIFS($AE$6:$AE$200,"&gt;"&amp;AE47)+COUNTIFS(AE$6:AE47,"="&amp;AE47)))</f>
        <v/>
      </c>
      <c r="E47" s="19" t="str">
        <f>IF(AC47=0,"",IF(COUNTIFS(AN:AN,AN47,AO:AO,"&gt;"&amp;AO47)+COUNTIFS(AN$6:AN47,AN47,AO$6:AO47,"="&amp;AO47)=0,"",COUNTIFS(AN:AN,AN47,AO:AO,"&gt;"&amp;AO47)+COUNTIFS(AN$6:AN47,AN47,AO$6:AO47,"="&amp;AO47)))</f>
        <v/>
      </c>
      <c r="F47" s="201"/>
      <c r="G47" s="222" t="str">
        <f>IF(F47="","",VLOOKUP(F47,Lookups!$A$2:$F$99,2,FALSE))</f>
        <v/>
      </c>
      <c r="H47" s="118" t="str">
        <f>IF(F47="","",VLOOKUP(F47,Lookups!$A$2:$F$1003,3,FALSE))</f>
        <v/>
      </c>
      <c r="I47" s="119" t="str">
        <f>IFERROR(VLOOKUP(AD47,Lookups!$R$2:$S$6,2,TRUE),"")</f>
        <v/>
      </c>
      <c r="J47" s="118" t="str">
        <f>IF(F47="","",VLOOKUP(F47,Lookups!$A$2:$F$99,4,FALSE))</f>
        <v/>
      </c>
      <c r="K47" s="118" t="str">
        <f>IF(F47="","",VLOOKUP(F47,Lookups!$A$2:$F$99,5,FALSE))</f>
        <v/>
      </c>
      <c r="L47" s="183" t="str">
        <f>IF(F47="","",VLOOKUP(F47,Lookups!$A$2:$F$99,6,FALSE))</f>
        <v/>
      </c>
      <c r="M47" s="133" t="str">
        <f>IF(F47="","",IF(VLOOKUP(F47,Scores!$A$2:$J$98,3,FALSE)=0,"",VLOOKUP(F47,Scores!$A$2:$J$98,3,FALSE)))</f>
        <v/>
      </c>
      <c r="N47" s="67" t="str">
        <f>IF(F47="","",IF(VLOOKUP(F47,Scores!$A$2:$J$98,4,FALSE)=0,"",VLOOKUP(F47,Scores!$A$2:$J$98,4,FALSE)))</f>
        <v/>
      </c>
      <c r="O47" s="67" t="str">
        <f>IF(F47="","",IF(VLOOKUP(F47,Scores!$A$2:$J$98,5,FALSE)=0,"",VLOOKUP(F47,Scores!$A$2:$J$98,5,FALSE)))</f>
        <v/>
      </c>
      <c r="P47" s="67" t="str">
        <f>IF(F47="","",IF(VLOOKUP(F47,Scores!$A$2:$J$98,6,FALSE)=0,"",VLOOKUP(F47,Scores!$A$2:$J$98,6,FALSE)))</f>
        <v/>
      </c>
      <c r="Q47" s="67" t="str">
        <f>IF(F47="","",IF(VLOOKUP(F47,Scores!$A$2:$J$98,7,FALSE)=0,"",VLOOKUP(F47,Scores!$A$2:$J$98,7,FALSE)))</f>
        <v/>
      </c>
      <c r="R47" s="67" t="str">
        <f>IF(F47="","",IF(VLOOKUP(F47,Scores!$A$2:$J$98,8,FALSE)=0,"",VLOOKUP(F47,Scores!$A$2:$J$98,8,FALSE)))</f>
        <v/>
      </c>
      <c r="S47" s="67" t="str">
        <f>IF(F47="","",IF(VLOOKUP(F47,Scores!$A$2:$J$98,9,FALSE)=0,"",VLOOKUP(F47,Scores!$A$2:$J$98,9,FALSE)))</f>
        <v/>
      </c>
      <c r="T47" s="67" t="str">
        <f>IF(F47="","",IF(VLOOKUP(F47,Scores!$A$2:$J$98,10,FALSE)=0,"",VLOOKUP(F47,Scores!$A$2:$J$98,10,FALSE)))</f>
        <v/>
      </c>
      <c r="U47" s="46" t="str">
        <f t="shared" si="19"/>
        <v/>
      </c>
      <c r="V47" s="46" t="str">
        <f t="shared" si="20"/>
        <v/>
      </c>
      <c r="W47" s="46" t="str">
        <f t="shared" si="21"/>
        <v/>
      </c>
      <c r="X47" s="46" t="str">
        <f t="shared" si="22"/>
        <v/>
      </c>
      <c r="Y47" s="46" t="str">
        <f t="shared" si="23"/>
        <v/>
      </c>
      <c r="Z47" s="46" t="str">
        <f t="shared" si="24"/>
        <v/>
      </c>
      <c r="AA47" s="46" t="str">
        <f t="shared" si="25"/>
        <v/>
      </c>
      <c r="AB47" s="46" t="str">
        <f t="shared" si="26"/>
        <v/>
      </c>
      <c r="AC47" s="48">
        <f t="shared" si="27"/>
        <v>0</v>
      </c>
      <c r="AD47" s="47" t="str">
        <f t="shared" si="28"/>
        <v/>
      </c>
      <c r="AE47" s="46" t="str" cm="1">
        <f t="array" ref="AE47">IFERROR(IF(AC47&gt;=5,AVERAGE(LARGE(U47:AB47,_xlfn.SEQUENCE(5))),AVERAGE(LARGE(U47:AB47,_xlfn.SEQUENCE(AC47)))),"")</f>
        <v/>
      </c>
      <c r="AF47" s="49">
        <f t="shared" si="29"/>
        <v>0</v>
      </c>
      <c r="AG47" s="19" t="str" cm="1">
        <f t="array" ref="AG47">IFERROR(IF(AC47&gt;=5,SUM(LARGE(M47:T47,_xlfn.SEQUENCE(5))),SUM(LARGE(M47:T47,_xlfn.SEQUENCE(AC47)))),"")</f>
        <v/>
      </c>
      <c r="AH47" s="19" t="str">
        <f t="shared" si="18"/>
        <v/>
      </c>
      <c r="AI47" s="19" t="str">
        <f t="shared" si="14"/>
        <v/>
      </c>
      <c r="AJ47" s="50" t="str">
        <f t="shared" si="30"/>
        <v/>
      </c>
      <c r="AN47" s="19">
        <f t="shared" si="16"/>
        <v>0</v>
      </c>
      <c r="AO47" s="229" t="str">
        <f t="shared" si="17"/>
        <v/>
      </c>
      <c r="AP47" t="str">
        <f>IF(AC47=0,"",IF(COUNTIFS(AN:AN,AN47,AO:AO,"&gt;"&amp;AO47)+COUNTIFS(AN$6:AN47,AN47,AO$6:AO47,"="&amp;AO47)=0,"",COUNTIFS(AN:AN,AN47,AO:AO,"&gt;"&amp;AO47)+COUNTIFS(AN$6:AN47,AN47,AO$6:AO47,"="&amp;AO47)))</f>
        <v/>
      </c>
    </row>
    <row r="48" spans="1:42" x14ac:dyDescent="0.35">
      <c r="A48" s="19" t="str">
        <f t="shared" si="1"/>
        <v/>
      </c>
      <c r="B48" s="19" t="str">
        <f>IF(AC48=0,"",IF(COUNTIFS(A:A,A48,AE:AE,"&gt;"&amp;AE48)+COUNTIFS(A$6:A48,A48,AE$6:AE48,"="&amp;AE48)=0,"",COUNTIFS(A:A,A48,AE:AE,"&gt;"&amp;AE48)+COUNTIFS(A$6:A48,A48,AE$6:AE48,"="&amp;AE48)))</f>
        <v/>
      </c>
      <c r="C48" s="19" t="str">
        <f>IF(AC48=0,"",IF(COUNTIFS($AE$6:$AE$152,"&gt;"&amp;AE48)+COUNTIFS(AE$6:AE48,"="&amp;AE48)=0,"",COUNTIFS($AE$6:$AE$152,"&gt;"&amp;AE48)+COUNTIFS(AE$6:AE48,"="&amp;AE48)))</f>
        <v/>
      </c>
      <c r="D48" s="19" t="str">
        <f>IF(AC48=0,"",IF(COUNTIFS($AE$6:$AE$200,"&gt;"&amp;AE48)+COUNTIFS(AE$6:AE48,"="&amp;AE48)=0,"",COUNTIFS($AE$6:$AE$200,"&gt;"&amp;AE48)+COUNTIFS(AE$6:AE48,"="&amp;AE48)))</f>
        <v/>
      </c>
      <c r="E48" s="19" t="str">
        <f>IF(AC48=0,"",IF(COUNTIFS(AN:AN,AN48,AO:AO,"&gt;"&amp;AO48)+COUNTIFS(AN$6:AN48,AN48,AO$6:AO48,"="&amp;AO48)=0,"",COUNTIFS(AN:AN,AN48,AO:AO,"&gt;"&amp;AO48)+COUNTIFS(AN$6:AN48,AN48,AO$6:AO48,"="&amp;AO48)))</f>
        <v/>
      </c>
      <c r="F48" s="201"/>
      <c r="G48" s="222" t="str">
        <f>IF(F48="","",VLOOKUP(F48,Lookups!$A$2:$F$99,2,FALSE))</f>
        <v/>
      </c>
      <c r="H48" s="118" t="str">
        <f>IF(F48="","",VLOOKUP(F48,Lookups!$A$2:$F$1003,3,FALSE))</f>
        <v/>
      </c>
      <c r="I48" s="119" t="str">
        <f>IFERROR(VLOOKUP(AD48,Lookups!$R$2:$S$6,2,TRUE),"")</f>
        <v/>
      </c>
      <c r="J48" s="118" t="str">
        <f>IF(F48="","",VLOOKUP(F48,Lookups!$A$2:$F$99,4,FALSE))</f>
        <v/>
      </c>
      <c r="K48" s="118" t="str">
        <f>IF(F48="","",VLOOKUP(F48,Lookups!$A$2:$F$99,5,FALSE))</f>
        <v/>
      </c>
      <c r="L48" s="183" t="str">
        <f>IF(F48="","",VLOOKUP(F48,Lookups!$A$2:$F$99,6,FALSE))</f>
        <v/>
      </c>
      <c r="M48" s="133" t="str">
        <f>IF(F48="","",IF(VLOOKUP(F48,Scores!$A$2:$J$98,3,FALSE)=0,"",VLOOKUP(F48,Scores!$A$2:$J$98,3,FALSE)))</f>
        <v/>
      </c>
      <c r="N48" s="67" t="str">
        <f>IF(F48="","",IF(VLOOKUP(F48,Scores!$A$2:$J$98,4,FALSE)=0,"",VLOOKUP(F48,Scores!$A$2:$J$98,4,FALSE)))</f>
        <v/>
      </c>
      <c r="O48" s="67" t="str">
        <f>IF(F48="","",IF(VLOOKUP(F48,Scores!$A$2:$J$98,5,FALSE)=0,"",VLOOKUP(F48,Scores!$A$2:$J$98,5,FALSE)))</f>
        <v/>
      </c>
      <c r="P48" s="67" t="str">
        <f>IF(F48="","",IF(VLOOKUP(F48,Scores!$A$2:$J$98,6,FALSE)=0,"",VLOOKUP(F48,Scores!$A$2:$J$98,6,FALSE)))</f>
        <v/>
      </c>
      <c r="Q48" s="67" t="str">
        <f>IF(F48="","",IF(VLOOKUP(F48,Scores!$A$2:$J$98,7,FALSE)=0,"",VLOOKUP(F48,Scores!$A$2:$J$98,7,FALSE)))</f>
        <v/>
      </c>
      <c r="R48" s="67" t="str">
        <f>IF(F48="","",IF(VLOOKUP(F48,Scores!$A$2:$J$98,8,FALSE)=0,"",VLOOKUP(F48,Scores!$A$2:$J$98,8,FALSE)))</f>
        <v/>
      </c>
      <c r="S48" s="67" t="str">
        <f>IF(F48="","",IF(VLOOKUP(F48,Scores!$A$2:$J$98,9,FALSE)=0,"",VLOOKUP(F48,Scores!$A$2:$J$98,9,FALSE)))</f>
        <v/>
      </c>
      <c r="T48" s="67" t="str">
        <f>IF(F48="","",IF(VLOOKUP(F48,Scores!$A$2:$J$98,10,FALSE)=0,"",VLOOKUP(F48,Scores!$A$2:$J$98,10,FALSE)))</f>
        <v/>
      </c>
      <c r="U48" s="46" t="str">
        <f t="shared" si="19"/>
        <v/>
      </c>
      <c r="V48" s="46" t="str">
        <f t="shared" si="20"/>
        <v/>
      </c>
      <c r="W48" s="46" t="str">
        <f t="shared" si="21"/>
        <v/>
      </c>
      <c r="X48" s="46" t="str">
        <f t="shared" si="22"/>
        <v/>
      </c>
      <c r="Y48" s="46" t="str">
        <f t="shared" si="23"/>
        <v/>
      </c>
      <c r="Z48" s="46" t="str">
        <f t="shared" si="24"/>
        <v/>
      </c>
      <c r="AA48" s="46" t="str">
        <f t="shared" si="25"/>
        <v/>
      </c>
      <c r="AB48" s="46" t="str">
        <f t="shared" si="26"/>
        <v/>
      </c>
      <c r="AC48" s="48">
        <f t="shared" si="27"/>
        <v>0</v>
      </c>
      <c r="AD48" s="47" t="str">
        <f t="shared" si="28"/>
        <v/>
      </c>
      <c r="AE48" s="46" t="str" cm="1">
        <f t="array" ref="AE48">IFERROR(IF(AC48&gt;=5,AVERAGE(LARGE(U48:AB48,_xlfn.SEQUENCE(5))),AVERAGE(LARGE(U48:AB48,_xlfn.SEQUENCE(AC48)))),"")</f>
        <v/>
      </c>
      <c r="AF48" s="49">
        <f t="shared" si="29"/>
        <v>0</v>
      </c>
      <c r="AG48" s="19" t="str" cm="1">
        <f t="array" ref="AG48">IFERROR(IF(AC48&gt;=5,SUM(LARGE(M48:T48,_xlfn.SEQUENCE(5))),SUM(LARGE(M48:T48,_xlfn.SEQUENCE(AC48)))),"")</f>
        <v/>
      </c>
      <c r="AH48" s="19" t="str">
        <f t="shared" si="18"/>
        <v/>
      </c>
      <c r="AI48" s="19" t="str">
        <f t="shared" si="14"/>
        <v/>
      </c>
      <c r="AJ48" s="50" t="str">
        <f t="shared" si="30"/>
        <v/>
      </c>
      <c r="AN48" s="19">
        <f t="shared" si="16"/>
        <v>0</v>
      </c>
      <c r="AO48" s="229" t="str">
        <f t="shared" si="17"/>
        <v/>
      </c>
      <c r="AP48" t="str">
        <f>IF(AC48=0,"",IF(COUNTIFS(AN:AN,AN48,AO:AO,"&gt;"&amp;AO48)+COUNTIFS(AN$6:AN48,AN48,AO$6:AO48,"="&amp;AO48)=0,"",COUNTIFS(AN:AN,AN48,AO:AO,"&gt;"&amp;AO48)+COUNTIFS(AN$6:AN48,AN48,AO$6:AO48,"="&amp;AO48)))</f>
        <v/>
      </c>
    </row>
    <row r="49" spans="1:42" ht="15" thickBot="1" x14ac:dyDescent="0.4">
      <c r="A49" s="19" t="str">
        <f t="shared" si="1"/>
        <v/>
      </c>
      <c r="B49" s="19" t="str">
        <f>IF(AC49=0,"",IF(COUNTIFS(A:A,A49,AE:AE,"&gt;"&amp;AE49)+COUNTIFS(A$6:A49,A49,AE$6:AE49,"="&amp;AE49)=0,"",COUNTIFS(A:A,A49,AE:AE,"&gt;"&amp;AE49)+COUNTIFS(A$6:A49,A49,AE$6:AE49,"="&amp;AE49)))</f>
        <v/>
      </c>
      <c r="C49" s="19" t="str">
        <f>IF(AC49=0,"",IF(COUNTIFS($AE$6:$AE$152,"&gt;"&amp;AE49)+COUNTIFS(AE$6:AE49,"="&amp;AE49)=0,"",COUNTIFS($AE$6:$AE$152,"&gt;"&amp;AE49)+COUNTIFS(AE$6:AE49,"="&amp;AE49)))</f>
        <v/>
      </c>
      <c r="D49" s="19" t="str">
        <f>IF(AC49=0,"",IF(COUNTIFS($AE$6:$AE$200,"&gt;"&amp;AE49)+COUNTIFS(AE$6:AE49,"="&amp;AE49)=0,"",COUNTIFS($AE$6:$AE$200,"&gt;"&amp;AE49)+COUNTIFS(AE$6:AE49,"="&amp;AE49)))</f>
        <v/>
      </c>
      <c r="E49" s="19" t="str">
        <f>IF(AC49=0,"",IF(COUNTIFS(AN:AN,AN49,AO:AO,"&gt;"&amp;AO49)+COUNTIFS(AN$6:AN49,AN49,AO$6:AO49,"="&amp;AO49)=0,"",COUNTIFS(AN:AN,AN49,AO:AO,"&gt;"&amp;AO49)+COUNTIFS(AN$6:AN49,AN49,AO$6:AO49,"="&amp;AO49)))</f>
        <v/>
      </c>
      <c r="F49" s="211"/>
      <c r="G49" s="223" t="str">
        <f>IF(F49="","",VLOOKUP(F49,Lookups!$A$2:$F$99,2,FALSE))</f>
        <v/>
      </c>
      <c r="H49" s="184" t="str">
        <f>IF(F49="","",VLOOKUP(F49,Lookups!$A$2:$F$1003,3,FALSE))</f>
        <v/>
      </c>
      <c r="I49" s="185" t="str">
        <f>IFERROR(VLOOKUP(AD49,Lookups!$R$2:$S$6,2,TRUE),"")</f>
        <v/>
      </c>
      <c r="J49" s="184" t="str">
        <f>IF(F49="","",VLOOKUP(F49,Lookups!$A$2:$F$99,4,FALSE))</f>
        <v/>
      </c>
      <c r="K49" s="184" t="str">
        <f>IF(F49="","",VLOOKUP(F49,Lookups!$A$2:$F$99,5,FALSE))</f>
        <v/>
      </c>
      <c r="L49" s="186" t="str">
        <f>IF(F49="","",VLOOKUP(F49,Lookups!$A$2:$F$99,6,FALSE))</f>
        <v/>
      </c>
      <c r="M49" s="133" t="str">
        <f>IF(F49="","",IF(VLOOKUP(F49,Scores!$A$2:$J$98,3,FALSE)=0,"",VLOOKUP(F49,Scores!$A$2:$J$98,3,FALSE)))</f>
        <v/>
      </c>
      <c r="N49" s="67" t="str">
        <f>IF(F49="","",IF(VLOOKUP(F49,Scores!$A$2:$J$98,4,FALSE)=0,"",VLOOKUP(F49,Scores!$A$2:$J$98,4,FALSE)))</f>
        <v/>
      </c>
      <c r="O49" s="67" t="str">
        <f>IF(F49="","",IF(VLOOKUP(F49,Scores!$A$2:$J$98,5,FALSE)=0,"",VLOOKUP(F49,Scores!$A$2:$J$98,5,FALSE)))</f>
        <v/>
      </c>
      <c r="P49" s="67" t="str">
        <f>IF(F49="","",IF(VLOOKUP(F49,Scores!$A$2:$J$98,6,FALSE)=0,"",VLOOKUP(F49,Scores!$A$2:$J$98,6,FALSE)))</f>
        <v/>
      </c>
      <c r="Q49" s="67" t="str">
        <f>IF(F49="","",IF(VLOOKUP(F49,Scores!$A$2:$J$98,7,FALSE)=0,"",VLOOKUP(F49,Scores!$A$2:$J$98,7,FALSE)))</f>
        <v/>
      </c>
      <c r="R49" s="67" t="str">
        <f>IF(F49="","",IF(VLOOKUP(F49,Scores!$A$2:$J$98,8,FALSE)=0,"",VLOOKUP(F49,Scores!$A$2:$J$98,8,FALSE)))</f>
        <v/>
      </c>
      <c r="S49" s="67" t="str">
        <f>IF(F49="","",IF(VLOOKUP(F49,Scores!$A$2:$J$98,9,FALSE)=0,"",VLOOKUP(F49,Scores!$A$2:$J$98,9,FALSE)))</f>
        <v/>
      </c>
      <c r="T49" s="67" t="str">
        <f>IF(F49="","",IF(VLOOKUP(F49,Scores!$A$2:$J$98,10,FALSE)=0,"",VLOOKUP(F49,Scores!$A$2:$J$98,10,FALSE)))</f>
        <v/>
      </c>
      <c r="U49" s="46" t="str">
        <f t="shared" si="19"/>
        <v/>
      </c>
      <c r="V49" s="46" t="str">
        <f t="shared" si="20"/>
        <v/>
      </c>
      <c r="W49" s="46" t="str">
        <f t="shared" si="21"/>
        <v/>
      </c>
      <c r="X49" s="46" t="str">
        <f t="shared" si="22"/>
        <v/>
      </c>
      <c r="Y49" s="46" t="str">
        <f t="shared" si="23"/>
        <v/>
      </c>
      <c r="Z49" s="46" t="str">
        <f t="shared" si="24"/>
        <v/>
      </c>
      <c r="AA49" s="46" t="str">
        <f t="shared" si="25"/>
        <v/>
      </c>
      <c r="AB49" s="46" t="str">
        <f t="shared" si="26"/>
        <v/>
      </c>
      <c r="AC49" s="48">
        <f t="shared" si="27"/>
        <v>0</v>
      </c>
      <c r="AD49" s="47" t="str">
        <f t="shared" si="28"/>
        <v/>
      </c>
      <c r="AE49" s="46" t="str" cm="1">
        <f t="array" ref="AE49">IFERROR(IF(AC49&gt;=5,AVERAGE(LARGE(U49:AB49,_xlfn.SEQUENCE(5))),AVERAGE(LARGE(U49:AB49,_xlfn.SEQUENCE(AC49)))),"")</f>
        <v/>
      </c>
      <c r="AF49" s="49">
        <f t="shared" si="29"/>
        <v>0</v>
      </c>
      <c r="AG49" s="19" t="str" cm="1">
        <f t="array" ref="AG49">IFERROR(IF(AC49&gt;=5,SUM(LARGE(M49:T49,_xlfn.SEQUENCE(5))),SUM(LARGE(M49:T49,_xlfn.SEQUENCE(AC49)))),"")</f>
        <v/>
      </c>
      <c r="AH49" s="19" t="str">
        <f t="shared" si="18"/>
        <v/>
      </c>
      <c r="AI49" s="19" t="str">
        <f t="shared" si="14"/>
        <v/>
      </c>
      <c r="AJ49" s="50" t="str">
        <f t="shared" si="30"/>
        <v/>
      </c>
      <c r="AN49" s="19">
        <f t="shared" si="16"/>
        <v>0</v>
      </c>
      <c r="AO49" s="229" t="str">
        <f t="shared" si="17"/>
        <v/>
      </c>
      <c r="AP49" t="str">
        <f>IF(AC49=0,"",IF(COUNTIFS(AN:AN,AN49,AO:AO,"&gt;"&amp;AO49)+COUNTIFS(AN$6:AN49,AN49,AO$6:AO49,"="&amp;AO49)=0,"",COUNTIFS(AN:AN,AN49,AO:AO,"&gt;"&amp;AO49)+COUNTIFS(AN$6:AN49,AN49,AO$6:AO49,"="&amp;AO49)))</f>
        <v/>
      </c>
    </row>
    <row r="50" spans="1:42" ht="15" thickBot="1" x14ac:dyDescent="0.4">
      <c r="B50" s="19" t="str">
        <f>IF(AC50=0,"",IF(COUNTIFS(A:A,A50,AE:AE,"&gt;"&amp;AE50)+COUNTIFS(A$6:A50,A50,AE$6:AE50,"="&amp;AE50)=0,"",COUNTIFS(A:A,A50,AE:AE,"&gt;"&amp;AE50)+COUNTIFS(A$6:A50,A50,AE$6:AE50,"="&amp;AE50)))</f>
        <v/>
      </c>
      <c r="C50" s="19" t="str">
        <f>IF(AC50=0,"",IF(COUNTIFS($AE$6:$AE$152,"&gt;"&amp;AE50)+COUNTIFS(AE$6:AE50,"="&amp;AE50)=0,"",COUNTIFS($AE$6:$AE$152,"&gt;"&amp;AE50)+COUNTIFS(AE$6:AE50,"="&amp;AE50)))</f>
        <v/>
      </c>
      <c r="D50" s="19" t="str">
        <f>IF(AC50=0,"",IF(COUNTIFS($AE$6:$AE$200,"&gt;"&amp;AE50)+COUNTIFS(AE$6:AE50,"="&amp;AE50)=0,"",COUNTIFS($AE$6:$AE$200,"&gt;"&amp;AE50)+COUNTIFS(AE$6:AE50,"="&amp;AE50)))</f>
        <v/>
      </c>
      <c r="E50" s="19" t="str">
        <f>IF(AC50=0,"",IF(COUNTIFS(AN:AN,AN50,AO:AO,"&gt;"&amp;AO50)+COUNTIFS(AN$6:AN50,AN50,AO$6:AO50,"="&amp;AO50)=0,"",COUNTIFS(AN:AN,AN50,AO:AO,"&gt;"&amp;AO50)+COUNTIFS(AN$6:AN50,AN50,AO$6:AO50,"="&amp;AO50)))</f>
        <v/>
      </c>
      <c r="F50" s="151"/>
      <c r="G50" s="142"/>
      <c r="H50" s="142"/>
      <c r="I50" s="143"/>
      <c r="J50" s="142"/>
      <c r="K50" s="142"/>
      <c r="L50" s="142"/>
      <c r="M50" s="21"/>
      <c r="N50" s="21"/>
      <c r="O50" s="21"/>
      <c r="P50" s="21"/>
      <c r="Q50" s="21"/>
      <c r="R50" s="21"/>
      <c r="S50" s="21"/>
      <c r="T50" s="21"/>
      <c r="U50" s="114"/>
      <c r="V50" s="114"/>
      <c r="W50" s="114"/>
      <c r="X50" s="114"/>
      <c r="Y50" s="114"/>
      <c r="Z50" s="114"/>
      <c r="AA50" s="114"/>
      <c r="AB50" s="114"/>
      <c r="AC50" s="115"/>
      <c r="AD50" s="47"/>
      <c r="AE50" s="114"/>
      <c r="AF50" s="49"/>
      <c r="AI50" s="19" t="str">
        <f t="shared" si="14"/>
        <v/>
      </c>
      <c r="AJ50" s="50"/>
      <c r="AN50" s="19">
        <f t="shared" si="16"/>
        <v>0</v>
      </c>
      <c r="AO50" s="229" t="str">
        <f t="shared" si="17"/>
        <v/>
      </c>
      <c r="AP50" t="str">
        <f>IF(AC50=0,"",IF(COUNTIFS(AN:AN,AN50,AO:AO,"&gt;"&amp;AO50)+COUNTIFS(AN$6:AN50,AN50,AO$6:AO50,"="&amp;AO50)=0,"",COUNTIFS(AN:AN,AN50,AO:AO,"&gt;"&amp;AO50)+COUNTIFS(AN$6:AN50,AN50,AO$6:AO50,"="&amp;AO50)))</f>
        <v/>
      </c>
    </row>
    <row r="51" spans="1:42" x14ac:dyDescent="0.35">
      <c r="A51" s="19" t="str">
        <f t="shared" si="1"/>
        <v>B</v>
      </c>
      <c r="B51" s="19" t="str">
        <f>IF(AC51=0,"",IF(COUNTIFS(A:A,A51,AE:AE,"&gt;"&amp;AE51)+COUNTIFS(A$6:A51,A51,AE$6:AE51,"="&amp;AE51)=0,"",COUNTIFS(A:A,A51,AE:AE,"&gt;"&amp;AE51)+COUNTIFS(A$6:A51,A51,AE$6:AE51,"="&amp;AE51)))</f>
        <v/>
      </c>
      <c r="C51" s="19" t="str">
        <f>IF(AC51=0,"",IF(COUNTIFS($AE$6:$AE$152,"&gt;"&amp;AE51)+COUNTIFS(AE$6:AE51,"="&amp;AE51)=0,"",COUNTIFS($AE$6:$AE$152,"&gt;"&amp;AE51)+COUNTIFS(AE$6:AE51,"="&amp;AE51)))</f>
        <v/>
      </c>
      <c r="D51" s="19" t="str">
        <f>IF(AC51=0,"",IF(COUNTIFS($AE$6:$AE$200,"&gt;"&amp;AE51)+COUNTIFS(AE$6:AE51,"="&amp;AE51)=0,"",COUNTIFS($AE$6:$AE$200,"&gt;"&amp;AE51)+COUNTIFS(AE$6:AE51,"="&amp;AE51)))</f>
        <v/>
      </c>
      <c r="E51" s="19" t="str">
        <f>IF(AC51=0,"",IF(COUNTIFS(AN:AN,AN51,AO:AO,"&gt;"&amp;AO51)+COUNTIFS(AN$6:AN51,AN51,AO$6:AO51,"="&amp;AO51)=0,"",COUNTIFS(AN:AN,AN51,AO:AO,"&gt;"&amp;AO51)+COUNTIFS(AN$6:AN51,AN51,AO$6:AO51,"="&amp;AO51)))</f>
        <v/>
      </c>
      <c r="F51" s="200" t="s">
        <v>58</v>
      </c>
      <c r="G51" s="218">
        <f>IF(F51="","",VLOOKUP(F51,Lookups!$A$2:$F$99,2,FALSE))</f>
        <v>59</v>
      </c>
      <c r="H51" s="173" t="str">
        <f>IF(F51="","",VLOOKUP(F51,Lookups!$A$2:$F$1003,3,FALSE))</f>
        <v>Grade B</v>
      </c>
      <c r="I51" s="174" t="str">
        <f>IFERROR(VLOOKUP(AD51,Lookups!$R$2:$S$6,2,TRUE),"")</f>
        <v/>
      </c>
      <c r="J51" s="173" t="str">
        <f>IF(F51="","",VLOOKUP(F51,Lookups!$A$2:$F$99,4,FALSE))</f>
        <v>PCP Class</v>
      </c>
      <c r="K51" s="173" t="str">
        <f>IF(F51="","",VLOOKUP(F51,Lookups!$A$2:$F$99,5,FALSE))</f>
        <v>Frobury Kites</v>
      </c>
      <c r="L51" s="175" t="str">
        <f>IF(F51="","",VLOOKUP(F51,Lookups!$A$2:$F$99,6,FALSE))</f>
        <v>Frobury</v>
      </c>
      <c r="M51" s="133" t="str">
        <f>IF(F51="","",IF(VLOOKUP(F51,Scores!$A$2:$J$98,3,FALSE)=0,"",VLOOKUP(F51,Scores!$A$2:$J$98,3,FALSE)))</f>
        <v/>
      </c>
      <c r="N51" s="67" t="str">
        <f>IF(F51="","",IF(VLOOKUP(F51,Scores!$A$2:$J$98,4,FALSE)=0,"",VLOOKUP(F51,Scores!$A$2:$J$98,4,FALSE)))</f>
        <v/>
      </c>
      <c r="O51" s="67" t="str">
        <f>IF(F51="","",IF(VLOOKUP(F51,Scores!$A$2:$J$98,5,FALSE)=0,"",VLOOKUP(F51,Scores!$A$2:$J$98,5,FALSE)))</f>
        <v/>
      </c>
      <c r="P51" s="67" t="str">
        <f>IF(F51="","",IF(VLOOKUP(F51,Scores!$A$2:$J$98,6,FALSE)=0,"",VLOOKUP(F51,Scores!$A$2:$J$98,6,FALSE)))</f>
        <v/>
      </c>
      <c r="Q51" s="67" t="str">
        <f>IF(F51="","",IF(VLOOKUP(F51,Scores!$A$2:$J$98,7,FALSE)=0,"",VLOOKUP(F51,Scores!$A$2:$J$98,7,FALSE)))</f>
        <v/>
      </c>
      <c r="R51" s="67" t="str">
        <f>IF(F51="","",IF(VLOOKUP(F51,Scores!$A$2:$J$98,8,FALSE)=0,"",VLOOKUP(F51,Scores!$A$2:$J$98,8,FALSE)))</f>
        <v/>
      </c>
      <c r="S51" s="67" t="str">
        <f>IF(F51="","",IF(VLOOKUP(F51,Scores!$A$2:$J$98,9,FALSE)=0,"",VLOOKUP(F51,Scores!$A$2:$J$98,9,FALSE)))</f>
        <v/>
      </c>
      <c r="T51" s="67" t="str">
        <f>IF(F51="","",IF(VLOOKUP(F51,Scores!$A$2:$J$98,10,FALSE)=0,"",VLOOKUP(F51,Scores!$A$2:$J$98,10,FALSE)))</f>
        <v/>
      </c>
      <c r="U51" s="46" t="str">
        <f t="shared" si="19"/>
        <v/>
      </c>
      <c r="V51" s="46" t="str">
        <f t="shared" si="20"/>
        <v/>
      </c>
      <c r="W51" s="46" t="str">
        <f t="shared" si="21"/>
        <v/>
      </c>
      <c r="X51" s="46" t="str">
        <f t="shared" si="22"/>
        <v/>
      </c>
      <c r="Y51" s="46" t="str">
        <f t="shared" si="23"/>
        <v/>
      </c>
      <c r="Z51" s="46" t="str">
        <f t="shared" si="24"/>
        <v/>
      </c>
      <c r="AA51" s="46" t="str">
        <f t="shared" si="25"/>
        <v/>
      </c>
      <c r="AB51" s="46" t="str">
        <f t="shared" si="26"/>
        <v/>
      </c>
      <c r="AC51" s="48">
        <f t="shared" si="27"/>
        <v>0</v>
      </c>
      <c r="AD51" s="47" t="str">
        <f t="shared" si="28"/>
        <v/>
      </c>
      <c r="AE51" s="46" t="str" cm="1">
        <f t="array" ref="AE51">IFERROR(IF(AC51&gt;=5,AVERAGE(LARGE(U51:AB51,_xlfn.SEQUENCE(5))),AVERAGE(LARGE(U51:AB51,_xlfn.SEQUENCE(AC51)))),"")</f>
        <v/>
      </c>
      <c r="AF51" s="49">
        <f t="shared" si="29"/>
        <v>0</v>
      </c>
      <c r="AG51" s="19" t="str" cm="1">
        <f t="array" ref="AG51">IFERROR(IF(AC51&gt;=5,SUM(LARGE(M51:T51,_xlfn.SEQUENCE(5))),SUM(LARGE(M51:T51,_xlfn.SEQUENCE(AC51)))),"")</f>
        <v/>
      </c>
      <c r="AH51" s="19" t="str">
        <f t="shared" ref="AH51:AH84" si="31">IFERROR(RANK(AE51,$AE$6:$AE$175),"")</f>
        <v/>
      </c>
      <c r="AI51" s="19" t="str">
        <f t="shared" si="14"/>
        <v/>
      </c>
      <c r="AJ51" s="50" t="str">
        <f t="shared" si="30"/>
        <v/>
      </c>
      <c r="AN51" s="19">
        <f t="shared" si="16"/>
        <v>0</v>
      </c>
      <c r="AO51" s="229" t="str">
        <f t="shared" si="17"/>
        <v/>
      </c>
      <c r="AP51" t="str">
        <f>IF(AC51=0,"",IF(COUNTIFS(AN:AN,AN51,AO:AO,"&gt;"&amp;AO51)+COUNTIFS(AN$6:AN51,AN51,AO$6:AO51,"="&amp;AO51)=0,"",COUNTIFS(AN:AN,AN51,AO:AO,"&gt;"&amp;AO51)+COUNTIFS(AN$6:AN51,AN51,AO$6:AO51,"="&amp;AO51)))</f>
        <v/>
      </c>
    </row>
    <row r="52" spans="1:42" x14ac:dyDescent="0.35">
      <c r="A52" s="19" t="str">
        <f t="shared" si="1"/>
        <v>B</v>
      </c>
      <c r="B52" s="19">
        <f>IF(AC52=0,"",IF(COUNTIFS(A:A,A52,AE:AE,"&gt;"&amp;AE52)+COUNTIFS(A$6:A52,A52,AE$6:AE52,"="&amp;AE52)=0,"",COUNTIFS(A:A,A52,AE:AE,"&gt;"&amp;AE52)+COUNTIFS(A$6:A52,A52,AE$6:AE52,"="&amp;AE52)))</f>
        <v>1</v>
      </c>
      <c r="C52" s="19">
        <f>IF(AC52=0,"",IF(COUNTIFS($AE$6:$AE$152,"&gt;"&amp;AE52)+COUNTIFS(AE$6:AE52,"="&amp;AE52)=0,"",COUNTIFS($AE$6:$AE$152,"&gt;"&amp;AE52)+COUNTIFS(AE$6:AE52,"="&amp;AE52)))</f>
        <v>7</v>
      </c>
      <c r="D52" s="19">
        <f>IF(AC52=0,"",IF(COUNTIFS($AE$6:$AE$200,"&gt;"&amp;AE52)+COUNTIFS(AE$6:AE52,"="&amp;AE52)=0,"",COUNTIFS($AE$6:$AE$200,"&gt;"&amp;AE52)+COUNTIFS(AE$6:AE52,"="&amp;AE52)))</f>
        <v>7</v>
      </c>
      <c r="E52" s="19" t="str">
        <f>IF(AC52=0,"",IF(COUNTIFS(AN:AN,AN52,AO:AO,"&gt;"&amp;AO52)+COUNTIFS(AN$6:AN52,AN52,AO$6:AO52,"="&amp;AO52)=0,"",COUNTIFS(AN:AN,AN52,AO:AO,"&gt;"&amp;AO52)+COUNTIFS(AN$6:AN52,AN52,AO$6:AO52,"="&amp;AO52)))</f>
        <v/>
      </c>
      <c r="F52" s="201" t="s">
        <v>44</v>
      </c>
      <c r="G52" s="219">
        <f>IF(F52="","",VLOOKUP(F52,Lookups!$A$2:$F$99,2,FALSE))</f>
        <v>93</v>
      </c>
      <c r="H52" s="120" t="str">
        <f>IF(F52="","",VLOOKUP(F52,Lookups!$A$2:$F$1003,3,FALSE))</f>
        <v>Grade B</v>
      </c>
      <c r="I52" s="121" t="str">
        <f>IFERROR(VLOOKUP(AD52,Lookups!$R$2:$S$6,2,TRUE),"")</f>
        <v>A</v>
      </c>
      <c r="J52" s="120" t="str">
        <f>IF(F52="","",VLOOKUP(F52,Lookups!$A$2:$F$99,4,FALSE))</f>
        <v>PCP Class</v>
      </c>
      <c r="K52" s="120" t="str">
        <f>IF(F52="","",VLOOKUP(F52,Lookups!$A$2:$F$99,5,FALSE))</f>
        <v>Carisbrooke</v>
      </c>
      <c r="L52" s="176" t="str">
        <f>IF(F52="","",VLOOKUP(F52,Lookups!$A$2:$F$99,6,FALSE))</f>
        <v>Carisbrooke</v>
      </c>
      <c r="M52" s="133">
        <f>IF(F52="","",IF(VLOOKUP(F52,Scores!$A$2:$J$98,3,FALSE)=0,"",VLOOKUP(F52,Scores!$A$2:$J$98,3,FALSE)))</f>
        <v>30</v>
      </c>
      <c r="N52" s="67" t="str">
        <f>IF(F52="","",IF(VLOOKUP(F52,Scores!$A$2:$J$98,4,FALSE)=0,"",VLOOKUP(F52,Scores!$A$2:$J$98,4,FALSE)))</f>
        <v/>
      </c>
      <c r="O52" s="67" t="str">
        <f>IF(F52="","",IF(VLOOKUP(F52,Scores!$A$2:$J$98,5,FALSE)=0,"",VLOOKUP(F52,Scores!$A$2:$J$98,5,FALSE)))</f>
        <v/>
      </c>
      <c r="P52" s="67" t="str">
        <f>IF(F52="","",IF(VLOOKUP(F52,Scores!$A$2:$J$98,6,FALSE)=0,"",VLOOKUP(F52,Scores!$A$2:$J$98,6,FALSE)))</f>
        <v/>
      </c>
      <c r="Q52" s="67" t="str">
        <f>IF(F52="","",IF(VLOOKUP(F52,Scores!$A$2:$J$98,7,FALSE)=0,"",VLOOKUP(F52,Scores!$A$2:$J$98,7,FALSE)))</f>
        <v/>
      </c>
      <c r="R52" s="67" t="str">
        <f>IF(F52="","",IF(VLOOKUP(F52,Scores!$A$2:$J$98,8,FALSE)=0,"",VLOOKUP(F52,Scores!$A$2:$J$98,8,FALSE)))</f>
        <v/>
      </c>
      <c r="S52" s="67" t="str">
        <f>IF(F52="","",IF(VLOOKUP(F52,Scores!$A$2:$J$98,9,FALSE)=0,"",VLOOKUP(F52,Scores!$A$2:$J$98,9,FALSE)))</f>
        <v/>
      </c>
      <c r="T52" s="67" t="str">
        <f>IF(F52="","",IF(VLOOKUP(F52,Scores!$A$2:$J$98,10,FALSE)=0,"",VLOOKUP(F52,Scores!$A$2:$J$98,10,FALSE)))</f>
        <v/>
      </c>
      <c r="U52" s="46">
        <f t="shared" si="19"/>
        <v>0.8571428571428571</v>
      </c>
      <c r="V52" s="46" t="str">
        <f t="shared" si="20"/>
        <v/>
      </c>
      <c r="W52" s="46" t="str">
        <f t="shared" si="21"/>
        <v/>
      </c>
      <c r="X52" s="46" t="str">
        <f t="shared" si="22"/>
        <v/>
      </c>
      <c r="Y52" s="46" t="str">
        <f t="shared" si="23"/>
        <v/>
      </c>
      <c r="Z52" s="46" t="str">
        <f t="shared" si="24"/>
        <v/>
      </c>
      <c r="AA52" s="46" t="str">
        <f t="shared" si="25"/>
        <v/>
      </c>
      <c r="AB52" s="46" t="str">
        <f t="shared" si="26"/>
        <v/>
      </c>
      <c r="AC52" s="48">
        <f t="shared" si="27"/>
        <v>1</v>
      </c>
      <c r="AD52" s="47">
        <f t="shared" si="28"/>
        <v>0.8571428571428571</v>
      </c>
      <c r="AE52" s="46" cm="1">
        <f t="array" ref="AE52">IFERROR(IF(AC52&gt;=5,AVERAGE(LARGE(U52:AB52,_xlfn.SEQUENCE(5))),AVERAGE(LARGE(U52:AB52,_xlfn.SEQUENCE(AC52)))),"")</f>
        <v>0.8571428571428571</v>
      </c>
      <c r="AF52" s="49">
        <f t="shared" si="29"/>
        <v>30</v>
      </c>
      <c r="AG52" s="19" cm="1">
        <f t="array" ref="AG52">IFERROR(IF(AC52&gt;=5,SUM(LARGE(M52:T52,_xlfn.SEQUENCE(5))),SUM(LARGE(M52:T52,_xlfn.SEQUENCE(AC52)))),"")</f>
        <v>30</v>
      </c>
      <c r="AH52" s="19">
        <f t="shared" si="31"/>
        <v>6</v>
      </c>
      <c r="AI52" s="19">
        <f t="shared" si="14"/>
        <v>6</v>
      </c>
      <c r="AJ52" s="50">
        <f t="shared" si="30"/>
        <v>30</v>
      </c>
      <c r="AN52" s="19">
        <f t="shared" si="16"/>
        <v>0</v>
      </c>
      <c r="AO52" s="229" t="str">
        <f t="shared" si="17"/>
        <v/>
      </c>
      <c r="AP52" t="str">
        <f>IF(AC52=0,"",IF(COUNTIFS(AN:AN,AN52,AO:AO,"&gt;"&amp;AO52)+COUNTIFS(AN$6:AN52,AN52,AO$6:AO52,"="&amp;AO52)=0,"",COUNTIFS(AN:AN,AN52,AO:AO,"&gt;"&amp;AO52)+COUNTIFS(AN$6:AN52,AN52,AO$6:AO52,"="&amp;AO52)))</f>
        <v/>
      </c>
    </row>
    <row r="53" spans="1:42" x14ac:dyDescent="0.35">
      <c r="A53" s="19" t="str">
        <f t="shared" si="1"/>
        <v>B</v>
      </c>
      <c r="B53" s="19" t="str">
        <f>IF(AC53=0,"",IF(COUNTIFS(A:A,A53,AE:AE,"&gt;"&amp;AE53)+COUNTIFS(A$6:A53,A53,AE$6:AE53,"="&amp;AE53)=0,"",COUNTIFS(A:A,A53,AE:AE,"&gt;"&amp;AE53)+COUNTIFS(A$6:A53,A53,AE$6:AE53,"="&amp;AE53)))</f>
        <v/>
      </c>
      <c r="C53" s="19" t="str">
        <f>IF(AC53=0,"",IF(COUNTIFS($AE$6:$AE$152,"&gt;"&amp;AE53)+COUNTIFS(AE$6:AE53,"="&amp;AE53)=0,"",COUNTIFS($AE$6:$AE$152,"&gt;"&amp;AE53)+COUNTIFS(AE$6:AE53,"="&amp;AE53)))</f>
        <v/>
      </c>
      <c r="D53" s="19" t="str">
        <f>IF(AC53=0,"",IF(COUNTIFS($AE$6:$AE$200,"&gt;"&amp;AE53)+COUNTIFS(AE$6:AE53,"="&amp;AE53)=0,"",COUNTIFS($AE$6:$AE$200,"&gt;"&amp;AE53)+COUNTIFS(AE$6:AE53,"="&amp;AE53)))</f>
        <v/>
      </c>
      <c r="E53" s="19" t="str">
        <f>IF(AC53=0,"",IF(COUNTIFS(AN:AN,AN53,AO:AO,"&gt;"&amp;AO53)+COUNTIFS(AN$6:AN53,AN53,AO$6:AO53,"="&amp;AO53)=0,"",COUNTIFS(AN:AN,AN53,AO:AO,"&gt;"&amp;AO53)+COUNTIFS(AN$6:AN53,AN53,AO$6:AO53,"="&amp;AO53)))</f>
        <v/>
      </c>
      <c r="F53" s="203" t="s">
        <v>115</v>
      </c>
      <c r="G53" s="219">
        <f>IF(F53="","",VLOOKUP(F53,Lookups!$A$2:$F$99,2,FALSE))</f>
        <v>296</v>
      </c>
      <c r="H53" s="120" t="str">
        <f>IF(F53="","",VLOOKUP(F53,Lookups!$A$2:$F$1003,3,FALSE))</f>
        <v>Grade B</v>
      </c>
      <c r="I53" s="121" t="str">
        <f>IFERROR(VLOOKUP(AD53,Lookups!$R$2:$S$6,2,TRUE),"")</f>
        <v/>
      </c>
      <c r="J53" s="120" t="str">
        <f>IF(F53="","",VLOOKUP(F53,Lookups!$A$2:$F$99,4,FALSE))</f>
        <v>PCP Class</v>
      </c>
      <c r="K53" s="120" t="str">
        <f>IF(F53="","",VLOOKUP(F53,Lookups!$A$2:$F$99,5,FALSE))</f>
        <v>None</v>
      </c>
      <c r="L53" s="176" t="str">
        <f>IF(F53="","",VLOOKUP(F53,Lookups!$A$2:$F$99,6,FALSE))</f>
        <v>Newbury</v>
      </c>
      <c r="M53" s="133" t="str">
        <f>IF(F53="","",IF(VLOOKUP(F53,Scores!$A$2:$J$98,3,FALSE)=0,"",VLOOKUP(F53,Scores!$A$2:$J$98,3,FALSE)))</f>
        <v/>
      </c>
      <c r="N53" s="67" t="str">
        <f>IF(F53="","",IF(VLOOKUP(F53,Scores!$A$2:$J$98,4,FALSE)=0,"",VLOOKUP(F53,Scores!$A$2:$J$98,4,FALSE)))</f>
        <v/>
      </c>
      <c r="O53" s="67" t="str">
        <f>IF(F53="","",IF(VLOOKUP(F53,Scores!$A$2:$J$98,5,FALSE)=0,"",VLOOKUP(F53,Scores!$A$2:$J$98,5,FALSE)))</f>
        <v/>
      </c>
      <c r="P53" s="67" t="str">
        <f>IF(F53="","",IF(VLOOKUP(F53,Scores!$A$2:$J$98,6,FALSE)=0,"",VLOOKUP(F53,Scores!$A$2:$J$98,6,FALSE)))</f>
        <v/>
      </c>
      <c r="Q53" s="67" t="str">
        <f>IF(F53="","",IF(VLOOKUP(F53,Scores!$A$2:$J$98,7,FALSE)=0,"",VLOOKUP(F53,Scores!$A$2:$J$98,7,FALSE)))</f>
        <v/>
      </c>
      <c r="R53" s="67" t="str">
        <f>IF(F53="","",IF(VLOOKUP(F53,Scores!$A$2:$J$98,8,FALSE)=0,"",VLOOKUP(F53,Scores!$A$2:$J$98,8,FALSE)))</f>
        <v/>
      </c>
      <c r="S53" s="67" t="str">
        <f>IF(F53="","",IF(VLOOKUP(F53,Scores!$A$2:$J$98,9,FALSE)=0,"",VLOOKUP(F53,Scores!$A$2:$J$98,9,FALSE)))</f>
        <v/>
      </c>
      <c r="T53" s="67" t="str">
        <f>IF(F53="","",IF(VLOOKUP(F53,Scores!$A$2:$J$98,10,FALSE)=0,"",VLOOKUP(F53,Scores!$A$2:$J$98,10,FALSE)))</f>
        <v/>
      </c>
      <c r="U53" s="46" t="str">
        <f t="shared" si="19"/>
        <v/>
      </c>
      <c r="V53" s="46" t="str">
        <f t="shared" si="20"/>
        <v/>
      </c>
      <c r="W53" s="46" t="str">
        <f t="shared" si="21"/>
        <v/>
      </c>
      <c r="X53" s="46" t="str">
        <f t="shared" si="22"/>
        <v/>
      </c>
      <c r="Y53" s="46" t="str">
        <f t="shared" si="23"/>
        <v/>
      </c>
      <c r="Z53" s="46" t="str">
        <f t="shared" si="24"/>
        <v/>
      </c>
      <c r="AA53" s="46" t="str">
        <f t="shared" si="25"/>
        <v/>
      </c>
      <c r="AB53" s="46" t="str">
        <f t="shared" si="26"/>
        <v/>
      </c>
      <c r="AC53" s="48">
        <f t="shared" si="27"/>
        <v>0</v>
      </c>
      <c r="AD53" s="47" t="str">
        <f t="shared" si="28"/>
        <v/>
      </c>
      <c r="AE53" s="46" t="str" cm="1">
        <f t="array" ref="AE53">IFERROR(IF(AC53&gt;=5,AVERAGE(LARGE(U53:AB53,_xlfn.SEQUENCE(5))),AVERAGE(LARGE(U53:AB53,_xlfn.SEQUENCE(AC53)))),"")</f>
        <v/>
      </c>
      <c r="AF53" s="49">
        <f t="shared" si="29"/>
        <v>0</v>
      </c>
      <c r="AG53" s="19" t="str" cm="1">
        <f t="array" ref="AG53">IFERROR(IF(AC53&gt;=5,SUM(LARGE(M53:T53,_xlfn.SEQUENCE(5))),SUM(LARGE(M53:T53,_xlfn.SEQUENCE(AC53)))),"")</f>
        <v/>
      </c>
      <c r="AH53" s="19" t="str">
        <f t="shared" si="31"/>
        <v/>
      </c>
      <c r="AI53" s="19" t="str">
        <f t="shared" si="14"/>
        <v/>
      </c>
      <c r="AJ53" s="50" t="str">
        <f t="shared" si="30"/>
        <v/>
      </c>
      <c r="AN53" s="19">
        <f t="shared" si="16"/>
        <v>0</v>
      </c>
      <c r="AO53" s="229" t="str">
        <f t="shared" si="17"/>
        <v/>
      </c>
      <c r="AP53" t="str">
        <f>IF(AC53=0,"",IF(COUNTIFS(AN:AN,AN53,AO:AO,"&gt;"&amp;AO53)+COUNTIFS(AN$6:AN53,AN53,AO$6:AO53,"="&amp;AO53)=0,"",COUNTIFS(AN:AN,AN53,AO:AO,"&gt;"&amp;AO53)+COUNTIFS(AN$6:AN53,AN53,AO$6:AO53,"="&amp;AO53)))</f>
        <v/>
      </c>
    </row>
    <row r="54" spans="1:42" x14ac:dyDescent="0.35">
      <c r="A54" s="19" t="str">
        <f t="shared" si="1"/>
        <v>B</v>
      </c>
      <c r="B54" s="19">
        <f>IF(AC54=0,"",IF(COUNTIFS(A:A,A54,AE:AE,"&gt;"&amp;AE54)+COUNTIFS(A$6:A54,A54,AE$6:AE54,"="&amp;AE54)=0,"",COUNTIFS(A:A,A54,AE:AE,"&gt;"&amp;AE54)+COUNTIFS(A$6:A54,A54,AE$6:AE54,"="&amp;AE54)))</f>
        <v>2</v>
      </c>
      <c r="C54" s="19">
        <f>IF(AC54=0,"",IF(COUNTIFS($AE$6:$AE$152,"&gt;"&amp;AE54)+COUNTIFS(AE$6:AE54,"="&amp;AE54)=0,"",COUNTIFS($AE$6:$AE$152,"&gt;"&amp;AE54)+COUNTIFS(AE$6:AE54,"="&amp;AE54)))</f>
        <v>8</v>
      </c>
      <c r="D54" s="19">
        <f>IF(AC54=0,"",IF(COUNTIFS($AE$6:$AE$200,"&gt;"&amp;AE54)+COUNTIFS(AE$6:AE54,"="&amp;AE54)=0,"",COUNTIFS($AE$6:$AE$200,"&gt;"&amp;AE54)+COUNTIFS(AE$6:AE54,"="&amp;AE54)))</f>
        <v>8</v>
      </c>
      <c r="E54" s="19" t="str">
        <f>IF(AC54=0,"",IF(COUNTIFS(AN:AN,AN54,AO:AO,"&gt;"&amp;AO54)+COUNTIFS(AN$6:AN54,AN54,AO$6:AO54,"="&amp;AO54)=0,"",COUNTIFS(AN:AN,AN54,AO:AO,"&gt;"&amp;AO54)+COUNTIFS(AN$6:AN54,AN54,AO$6:AO54,"="&amp;AO54)))</f>
        <v/>
      </c>
      <c r="F54" s="201" t="s">
        <v>35</v>
      </c>
      <c r="G54" s="219">
        <f>IF(F54="","",VLOOKUP(F54,Lookups!$A$2:$F$99,2,FALSE))</f>
        <v>447</v>
      </c>
      <c r="H54" s="120" t="str">
        <f>IF(F54="","",VLOOKUP(F54,Lookups!$A$2:$F$1003,3,FALSE))</f>
        <v>Grade B</v>
      </c>
      <c r="I54" s="121" t="str">
        <f>IFERROR(VLOOKUP(AD54,Lookups!$R$2:$S$6,2,TRUE),"")</f>
        <v>A</v>
      </c>
      <c r="J54" s="120" t="str">
        <f>IF(F54="","",VLOOKUP(F54,Lookups!$A$2:$F$99,4,FALSE))</f>
        <v>PCP Class</v>
      </c>
      <c r="K54" s="120" t="str">
        <f>IF(F54="","",VLOOKUP(F54,Lookups!$A$2:$F$99,5,FALSE))</f>
        <v>Weston Warriors</v>
      </c>
      <c r="L54" s="176" t="str">
        <f>IF(F54="","",VLOOKUP(F54,Lookups!$A$2:$F$99,6,FALSE))</f>
        <v>Weston Warriors</v>
      </c>
      <c r="M54" s="133">
        <f>IF(F54="","",IF(VLOOKUP(F54,Scores!$A$2:$J$98,3,FALSE)=0,"",VLOOKUP(F54,Scores!$A$2:$J$98,3,FALSE)))</f>
        <v>30</v>
      </c>
      <c r="N54" s="67" t="str">
        <f>IF(F54="","",IF(VLOOKUP(F54,Scores!$A$2:$J$98,4,FALSE)=0,"",VLOOKUP(F54,Scores!$A$2:$J$98,4,FALSE)))</f>
        <v/>
      </c>
      <c r="O54" s="67" t="str">
        <f>IF(F54="","",IF(VLOOKUP(F54,Scores!$A$2:$J$98,5,FALSE)=0,"",VLOOKUP(F54,Scores!$A$2:$J$98,5,FALSE)))</f>
        <v/>
      </c>
      <c r="P54" s="67" t="str">
        <f>IF(F54="","",IF(VLOOKUP(F54,Scores!$A$2:$J$98,6,FALSE)=0,"",VLOOKUP(F54,Scores!$A$2:$J$98,6,FALSE)))</f>
        <v/>
      </c>
      <c r="Q54" s="67" t="str">
        <f>IF(F54="","",IF(VLOOKUP(F54,Scores!$A$2:$J$98,7,FALSE)=0,"",VLOOKUP(F54,Scores!$A$2:$J$98,7,FALSE)))</f>
        <v/>
      </c>
      <c r="R54" s="67" t="str">
        <f>IF(F54="","",IF(VLOOKUP(F54,Scores!$A$2:$J$98,8,FALSE)=0,"",VLOOKUP(F54,Scores!$A$2:$J$98,8,FALSE)))</f>
        <v/>
      </c>
      <c r="S54" s="67" t="str">
        <f>IF(F54="","",IF(VLOOKUP(F54,Scores!$A$2:$J$98,9,FALSE)=0,"",VLOOKUP(F54,Scores!$A$2:$J$98,9,FALSE)))</f>
        <v/>
      </c>
      <c r="T54" s="67" t="str">
        <f>IF(F54="","",IF(VLOOKUP(F54,Scores!$A$2:$J$98,10,FALSE)=0,"",VLOOKUP(F54,Scores!$A$2:$J$98,10,FALSE)))</f>
        <v/>
      </c>
      <c r="U54" s="46">
        <f t="shared" si="19"/>
        <v>0.8571428571428571</v>
      </c>
      <c r="V54" s="46" t="str">
        <f t="shared" si="20"/>
        <v/>
      </c>
      <c r="W54" s="46" t="str">
        <f t="shared" si="21"/>
        <v/>
      </c>
      <c r="X54" s="46" t="str">
        <f t="shared" si="22"/>
        <v/>
      </c>
      <c r="Y54" s="46" t="str">
        <f t="shared" si="23"/>
        <v/>
      </c>
      <c r="Z54" s="46" t="str">
        <f t="shared" si="24"/>
        <v/>
      </c>
      <c r="AA54" s="46" t="str">
        <f t="shared" si="25"/>
        <v/>
      </c>
      <c r="AB54" s="46" t="str">
        <f t="shared" si="26"/>
        <v/>
      </c>
      <c r="AC54" s="48">
        <f t="shared" si="27"/>
        <v>1</v>
      </c>
      <c r="AD54" s="47">
        <f t="shared" si="28"/>
        <v>0.8571428571428571</v>
      </c>
      <c r="AE54" s="46" cm="1">
        <f t="array" ref="AE54">IFERROR(IF(AC54&gt;=5,AVERAGE(LARGE(U54:AB54,_xlfn.SEQUENCE(5))),AVERAGE(LARGE(U54:AB54,_xlfn.SEQUENCE(AC54)))),"")</f>
        <v>0.8571428571428571</v>
      </c>
      <c r="AF54" s="49">
        <f t="shared" si="29"/>
        <v>30</v>
      </c>
      <c r="AG54" s="19" cm="1">
        <f t="array" ref="AG54">IFERROR(IF(AC54&gt;=5,SUM(LARGE(M54:T54,_xlfn.SEQUENCE(5))),SUM(LARGE(M54:T54,_xlfn.SEQUENCE(AC54)))),"")</f>
        <v>30</v>
      </c>
      <c r="AH54" s="19">
        <f t="shared" si="31"/>
        <v>6</v>
      </c>
      <c r="AI54" s="19">
        <f t="shared" si="14"/>
        <v>6</v>
      </c>
      <c r="AJ54" s="50">
        <f t="shared" si="30"/>
        <v>30</v>
      </c>
      <c r="AN54" s="19">
        <f t="shared" si="16"/>
        <v>0</v>
      </c>
      <c r="AO54" s="229" t="str">
        <f t="shared" si="17"/>
        <v/>
      </c>
      <c r="AP54" t="str">
        <f>IF(AC54=0,"",IF(COUNTIFS(AN:AN,AN54,AO:AO,"&gt;"&amp;AO54)+COUNTIFS(AN$6:AN54,AN54,AO$6:AO54,"="&amp;AO54)=0,"",COUNTIFS(AN:AN,AN54,AO:AO,"&gt;"&amp;AO54)+COUNTIFS(AN$6:AN54,AN54,AO$6:AO54,"="&amp;AO54)))</f>
        <v/>
      </c>
    </row>
    <row r="55" spans="1:42" x14ac:dyDescent="0.35">
      <c r="A55" s="19" t="str">
        <f t="shared" si="1"/>
        <v>B</v>
      </c>
      <c r="B55" s="19">
        <f>IF(AC55=0,"",IF(COUNTIFS(A:A,A55,AE:AE,"&gt;"&amp;AE55)+COUNTIFS(A$6:A55,A55,AE$6:AE55,"="&amp;AE55)=0,"",COUNTIFS(A:A,A55,AE:AE,"&gt;"&amp;AE55)+COUNTIFS(A$6:A55,A55,AE$6:AE55,"="&amp;AE55)))</f>
        <v>6</v>
      </c>
      <c r="C55" s="19">
        <f>IF(AC55=0,"",IF(COUNTIFS($AE$6:$AE$152,"&gt;"&amp;AE55)+COUNTIFS(AE$6:AE55,"="&amp;AE55)=0,"",COUNTIFS($AE$6:$AE$152,"&gt;"&amp;AE55)+COUNTIFS(AE$6:AE55,"="&amp;AE55)))</f>
        <v>19</v>
      </c>
      <c r="D55" s="19">
        <f>IF(AC55=0,"",IF(COUNTIFS($AE$6:$AE$200,"&gt;"&amp;AE55)+COUNTIFS(AE$6:AE55,"="&amp;AE55)=0,"",COUNTIFS($AE$6:$AE$200,"&gt;"&amp;AE55)+COUNTIFS(AE$6:AE55,"="&amp;AE55)))</f>
        <v>19</v>
      </c>
      <c r="E55" s="19" t="str">
        <f>IF(AC55=0,"",IF(COUNTIFS(AN:AN,AN55,AO:AO,"&gt;"&amp;AO55)+COUNTIFS(AN$6:AN55,AN55,AO$6:AO55,"="&amp;AO55)=0,"",COUNTIFS(AN:AN,AN55,AO:AO,"&gt;"&amp;AO55)+COUNTIFS(AN$6:AN55,AN55,AO$6:AO55,"="&amp;AO55)))</f>
        <v/>
      </c>
      <c r="F55" s="202" t="s">
        <v>83</v>
      </c>
      <c r="G55" s="219">
        <f>IF(F55="","",VLOOKUP(F55,Lookups!$A$2:$F$99,2,FALSE))</f>
        <v>449</v>
      </c>
      <c r="H55" s="120" t="str">
        <f>IF(F55="","",VLOOKUP(F55,Lookups!$A$2:$F$1003,3,FALSE))</f>
        <v>Grade B</v>
      </c>
      <c r="I55" s="121" t="str">
        <f>IFERROR(VLOOKUP(AD55,Lookups!$R$2:$S$6,2,TRUE),"")</f>
        <v>C</v>
      </c>
      <c r="J55" s="120" t="str">
        <f>IF(F55="","",VLOOKUP(F55,Lookups!$A$2:$F$99,4,FALSE))</f>
        <v>PCP Class</v>
      </c>
      <c r="K55" s="120" t="str">
        <f>IF(F55="","",VLOOKUP(F55,Lookups!$A$2:$F$99,5,FALSE))</f>
        <v>Frobury Hares</v>
      </c>
      <c r="L55" s="176" t="str">
        <f>IF(F55="","",VLOOKUP(F55,Lookups!$A$2:$F$99,6,FALSE))</f>
        <v>Frobury</v>
      </c>
      <c r="M55" s="133">
        <f>IF(F55="","",IF(VLOOKUP(F55,Scores!$A$2:$J$98,3,FALSE)=0,"",VLOOKUP(F55,Scores!$A$2:$J$98,3,FALSE)))</f>
        <v>16</v>
      </c>
      <c r="N55" s="67" t="str">
        <f>IF(F55="","",IF(VLOOKUP(F55,Scores!$A$2:$J$98,4,FALSE)=0,"",VLOOKUP(F55,Scores!$A$2:$J$98,4,FALSE)))</f>
        <v/>
      </c>
      <c r="O55" s="67" t="str">
        <f>IF(F55="","",IF(VLOOKUP(F55,Scores!$A$2:$J$98,5,FALSE)=0,"",VLOOKUP(F55,Scores!$A$2:$J$98,5,FALSE)))</f>
        <v/>
      </c>
      <c r="P55" s="67" t="str">
        <f>IF(F55="","",IF(VLOOKUP(F55,Scores!$A$2:$J$98,6,FALSE)=0,"",VLOOKUP(F55,Scores!$A$2:$J$98,6,FALSE)))</f>
        <v/>
      </c>
      <c r="Q55" s="67" t="str">
        <f>IF(F55="","",IF(VLOOKUP(F55,Scores!$A$2:$J$98,7,FALSE)=0,"",VLOOKUP(F55,Scores!$A$2:$J$98,7,FALSE)))</f>
        <v/>
      </c>
      <c r="R55" s="67" t="str">
        <f>IF(F55="","",IF(VLOOKUP(F55,Scores!$A$2:$J$98,8,FALSE)=0,"",VLOOKUP(F55,Scores!$A$2:$J$98,8,FALSE)))</f>
        <v/>
      </c>
      <c r="S55" s="67" t="str">
        <f>IF(F55="","",IF(VLOOKUP(F55,Scores!$A$2:$J$98,9,FALSE)=0,"",VLOOKUP(F55,Scores!$A$2:$J$98,9,FALSE)))</f>
        <v/>
      </c>
      <c r="T55" s="67" t="str">
        <f>IF(F55="","",IF(VLOOKUP(F55,Scores!$A$2:$J$98,10,FALSE)=0,"",VLOOKUP(F55,Scores!$A$2:$J$98,10,FALSE)))</f>
        <v/>
      </c>
      <c r="U55" s="46">
        <f t="shared" si="19"/>
        <v>0.45714285714285713</v>
      </c>
      <c r="V55" s="46" t="str">
        <f t="shared" si="20"/>
        <v/>
      </c>
      <c r="W55" s="46" t="str">
        <f t="shared" si="21"/>
        <v/>
      </c>
      <c r="X55" s="46" t="str">
        <f t="shared" si="22"/>
        <v/>
      </c>
      <c r="Y55" s="46" t="str">
        <f t="shared" si="23"/>
        <v/>
      </c>
      <c r="Z55" s="46" t="str">
        <f t="shared" si="24"/>
        <v/>
      </c>
      <c r="AA55" s="46" t="str">
        <f t="shared" si="25"/>
        <v/>
      </c>
      <c r="AB55" s="46" t="str">
        <f t="shared" si="26"/>
        <v/>
      </c>
      <c r="AC55" s="48">
        <f t="shared" si="27"/>
        <v>1</v>
      </c>
      <c r="AD55" s="47">
        <f t="shared" si="28"/>
        <v>0.45714285714285713</v>
      </c>
      <c r="AE55" s="46" cm="1">
        <f t="array" ref="AE55">IFERROR(IF(AC55&gt;=5,AVERAGE(LARGE(U55:AB55,_xlfn.SEQUENCE(5))),AVERAGE(LARGE(U55:AB55,_xlfn.SEQUENCE(AC55)))),"")</f>
        <v>0.45714285714285713</v>
      </c>
      <c r="AF55" s="49">
        <f t="shared" si="29"/>
        <v>16</v>
      </c>
      <c r="AG55" s="19" cm="1">
        <f t="array" ref="AG55">IFERROR(IF(AC55&gt;=5,SUM(LARGE(M55:T55,_xlfn.SEQUENCE(5))),SUM(LARGE(M55:T55,_xlfn.SEQUENCE(AC55)))),"")</f>
        <v>16</v>
      </c>
      <c r="AH55" s="19">
        <f t="shared" si="31"/>
        <v>19</v>
      </c>
      <c r="AI55" s="19">
        <f t="shared" si="14"/>
        <v>19</v>
      </c>
      <c r="AJ55" s="50">
        <f t="shared" si="30"/>
        <v>16</v>
      </c>
      <c r="AN55" s="19">
        <f t="shared" si="16"/>
        <v>0</v>
      </c>
      <c r="AO55" s="229" t="str">
        <f t="shared" si="17"/>
        <v/>
      </c>
      <c r="AP55" t="str">
        <f>IF(AC55=0,"",IF(COUNTIFS(AN:AN,AN55,AO:AO,"&gt;"&amp;AO55)+COUNTIFS(AN$6:AN55,AN55,AO$6:AO55,"="&amp;AO55)=0,"",COUNTIFS(AN:AN,AN55,AO:AO,"&gt;"&amp;AO55)+COUNTIFS(AN$6:AN55,AN55,AO$6:AO55,"="&amp;AO55)))</f>
        <v/>
      </c>
    </row>
    <row r="56" spans="1:42" x14ac:dyDescent="0.35">
      <c r="A56" s="19" t="str">
        <f t="shared" si="1"/>
        <v>B</v>
      </c>
      <c r="B56" s="19" t="str">
        <f>IF(AC56=0,"",IF(COUNTIFS(A:A,A56,AE:AE,"&gt;"&amp;AE56)+COUNTIFS(A$6:A56,A56,AE$6:AE56,"="&amp;AE56)=0,"",COUNTIFS(A:A,A56,AE:AE,"&gt;"&amp;AE56)+COUNTIFS(A$6:A56,A56,AE$6:AE56,"="&amp;AE56)))</f>
        <v/>
      </c>
      <c r="C56" s="19" t="str">
        <f>IF(AC56=0,"",IF(COUNTIFS($AE$6:$AE$152,"&gt;"&amp;AE56)+COUNTIFS(AE$6:AE56,"="&amp;AE56)=0,"",COUNTIFS($AE$6:$AE$152,"&gt;"&amp;AE56)+COUNTIFS(AE$6:AE56,"="&amp;AE56)))</f>
        <v/>
      </c>
      <c r="D56" s="19" t="str">
        <f>IF(AC56=0,"",IF(COUNTIFS($AE$6:$AE$200,"&gt;"&amp;AE56)+COUNTIFS(AE$6:AE56,"="&amp;AE56)=0,"",COUNTIFS($AE$6:$AE$200,"&gt;"&amp;AE56)+COUNTIFS(AE$6:AE56,"="&amp;AE56)))</f>
        <v/>
      </c>
      <c r="E56" s="19" t="str">
        <f>IF(AC56=0,"",IF(COUNTIFS(AN:AN,AN56,AO:AO,"&gt;"&amp;AO56)+COUNTIFS(AN$6:AN56,AN56,AO$6:AO56,"="&amp;AO56)=0,"",COUNTIFS(AN:AN,AN56,AO:AO,"&gt;"&amp;AO56)+COUNTIFS(AN$6:AN56,AN56,AO$6:AO56,"="&amp;AO56)))</f>
        <v/>
      </c>
      <c r="F56" s="202" t="s">
        <v>119</v>
      </c>
      <c r="G56" s="219">
        <f>IF(F56="","",VLOOKUP(F56,Lookups!$A$2:$F$99,2,FALSE))</f>
        <v>784</v>
      </c>
      <c r="H56" s="120" t="str">
        <f>IF(F56="","",VLOOKUP(F56,Lookups!$A$2:$F$1003,3,FALSE))</f>
        <v>Grade B</v>
      </c>
      <c r="I56" s="121" t="str">
        <f>IFERROR(VLOOKUP(AD56,Lookups!$R$2:$S$6,2,TRUE),"")</f>
        <v/>
      </c>
      <c r="J56" s="120" t="str">
        <f>IF(F56="","",VLOOKUP(F56,Lookups!$A$2:$F$99,4,FALSE))</f>
        <v>PCP Class</v>
      </c>
      <c r="K56" s="120" t="str">
        <f>IF(F56="","",VLOOKUP(F56,Lookups!$A$2:$F$99,5,FALSE))</f>
        <v>None</v>
      </c>
      <c r="L56" s="176" t="str">
        <f>IF(F56="","",VLOOKUP(F56,Lookups!$A$2:$F$99,6,FALSE))</f>
        <v>Buccaneers</v>
      </c>
      <c r="M56" s="133" t="str">
        <f>IF(F56="","",IF(VLOOKUP(F56,Scores!$A$2:$J$98,3,FALSE)=0,"",VLOOKUP(F56,Scores!$A$2:$J$98,3,FALSE)))</f>
        <v/>
      </c>
      <c r="N56" s="67" t="str">
        <f>IF(F56="","",IF(VLOOKUP(F56,Scores!$A$2:$J$98,4,FALSE)=0,"",VLOOKUP(F56,Scores!$A$2:$J$98,4,FALSE)))</f>
        <v/>
      </c>
      <c r="O56" s="67" t="str">
        <f>IF(F56="","",IF(VLOOKUP(F56,Scores!$A$2:$J$98,5,FALSE)=0,"",VLOOKUP(F56,Scores!$A$2:$J$98,5,FALSE)))</f>
        <v/>
      </c>
      <c r="P56" s="67" t="str">
        <f>IF(F56="","",IF(VLOOKUP(F56,Scores!$A$2:$J$98,6,FALSE)=0,"",VLOOKUP(F56,Scores!$A$2:$J$98,6,FALSE)))</f>
        <v/>
      </c>
      <c r="Q56" s="67" t="str">
        <f>IF(F56="","",IF(VLOOKUP(F56,Scores!$A$2:$J$98,7,FALSE)=0,"",VLOOKUP(F56,Scores!$A$2:$J$98,7,FALSE)))</f>
        <v/>
      </c>
      <c r="R56" s="67" t="str">
        <f>IF(F56="","",IF(VLOOKUP(F56,Scores!$A$2:$J$98,8,FALSE)=0,"",VLOOKUP(F56,Scores!$A$2:$J$98,8,FALSE)))</f>
        <v/>
      </c>
      <c r="S56" s="67" t="str">
        <f>IF(F56="","",IF(VLOOKUP(F56,Scores!$A$2:$J$98,9,FALSE)=0,"",VLOOKUP(F56,Scores!$A$2:$J$98,9,FALSE)))</f>
        <v/>
      </c>
      <c r="T56" s="67" t="str">
        <f>IF(F56="","",IF(VLOOKUP(F56,Scores!$A$2:$J$98,10,FALSE)=0,"",VLOOKUP(F56,Scores!$A$2:$J$98,10,FALSE)))</f>
        <v/>
      </c>
      <c r="U56" s="46" t="str">
        <f t="shared" si="19"/>
        <v/>
      </c>
      <c r="V56" s="46" t="str">
        <f t="shared" si="20"/>
        <v/>
      </c>
      <c r="W56" s="46" t="str">
        <f t="shared" si="21"/>
        <v/>
      </c>
      <c r="X56" s="46" t="str">
        <f t="shared" si="22"/>
        <v/>
      </c>
      <c r="Y56" s="46" t="str">
        <f t="shared" si="23"/>
        <v/>
      </c>
      <c r="Z56" s="46" t="str">
        <f t="shared" si="24"/>
        <v/>
      </c>
      <c r="AA56" s="46" t="str">
        <f t="shared" si="25"/>
        <v/>
      </c>
      <c r="AB56" s="46" t="str">
        <f t="shared" si="26"/>
        <v/>
      </c>
      <c r="AC56" s="48">
        <f t="shared" si="27"/>
        <v>0</v>
      </c>
      <c r="AD56" s="47" t="str">
        <f t="shared" si="28"/>
        <v/>
      </c>
      <c r="AE56" s="46" t="str" cm="1">
        <f t="array" ref="AE56">IFERROR(IF(AC56&gt;=5,AVERAGE(LARGE(U56:AB56,_xlfn.SEQUENCE(5))),AVERAGE(LARGE(U56:AB56,_xlfn.SEQUENCE(AC56)))),"")</f>
        <v/>
      </c>
      <c r="AF56" s="49">
        <f t="shared" si="29"/>
        <v>0</v>
      </c>
      <c r="AG56" s="19" t="str" cm="1">
        <f t="array" ref="AG56">IFERROR(IF(AC56&gt;=5,SUM(LARGE(M56:T56,_xlfn.SEQUENCE(5))),SUM(LARGE(M56:T56,_xlfn.SEQUENCE(AC56)))),"")</f>
        <v/>
      </c>
      <c r="AH56" s="19" t="str">
        <f t="shared" si="31"/>
        <v/>
      </c>
      <c r="AI56" s="19" t="str">
        <f t="shared" si="14"/>
        <v/>
      </c>
      <c r="AJ56" s="50" t="str">
        <f t="shared" si="30"/>
        <v/>
      </c>
      <c r="AN56" s="19">
        <f t="shared" si="16"/>
        <v>0</v>
      </c>
      <c r="AO56" s="229" t="str">
        <f t="shared" si="17"/>
        <v/>
      </c>
      <c r="AP56" t="str">
        <f>IF(AC56=0,"",IF(COUNTIFS(AN:AN,AN56,AO:AO,"&gt;"&amp;AO56)+COUNTIFS(AN$6:AN56,AN56,AO$6:AO56,"="&amp;AO56)=0,"",COUNTIFS(AN:AN,AN56,AO:AO,"&gt;"&amp;AO56)+COUNTIFS(AN$6:AN56,AN56,AO$6:AO56,"="&amp;AO56)))</f>
        <v/>
      </c>
    </row>
    <row r="57" spans="1:42" x14ac:dyDescent="0.35">
      <c r="A57" s="19" t="str">
        <f t="shared" si="1"/>
        <v>B</v>
      </c>
      <c r="B57" s="19" t="str">
        <f>IF(AC57=0,"",IF(COUNTIFS(A:A,A57,AE:AE,"&gt;"&amp;AE57)+COUNTIFS(A$6:A57,A57,AE$6:AE57,"="&amp;AE57)=0,"",COUNTIFS(A:A,A57,AE:AE,"&gt;"&amp;AE57)+COUNTIFS(A$6:A57,A57,AE$6:AE57,"="&amp;AE57)))</f>
        <v/>
      </c>
      <c r="C57" s="19" t="str">
        <f>IF(AC57=0,"",IF(COUNTIFS($AE$6:$AE$152,"&gt;"&amp;AE57)+COUNTIFS(AE$6:AE57,"="&amp;AE57)=0,"",COUNTIFS($AE$6:$AE$152,"&gt;"&amp;AE57)+COUNTIFS(AE$6:AE57,"="&amp;AE57)))</f>
        <v/>
      </c>
      <c r="D57" s="19" t="str">
        <f>IF(AC57=0,"",IF(COUNTIFS($AE$6:$AE$200,"&gt;"&amp;AE57)+COUNTIFS(AE$6:AE57,"="&amp;AE57)=0,"",COUNTIFS($AE$6:$AE$200,"&gt;"&amp;AE57)+COUNTIFS(AE$6:AE57,"="&amp;AE57)))</f>
        <v/>
      </c>
      <c r="E57" s="19" t="str">
        <f>IF(AC57=0,"",IF(COUNTIFS(AN:AN,AN57,AO:AO,"&gt;"&amp;AO57)+COUNTIFS(AN$6:AN57,AN57,AO$6:AO57,"="&amp;AO57)=0,"",COUNTIFS(AN:AN,AN57,AO:AO,"&gt;"&amp;AO57)+COUNTIFS(AN$6:AN57,AN57,AO$6:AO57,"="&amp;AO57)))</f>
        <v/>
      </c>
      <c r="F57" s="201" t="s">
        <v>84</v>
      </c>
      <c r="G57" s="219">
        <f>IF(F57="","",VLOOKUP(F57,Lookups!$A$2:$F$99,2,FALSE))</f>
        <v>791</v>
      </c>
      <c r="H57" s="120" t="str">
        <f>IF(F57="","",VLOOKUP(F57,Lookups!$A$2:$F$1003,3,FALSE))</f>
        <v>Grade B</v>
      </c>
      <c r="I57" s="121" t="str">
        <f>IFERROR(VLOOKUP(AD57,Lookups!$R$2:$S$6,2,TRUE),"")</f>
        <v/>
      </c>
      <c r="J57" s="120" t="str">
        <f>IF(F57="","",VLOOKUP(F57,Lookups!$A$2:$F$99,4,FALSE))</f>
        <v>PCP Class</v>
      </c>
      <c r="K57" s="120" t="str">
        <f>IF(F57="","",VLOOKUP(F57,Lookups!$A$2:$F$99,5,FALSE))</f>
        <v>None</v>
      </c>
      <c r="L57" s="176" t="str">
        <f>IF(F57="","",VLOOKUP(F57,Lookups!$A$2:$F$99,6,FALSE))</f>
        <v>Bisley</v>
      </c>
      <c r="M57" s="133" t="str">
        <f>IF(F57="","",IF(VLOOKUP(F57,Scores!$A$2:$J$98,3,FALSE)=0,"",VLOOKUP(F57,Scores!$A$2:$J$98,3,FALSE)))</f>
        <v/>
      </c>
      <c r="N57" s="67" t="str">
        <f>IF(F57="","",IF(VLOOKUP(F57,Scores!$A$2:$J$98,4,FALSE)=0,"",VLOOKUP(F57,Scores!$A$2:$J$98,4,FALSE)))</f>
        <v/>
      </c>
      <c r="O57" s="67" t="str">
        <f>IF(F57="","",IF(VLOOKUP(F57,Scores!$A$2:$J$98,5,FALSE)=0,"",VLOOKUP(F57,Scores!$A$2:$J$98,5,FALSE)))</f>
        <v/>
      </c>
      <c r="P57" s="67" t="str">
        <f>IF(F57="","",IF(VLOOKUP(F57,Scores!$A$2:$J$98,6,FALSE)=0,"",VLOOKUP(F57,Scores!$A$2:$J$98,6,FALSE)))</f>
        <v/>
      </c>
      <c r="Q57" s="67" t="str">
        <f>IF(F57="","",IF(VLOOKUP(F57,Scores!$A$2:$J$98,7,FALSE)=0,"",VLOOKUP(F57,Scores!$A$2:$J$98,7,FALSE)))</f>
        <v/>
      </c>
      <c r="R57" s="67" t="str">
        <f>IF(F57="","",IF(VLOOKUP(F57,Scores!$A$2:$J$98,8,FALSE)=0,"",VLOOKUP(F57,Scores!$A$2:$J$98,8,FALSE)))</f>
        <v/>
      </c>
      <c r="S57" s="67" t="str">
        <f>IF(F57="","",IF(VLOOKUP(F57,Scores!$A$2:$J$98,9,FALSE)=0,"",VLOOKUP(F57,Scores!$A$2:$J$98,9,FALSE)))</f>
        <v/>
      </c>
      <c r="T57" s="67" t="str">
        <f>IF(F57="","",IF(VLOOKUP(F57,Scores!$A$2:$J$98,10,FALSE)=0,"",VLOOKUP(F57,Scores!$A$2:$J$98,10,FALSE)))</f>
        <v/>
      </c>
      <c r="U57" s="46" t="str">
        <f t="shared" si="19"/>
        <v/>
      </c>
      <c r="V57" s="46" t="str">
        <f t="shared" si="20"/>
        <v/>
      </c>
      <c r="W57" s="46" t="str">
        <f t="shared" si="21"/>
        <v/>
      </c>
      <c r="X57" s="46" t="str">
        <f t="shared" si="22"/>
        <v/>
      </c>
      <c r="Y57" s="46" t="str">
        <f t="shared" si="23"/>
        <v/>
      </c>
      <c r="Z57" s="46" t="str">
        <f t="shared" si="24"/>
        <v/>
      </c>
      <c r="AA57" s="46" t="str">
        <f t="shared" si="25"/>
        <v/>
      </c>
      <c r="AB57" s="46" t="str">
        <f t="shared" si="26"/>
        <v/>
      </c>
      <c r="AC57" s="48">
        <f t="shared" si="27"/>
        <v>0</v>
      </c>
      <c r="AD57" s="47" t="str">
        <f t="shared" si="28"/>
        <v/>
      </c>
      <c r="AE57" s="46" t="str" cm="1">
        <f t="array" ref="AE57">IFERROR(IF(AC57&gt;=5,AVERAGE(LARGE(U57:AB57,_xlfn.SEQUENCE(5))),AVERAGE(LARGE(U57:AB57,_xlfn.SEQUENCE(AC57)))),"")</f>
        <v/>
      </c>
      <c r="AF57" s="49">
        <f t="shared" si="29"/>
        <v>0</v>
      </c>
      <c r="AG57" s="19" t="str" cm="1">
        <f t="array" ref="AG57">IFERROR(IF(AC57&gt;=5,SUM(LARGE(M57:T57,_xlfn.SEQUENCE(5))),SUM(LARGE(M57:T57,_xlfn.SEQUENCE(AC57)))),"")</f>
        <v/>
      </c>
      <c r="AH57" s="19" t="str">
        <f t="shared" si="31"/>
        <v/>
      </c>
      <c r="AI57" s="19" t="str">
        <f t="shared" si="14"/>
        <v/>
      </c>
      <c r="AJ57" s="50" t="str">
        <f t="shared" si="30"/>
        <v/>
      </c>
      <c r="AN57" s="19">
        <f t="shared" si="16"/>
        <v>0</v>
      </c>
      <c r="AO57" s="229" t="str">
        <f t="shared" si="17"/>
        <v/>
      </c>
      <c r="AP57" t="str">
        <f>IF(AC57=0,"",IF(COUNTIFS(AN:AN,AN57,AO:AO,"&gt;"&amp;AO57)+COUNTIFS(AN$6:AN57,AN57,AO$6:AO57,"="&amp;AO57)=0,"",COUNTIFS(AN:AN,AN57,AO:AO,"&gt;"&amp;AO57)+COUNTIFS(AN$6:AN57,AN57,AO$6:AO57,"="&amp;AO57)))</f>
        <v/>
      </c>
    </row>
    <row r="58" spans="1:42" x14ac:dyDescent="0.35">
      <c r="A58" s="19" t="str">
        <f t="shared" si="1"/>
        <v>B</v>
      </c>
      <c r="B58" s="19" t="str">
        <f>IF(AC58=0,"",IF(COUNTIFS(A:A,A58,AE:AE,"&gt;"&amp;AE58)+COUNTIFS(A$6:A58,A58,AE$6:AE58,"="&amp;AE58)=0,"",COUNTIFS(A:A,A58,AE:AE,"&gt;"&amp;AE58)+COUNTIFS(A$6:A58,A58,AE$6:AE58,"="&amp;AE58)))</f>
        <v/>
      </c>
      <c r="C58" s="19" t="str">
        <f>IF(AC58=0,"",IF(COUNTIFS($AE$6:$AE$152,"&gt;"&amp;AE58)+COUNTIFS(AE$6:AE58,"="&amp;AE58)=0,"",COUNTIFS($AE$6:$AE$152,"&gt;"&amp;AE58)+COUNTIFS(AE$6:AE58,"="&amp;AE58)))</f>
        <v/>
      </c>
      <c r="D58" s="19" t="str">
        <f>IF(AC58=0,"",IF(COUNTIFS($AE$6:$AE$200,"&gt;"&amp;AE58)+COUNTIFS(AE$6:AE58,"="&amp;AE58)=0,"",COUNTIFS($AE$6:$AE$200,"&gt;"&amp;AE58)+COUNTIFS(AE$6:AE58,"="&amp;AE58)))</f>
        <v/>
      </c>
      <c r="E58" s="19" t="str">
        <f>IF(AC58=0,"",IF(COUNTIFS(AN:AN,AN58,AO:AO,"&gt;"&amp;AO58)+COUNTIFS(AN$6:AN58,AN58,AO$6:AO58,"="&amp;AO58)=0,"",COUNTIFS(AN:AN,AN58,AO:AO,"&gt;"&amp;AO58)+COUNTIFS(AN$6:AN58,AN58,AO$6:AO58,"="&amp;AO58)))</f>
        <v/>
      </c>
      <c r="F58" s="201" t="s">
        <v>41</v>
      </c>
      <c r="G58" s="219">
        <f>IF(F58="","",VLOOKUP(F58,Lookups!$A$2:$F$99,2,FALSE))</f>
        <v>1301</v>
      </c>
      <c r="H58" s="120" t="str">
        <f>IF(F58="","",VLOOKUP(F58,Lookups!$A$2:$F$1003,3,FALSE))</f>
        <v>Grade B</v>
      </c>
      <c r="I58" s="121" t="str">
        <f>IFERROR(VLOOKUP(AD58,Lookups!$R$2:$S$6,2,TRUE),"")</f>
        <v/>
      </c>
      <c r="J58" s="120" t="str">
        <f>IF(F58="","",VLOOKUP(F58,Lookups!$A$2:$F$99,4,FALSE))</f>
        <v>PCP Class</v>
      </c>
      <c r="K58" s="120" t="str">
        <f>IF(F58="","",VLOOKUP(F58,Lookups!$A$2:$F$99,5,FALSE))</f>
        <v>Buccaneers</v>
      </c>
      <c r="L58" s="176" t="str">
        <f>IF(F58="","",VLOOKUP(F58,Lookups!$A$2:$F$99,6,FALSE))</f>
        <v>Buccaneers</v>
      </c>
      <c r="M58" s="133" t="str">
        <f>IF(F58="","",IF(VLOOKUP(F58,Scores!$A$2:$J$98,3,FALSE)=0,"",VLOOKUP(F58,Scores!$A$2:$J$98,3,FALSE)))</f>
        <v/>
      </c>
      <c r="N58" s="67" t="str">
        <f>IF(F58="","",IF(VLOOKUP(F58,Scores!$A$2:$J$98,4,FALSE)=0,"",VLOOKUP(F58,Scores!$A$2:$J$98,4,FALSE)))</f>
        <v/>
      </c>
      <c r="O58" s="67" t="str">
        <f>IF(F58="","",IF(VLOOKUP(F58,Scores!$A$2:$J$98,5,FALSE)=0,"",VLOOKUP(F58,Scores!$A$2:$J$98,5,FALSE)))</f>
        <v/>
      </c>
      <c r="P58" s="67" t="str">
        <f>IF(F58="","",IF(VLOOKUP(F58,Scores!$A$2:$J$98,6,FALSE)=0,"",VLOOKUP(F58,Scores!$A$2:$J$98,6,FALSE)))</f>
        <v/>
      </c>
      <c r="Q58" s="67" t="str">
        <f>IF(F58="","",IF(VLOOKUP(F58,Scores!$A$2:$J$98,7,FALSE)=0,"",VLOOKUP(F58,Scores!$A$2:$J$98,7,FALSE)))</f>
        <v/>
      </c>
      <c r="R58" s="67" t="str">
        <f>IF(F58="","",IF(VLOOKUP(F58,Scores!$A$2:$J$98,8,FALSE)=0,"",VLOOKUP(F58,Scores!$A$2:$J$98,8,FALSE)))</f>
        <v/>
      </c>
      <c r="S58" s="67" t="str">
        <f>IF(F58="","",IF(VLOOKUP(F58,Scores!$A$2:$J$98,9,FALSE)=0,"",VLOOKUP(F58,Scores!$A$2:$J$98,9,FALSE)))</f>
        <v/>
      </c>
      <c r="T58" s="67" t="str">
        <f>IF(F58="","",IF(VLOOKUP(F58,Scores!$A$2:$J$98,10,FALSE)=0,"",VLOOKUP(F58,Scores!$A$2:$J$98,10,FALSE)))</f>
        <v/>
      </c>
      <c r="U58" s="46" t="str">
        <f t="shared" si="19"/>
        <v/>
      </c>
      <c r="V58" s="46" t="str">
        <f t="shared" si="20"/>
        <v/>
      </c>
      <c r="W58" s="46" t="str">
        <f t="shared" si="21"/>
        <v/>
      </c>
      <c r="X58" s="46" t="str">
        <f t="shared" si="22"/>
        <v/>
      </c>
      <c r="Y58" s="46" t="str">
        <f t="shared" si="23"/>
        <v/>
      </c>
      <c r="Z58" s="46" t="str">
        <f t="shared" si="24"/>
        <v/>
      </c>
      <c r="AA58" s="46" t="str">
        <f t="shared" si="25"/>
        <v/>
      </c>
      <c r="AB58" s="46" t="str">
        <f t="shared" si="26"/>
        <v/>
      </c>
      <c r="AC58" s="48">
        <f t="shared" si="27"/>
        <v>0</v>
      </c>
      <c r="AD58" s="47" t="str">
        <f t="shared" si="28"/>
        <v/>
      </c>
      <c r="AE58" s="46" t="str" cm="1">
        <f t="array" ref="AE58">IFERROR(IF(AC58&gt;=5,AVERAGE(LARGE(U58:AB58,_xlfn.SEQUENCE(5))),AVERAGE(LARGE(U58:AB58,_xlfn.SEQUENCE(AC58)))),"")</f>
        <v/>
      </c>
      <c r="AF58" s="49">
        <f t="shared" si="29"/>
        <v>0</v>
      </c>
      <c r="AG58" s="19" t="str" cm="1">
        <f t="array" ref="AG58">IFERROR(IF(AC58&gt;=5,SUM(LARGE(M58:T58,_xlfn.SEQUENCE(5))),SUM(LARGE(M58:T58,_xlfn.SEQUENCE(AC58)))),"")</f>
        <v/>
      </c>
      <c r="AH58" s="19" t="str">
        <f t="shared" si="31"/>
        <v/>
      </c>
      <c r="AI58" s="19" t="str">
        <f t="shared" si="14"/>
        <v/>
      </c>
      <c r="AJ58" s="50" t="str">
        <f t="shared" si="30"/>
        <v/>
      </c>
      <c r="AN58" s="19">
        <f t="shared" si="16"/>
        <v>0</v>
      </c>
      <c r="AO58" s="229" t="str">
        <f t="shared" si="17"/>
        <v/>
      </c>
      <c r="AP58" t="str">
        <f>IF(AC58=0,"",IF(COUNTIFS(AN:AN,AN58,AO:AO,"&gt;"&amp;AO58)+COUNTIFS(AN$6:AN58,AN58,AO$6:AO58,"="&amp;AO58)=0,"",COUNTIFS(AN:AN,AN58,AO:AO,"&gt;"&amp;AO58)+COUNTIFS(AN$6:AN58,AN58,AO$6:AO58,"="&amp;AO58)))</f>
        <v/>
      </c>
    </row>
    <row r="59" spans="1:42" x14ac:dyDescent="0.35">
      <c r="A59" s="19" t="str">
        <f t="shared" si="1"/>
        <v>B</v>
      </c>
      <c r="B59" s="19" t="str">
        <f>IF(AC59=0,"",IF(COUNTIFS(A:A,A59,AE:AE,"&gt;"&amp;AE59)+COUNTIFS(A$6:A59,A59,AE$6:AE59,"="&amp;AE59)=0,"",COUNTIFS(A:A,A59,AE:AE,"&gt;"&amp;AE59)+COUNTIFS(A$6:A59,A59,AE$6:AE59,"="&amp;AE59)))</f>
        <v/>
      </c>
      <c r="C59" s="19" t="str">
        <f>IF(AC59=0,"",IF(COUNTIFS($AE$6:$AE$152,"&gt;"&amp;AE59)+COUNTIFS(AE$6:AE59,"="&amp;AE59)=0,"",COUNTIFS($AE$6:$AE$152,"&gt;"&amp;AE59)+COUNTIFS(AE$6:AE59,"="&amp;AE59)))</f>
        <v/>
      </c>
      <c r="D59" s="19" t="str">
        <f>IF(AC59=0,"",IF(COUNTIFS($AE$6:$AE$200,"&gt;"&amp;AE59)+COUNTIFS(AE$6:AE59,"="&amp;AE59)=0,"",COUNTIFS($AE$6:$AE$200,"&gt;"&amp;AE59)+COUNTIFS(AE$6:AE59,"="&amp;AE59)))</f>
        <v/>
      </c>
      <c r="E59" s="19" t="str">
        <f>IF(AC59=0,"",IF(COUNTIFS(AN:AN,AN59,AO:AO,"&gt;"&amp;AO59)+COUNTIFS(AN$6:AN59,AN59,AO$6:AO59,"="&amp;AO59)=0,"",COUNTIFS(AN:AN,AN59,AO:AO,"&gt;"&amp;AO59)+COUNTIFS(AN$6:AN59,AN59,AO$6:AO59,"="&amp;AO59)))</f>
        <v/>
      </c>
      <c r="F59" s="202" t="s">
        <v>122</v>
      </c>
      <c r="G59" s="219">
        <f>IF(F59="","",VLOOKUP(F59,Lookups!$A$2:$F$99,2,FALSE))</f>
        <v>1377</v>
      </c>
      <c r="H59" s="120" t="str">
        <f>IF(F59="","",VLOOKUP(F59,Lookups!$A$2:$F$1003,3,FALSE))</f>
        <v>Grade B</v>
      </c>
      <c r="I59" s="121" t="str">
        <f>IFERROR(VLOOKUP(AD59,Lookups!$R$2:$S$6,2,TRUE),"")</f>
        <v/>
      </c>
      <c r="J59" s="120" t="str">
        <f>IF(F59="","",VLOOKUP(F59,Lookups!$A$2:$F$99,4,FALSE))</f>
        <v>PCP Class</v>
      </c>
      <c r="K59" s="120" t="str">
        <f>IF(F59="","",VLOOKUP(F59,Lookups!$A$2:$F$99,5,FALSE))</f>
        <v>None</v>
      </c>
      <c r="L59" s="176" t="str">
        <f>IF(F59="","",VLOOKUP(F59,Lookups!$A$2:$F$99,6,FALSE))</f>
        <v>Newbury</v>
      </c>
      <c r="M59" s="133" t="str">
        <f>IF(F59="","",IF(VLOOKUP(F59,Scores!$A$2:$J$98,3,FALSE)=0,"",VLOOKUP(F59,Scores!$A$2:$J$98,3,FALSE)))</f>
        <v/>
      </c>
      <c r="N59" s="67" t="str">
        <f>IF(F59="","",IF(VLOOKUP(F59,Scores!$A$2:$J$98,4,FALSE)=0,"",VLOOKUP(F59,Scores!$A$2:$J$98,4,FALSE)))</f>
        <v/>
      </c>
      <c r="O59" s="67" t="str">
        <f>IF(F59="","",IF(VLOOKUP(F59,Scores!$A$2:$J$98,5,FALSE)=0,"",VLOOKUP(F59,Scores!$A$2:$J$98,5,FALSE)))</f>
        <v/>
      </c>
      <c r="P59" s="67" t="str">
        <f>IF(F59="","",IF(VLOOKUP(F59,Scores!$A$2:$J$98,6,FALSE)=0,"",VLOOKUP(F59,Scores!$A$2:$J$98,6,FALSE)))</f>
        <v/>
      </c>
      <c r="Q59" s="67" t="str">
        <f>IF(F59="","",IF(VLOOKUP(F59,Scores!$A$2:$J$98,7,FALSE)=0,"",VLOOKUP(F59,Scores!$A$2:$J$98,7,FALSE)))</f>
        <v/>
      </c>
      <c r="R59" s="67" t="str">
        <f>IF(F59="","",IF(VLOOKUP(F59,Scores!$A$2:$J$98,8,FALSE)=0,"",VLOOKUP(F59,Scores!$A$2:$J$98,8,FALSE)))</f>
        <v/>
      </c>
      <c r="S59" s="67" t="str">
        <f>IF(F59="","",IF(VLOOKUP(F59,Scores!$A$2:$J$98,9,FALSE)=0,"",VLOOKUP(F59,Scores!$A$2:$J$98,9,FALSE)))</f>
        <v/>
      </c>
      <c r="T59" s="67" t="str">
        <f>IF(F59="","",IF(VLOOKUP(F59,Scores!$A$2:$J$98,10,FALSE)=0,"",VLOOKUP(F59,Scores!$A$2:$J$98,10,FALSE)))</f>
        <v/>
      </c>
      <c r="U59" s="46" t="str">
        <f t="shared" si="19"/>
        <v/>
      </c>
      <c r="V59" s="46" t="str">
        <f t="shared" si="20"/>
        <v/>
      </c>
      <c r="W59" s="46" t="str">
        <f t="shared" si="21"/>
        <v/>
      </c>
      <c r="X59" s="46" t="str">
        <f t="shared" si="22"/>
        <v/>
      </c>
      <c r="Y59" s="46" t="str">
        <f t="shared" si="23"/>
        <v/>
      </c>
      <c r="Z59" s="46" t="str">
        <f t="shared" si="24"/>
        <v/>
      </c>
      <c r="AA59" s="46" t="str">
        <f t="shared" si="25"/>
        <v/>
      </c>
      <c r="AB59" s="46" t="str">
        <f t="shared" si="26"/>
        <v/>
      </c>
      <c r="AC59" s="48">
        <f t="shared" si="27"/>
        <v>0</v>
      </c>
      <c r="AD59" s="47" t="str">
        <f t="shared" si="28"/>
        <v/>
      </c>
      <c r="AE59" s="46" t="str" cm="1">
        <f t="array" ref="AE59">IFERROR(IF(AC59&gt;=5,AVERAGE(LARGE(U59:AB59,_xlfn.SEQUENCE(5))),AVERAGE(LARGE(U59:AB59,_xlfn.SEQUENCE(AC59)))),"")</f>
        <v/>
      </c>
      <c r="AF59" s="49">
        <f t="shared" si="29"/>
        <v>0</v>
      </c>
      <c r="AG59" s="19" t="str" cm="1">
        <f t="array" ref="AG59">IFERROR(IF(AC59&gt;=5,SUM(LARGE(M59:T59,_xlfn.SEQUENCE(5))),SUM(LARGE(M59:T59,_xlfn.SEQUENCE(AC59)))),"")</f>
        <v/>
      </c>
      <c r="AH59" s="19" t="str">
        <f t="shared" si="31"/>
        <v/>
      </c>
      <c r="AI59" s="19" t="str">
        <f t="shared" si="14"/>
        <v/>
      </c>
      <c r="AJ59" s="50" t="str">
        <f t="shared" si="30"/>
        <v/>
      </c>
      <c r="AN59" s="19">
        <f t="shared" si="16"/>
        <v>0</v>
      </c>
      <c r="AO59" s="229" t="str">
        <f t="shared" si="17"/>
        <v/>
      </c>
      <c r="AP59" t="str">
        <f>IF(AC59=0,"",IF(COUNTIFS(AN:AN,AN59,AO:AO,"&gt;"&amp;AO59)+COUNTIFS(AN$6:AN59,AN59,AO$6:AO59,"="&amp;AO59)=0,"",COUNTIFS(AN:AN,AN59,AO:AO,"&gt;"&amp;AO59)+COUNTIFS(AN$6:AN59,AN59,AO$6:AO59,"="&amp;AO59)))</f>
        <v/>
      </c>
    </row>
    <row r="60" spans="1:42" x14ac:dyDescent="0.35">
      <c r="F60" s="201"/>
      <c r="G60" s="219"/>
      <c r="H60" s="120"/>
      <c r="I60" s="121"/>
      <c r="J60" s="120"/>
      <c r="K60" s="120"/>
      <c r="L60" s="176"/>
      <c r="M60" s="133"/>
      <c r="N60" s="67"/>
      <c r="O60" s="67"/>
      <c r="P60" s="67"/>
      <c r="Q60" s="67"/>
      <c r="R60" s="67"/>
      <c r="S60" s="67"/>
      <c r="T60" s="67"/>
      <c r="U60" s="46"/>
      <c r="V60" s="46"/>
      <c r="W60" s="46"/>
      <c r="X60" s="46"/>
      <c r="Y60" s="46"/>
      <c r="Z60" s="46"/>
      <c r="AA60" s="46"/>
      <c r="AB60" s="46"/>
      <c r="AC60" s="48"/>
      <c r="AD60" s="47"/>
      <c r="AE60" s="46"/>
      <c r="AF60" s="49"/>
      <c r="AJ60" s="50"/>
      <c r="AN60" s="19"/>
      <c r="AO60" s="229"/>
    </row>
    <row r="61" spans="1:42" x14ac:dyDescent="0.35">
      <c r="A61" s="19" t="str">
        <f t="shared" si="1"/>
        <v>B</v>
      </c>
      <c r="B61" s="19" t="str">
        <f>IF(AC61=0,"",IF(COUNTIFS(A:A,A61,AE:AE,"&gt;"&amp;AE61)+COUNTIFS(A$6:A61,A61,AE$6:AE61,"="&amp;AE61)=0,"",COUNTIFS(A:A,A61,AE:AE,"&gt;"&amp;AE61)+COUNTIFS(A$6:A61,A61,AE$6:AE61,"="&amp;AE61)))</f>
        <v/>
      </c>
      <c r="C61" s="19" t="str">
        <f>IF(AC61=0,"",IF(COUNTIFS($AE$6:$AE$152,"&gt;"&amp;AE61)+COUNTIFS(AE$6:AE61,"="&amp;AE61)=0,"",COUNTIFS($AE$6:$AE$152,"&gt;"&amp;AE61)+COUNTIFS(AE$6:AE61,"="&amp;AE61)))</f>
        <v/>
      </c>
      <c r="D61" s="19" t="str">
        <f>IF(AC61=0,"",IF(COUNTIFS($AE$6:$AE$200,"&gt;"&amp;AE61)+COUNTIFS(AE$6:AE61,"="&amp;AE61)=0,"",COUNTIFS($AE$6:$AE$200,"&gt;"&amp;AE61)+COUNTIFS(AE$6:AE61,"="&amp;AE61)))</f>
        <v/>
      </c>
      <c r="E61" s="19" t="str">
        <f>IF(AC61=0,"",IF(COUNTIFS(AN:AN,AN61,AO:AO,"&gt;"&amp;AO61)+COUNTIFS(AN$6:AN61,AN61,AO$6:AO61,"="&amp;AO61)=0,"",COUNTIFS(AN:AN,AN61,AO:AO,"&gt;"&amp;AO61)+COUNTIFS(AN$6:AN61,AN61,AO$6:AO61,"="&amp;AO61)))</f>
        <v/>
      </c>
      <c r="F61" s="202" t="s">
        <v>123</v>
      </c>
      <c r="G61" s="219">
        <f>IF(F61="","",VLOOKUP(F61,Lookups!$A$2:$F$99,2,FALSE))</f>
        <v>1479</v>
      </c>
      <c r="H61" s="120" t="str">
        <f>IF(F61="","",VLOOKUP(F61,Lookups!$A$2:$F$1003,3,FALSE))</f>
        <v>Grade B</v>
      </c>
      <c r="I61" s="121" t="str">
        <f>IFERROR(VLOOKUP(AD61,Lookups!$R$2:$S$6,2,TRUE),"")</f>
        <v/>
      </c>
      <c r="J61" s="120" t="str">
        <f>IF(F61="","",VLOOKUP(F61,Lookups!$A$2:$F$99,4,FALSE))</f>
        <v>PCP Class</v>
      </c>
      <c r="K61" s="120" t="str">
        <f>IF(F61="","",VLOOKUP(F61,Lookups!$A$2:$F$99,5,FALSE))</f>
        <v>None</v>
      </c>
      <c r="L61" s="176" t="str">
        <f>IF(F61="","",VLOOKUP(F61,Lookups!$A$2:$F$99,6,FALSE))</f>
        <v>Meon Valley</v>
      </c>
      <c r="M61" s="133" t="str">
        <f>IF(F61="","",IF(VLOOKUP(F61,Scores!$A$2:$J$98,3,FALSE)=0,"",VLOOKUP(F61,Scores!$A$2:$J$98,3,FALSE)))</f>
        <v/>
      </c>
      <c r="N61" s="67" t="str">
        <f>IF(F61="","",IF(VLOOKUP(F61,Scores!$A$2:$J$98,4,FALSE)=0,"",VLOOKUP(F61,Scores!$A$2:$J$98,4,FALSE)))</f>
        <v/>
      </c>
      <c r="O61" s="67" t="str">
        <f>IF(F61="","",IF(VLOOKUP(F61,Scores!$A$2:$J$98,5,FALSE)=0,"",VLOOKUP(F61,Scores!$A$2:$J$98,5,FALSE)))</f>
        <v/>
      </c>
      <c r="P61" s="67" t="str">
        <f>IF(F61="","",IF(VLOOKUP(F61,Scores!$A$2:$J$98,6,FALSE)=0,"",VLOOKUP(F61,Scores!$A$2:$J$98,6,FALSE)))</f>
        <v/>
      </c>
      <c r="Q61" s="67" t="str">
        <f>IF(F61="","",IF(VLOOKUP(F61,Scores!$A$2:$J$98,7,FALSE)=0,"",VLOOKUP(F61,Scores!$A$2:$J$98,7,FALSE)))</f>
        <v/>
      </c>
      <c r="R61" s="67" t="str">
        <f>IF(F61="","",IF(VLOOKUP(F61,Scores!$A$2:$J$98,8,FALSE)=0,"",VLOOKUP(F61,Scores!$A$2:$J$98,8,FALSE)))</f>
        <v/>
      </c>
      <c r="S61" s="67" t="str">
        <f>IF(F61="","",IF(VLOOKUP(F61,Scores!$A$2:$J$98,9,FALSE)=0,"",VLOOKUP(F61,Scores!$A$2:$J$98,9,FALSE)))</f>
        <v/>
      </c>
      <c r="T61" s="67" t="str">
        <f>IF(F61="","",IF(VLOOKUP(F61,Scores!$A$2:$J$98,10,FALSE)=0,"",VLOOKUP(F61,Scores!$A$2:$J$98,10,FALSE)))</f>
        <v/>
      </c>
      <c r="U61" s="46" t="str">
        <f t="shared" si="19"/>
        <v/>
      </c>
      <c r="V61" s="46" t="str">
        <f t="shared" si="20"/>
        <v/>
      </c>
      <c r="W61" s="46" t="str">
        <f t="shared" si="21"/>
        <v/>
      </c>
      <c r="X61" s="46" t="str">
        <f t="shared" si="22"/>
        <v/>
      </c>
      <c r="Y61" s="46" t="str">
        <f t="shared" si="23"/>
        <v/>
      </c>
      <c r="Z61" s="46" t="str">
        <f t="shared" si="24"/>
        <v/>
      </c>
      <c r="AA61" s="46" t="str">
        <f t="shared" si="25"/>
        <v/>
      </c>
      <c r="AB61" s="46" t="str">
        <f t="shared" si="26"/>
        <v/>
      </c>
      <c r="AC61" s="48">
        <f t="shared" si="27"/>
        <v>0</v>
      </c>
      <c r="AD61" s="47" t="str">
        <f t="shared" si="28"/>
        <v/>
      </c>
      <c r="AE61" s="46" t="str" cm="1">
        <f t="array" ref="AE61">IFERROR(IF(AC61&gt;=5,AVERAGE(LARGE(U61:AB61,_xlfn.SEQUENCE(5))),AVERAGE(LARGE(U61:AB61,_xlfn.SEQUENCE(AC61)))),"")</f>
        <v/>
      </c>
      <c r="AF61" s="49">
        <f t="shared" si="29"/>
        <v>0</v>
      </c>
      <c r="AG61" s="19" t="str" cm="1">
        <f t="array" ref="AG61">IFERROR(IF(AC61&gt;=5,SUM(LARGE(M61:T61,_xlfn.SEQUENCE(5))),SUM(LARGE(M61:T61,_xlfn.SEQUENCE(AC61)))),"")</f>
        <v/>
      </c>
      <c r="AH61" s="19" t="str">
        <f t="shared" si="31"/>
        <v/>
      </c>
      <c r="AI61" s="19" t="str">
        <f t="shared" si="14"/>
        <v/>
      </c>
      <c r="AJ61" s="50" t="str">
        <f t="shared" si="30"/>
        <v/>
      </c>
      <c r="AN61" s="19">
        <f t="shared" si="16"/>
        <v>0</v>
      </c>
      <c r="AO61" s="229" t="str">
        <f t="shared" si="17"/>
        <v/>
      </c>
      <c r="AP61" t="str">
        <f>IF(AC61=0,"",IF(COUNTIFS(AN:AN,AN61,AO:AO,"&gt;"&amp;AO61)+COUNTIFS(AN$6:AN61,AN61,AO$6:AO61,"="&amp;AO61)=0,"",COUNTIFS(AN:AN,AN61,AO:AO,"&gt;"&amp;AO61)+COUNTIFS(AN$6:AN61,AN61,AO$6:AO61,"="&amp;AO61)))</f>
        <v/>
      </c>
    </row>
    <row r="62" spans="1:42" x14ac:dyDescent="0.35">
      <c r="A62" s="19" t="str">
        <f t="shared" si="1"/>
        <v>B</v>
      </c>
      <c r="B62" s="19" t="str">
        <f>IF(AC62=0,"",IF(COUNTIFS(A:A,A62,AE:AE,"&gt;"&amp;AE62)+COUNTIFS(A$6:A62,A62,AE$6:AE62,"="&amp;AE62)=0,"",COUNTIFS(A:A,A62,AE:AE,"&gt;"&amp;AE62)+COUNTIFS(A$6:A62,A62,AE$6:AE62,"="&amp;AE62)))</f>
        <v/>
      </c>
      <c r="C62" s="19" t="str">
        <f>IF(AC62=0,"",IF(COUNTIFS($AE$6:$AE$152,"&gt;"&amp;AE62)+COUNTIFS(AE$6:AE62,"="&amp;AE62)=0,"",COUNTIFS($AE$6:$AE$152,"&gt;"&amp;AE62)+COUNTIFS(AE$6:AE62,"="&amp;AE62)))</f>
        <v/>
      </c>
      <c r="D62" s="19" t="str">
        <f>IF(AC62=0,"",IF(COUNTIFS($AE$6:$AE$200,"&gt;"&amp;AE62)+COUNTIFS(AE$6:AE62,"="&amp;AE62)=0,"",COUNTIFS($AE$6:$AE$200,"&gt;"&amp;AE62)+COUNTIFS(AE$6:AE62,"="&amp;AE62)))</f>
        <v/>
      </c>
      <c r="E62" s="19" t="str">
        <f>IF(AC62=0,"",IF(COUNTIFS(AN:AN,AN62,AO:AO,"&gt;"&amp;AO62)+COUNTIFS(AN$6:AN62,AN62,AO$6:AO62,"="&amp;AO62)=0,"",COUNTIFS(AN:AN,AN62,AO:AO,"&gt;"&amp;AO62)+COUNTIFS(AN$6:AN62,AN62,AO$6:AO62,"="&amp;AO62)))</f>
        <v/>
      </c>
      <c r="F62" s="202" t="s">
        <v>124</v>
      </c>
      <c r="G62" s="219">
        <f>IF(F62="","",VLOOKUP(F62,Lookups!$A$2:$F$99,2,FALSE))</f>
        <v>1522</v>
      </c>
      <c r="H62" s="120" t="str">
        <f>IF(F62="","",VLOOKUP(F62,Lookups!$A$2:$F$1003,3,FALSE))</f>
        <v>Grade B</v>
      </c>
      <c r="I62" s="121" t="str">
        <f>IFERROR(VLOOKUP(AD62,Lookups!$R$2:$S$6,2,TRUE),"")</f>
        <v/>
      </c>
      <c r="J62" s="120" t="str">
        <f>IF(F62="","",VLOOKUP(F62,Lookups!$A$2:$F$99,4,FALSE))</f>
        <v>PCP Class</v>
      </c>
      <c r="K62" s="120" t="str">
        <f>IF(F62="","",VLOOKUP(F62,Lookups!$A$2:$F$99,5,FALSE))</f>
        <v>None</v>
      </c>
      <c r="L62" s="176" t="str">
        <f>IF(F62="","",VLOOKUP(F62,Lookups!$A$2:$F$99,6,FALSE))</f>
        <v>Newbury</v>
      </c>
      <c r="M62" s="133" t="str">
        <f>IF(F62="","",IF(VLOOKUP(F62,Scores!$A$2:$J$98,3,FALSE)=0,"",VLOOKUP(F62,Scores!$A$2:$J$98,3,FALSE)))</f>
        <v/>
      </c>
      <c r="N62" s="67" t="str">
        <f>IF(F62="","",IF(VLOOKUP(F62,Scores!$A$2:$J$98,4,FALSE)=0,"",VLOOKUP(F62,Scores!$A$2:$J$98,4,FALSE)))</f>
        <v/>
      </c>
      <c r="O62" s="67" t="str">
        <f>IF(F62="","",IF(VLOOKUP(F62,Scores!$A$2:$J$98,5,FALSE)=0,"",VLOOKUP(F62,Scores!$A$2:$J$98,5,FALSE)))</f>
        <v/>
      </c>
      <c r="P62" s="67" t="str">
        <f>IF(F62="","",IF(VLOOKUP(F62,Scores!$A$2:$J$98,6,FALSE)=0,"",VLOOKUP(F62,Scores!$A$2:$J$98,6,FALSE)))</f>
        <v/>
      </c>
      <c r="Q62" s="67" t="str">
        <f>IF(F62="","",IF(VLOOKUP(F62,Scores!$A$2:$J$98,7,FALSE)=0,"",VLOOKUP(F62,Scores!$A$2:$J$98,7,FALSE)))</f>
        <v/>
      </c>
      <c r="R62" s="67" t="str">
        <f>IF(F62="","",IF(VLOOKUP(F62,Scores!$A$2:$J$98,8,FALSE)=0,"",VLOOKUP(F62,Scores!$A$2:$J$98,8,FALSE)))</f>
        <v/>
      </c>
      <c r="S62" s="67" t="str">
        <f>IF(F62="","",IF(VLOOKUP(F62,Scores!$A$2:$J$98,9,FALSE)=0,"",VLOOKUP(F62,Scores!$A$2:$J$98,9,FALSE)))</f>
        <v/>
      </c>
      <c r="T62" s="67" t="str">
        <f>IF(F62="","",IF(VLOOKUP(F62,Scores!$A$2:$J$98,10,FALSE)=0,"",VLOOKUP(F62,Scores!$A$2:$J$98,10,FALSE)))</f>
        <v/>
      </c>
      <c r="U62" s="46" t="str">
        <f t="shared" si="19"/>
        <v/>
      </c>
      <c r="V62" s="46" t="str">
        <f t="shared" si="20"/>
        <v/>
      </c>
      <c r="W62" s="46" t="str">
        <f t="shared" si="21"/>
        <v/>
      </c>
      <c r="X62" s="46" t="str">
        <f t="shared" si="22"/>
        <v/>
      </c>
      <c r="Y62" s="46" t="str">
        <f t="shared" si="23"/>
        <v/>
      </c>
      <c r="Z62" s="46" t="str">
        <f t="shared" si="24"/>
        <v/>
      </c>
      <c r="AA62" s="46" t="str">
        <f t="shared" si="25"/>
        <v/>
      </c>
      <c r="AB62" s="46" t="str">
        <f t="shared" si="26"/>
        <v/>
      </c>
      <c r="AC62" s="48">
        <f t="shared" si="27"/>
        <v>0</v>
      </c>
      <c r="AD62" s="47" t="str">
        <f t="shared" si="28"/>
        <v/>
      </c>
      <c r="AE62" s="46" t="str" cm="1">
        <f t="array" ref="AE62">IFERROR(IF(AC62&gt;=5,AVERAGE(LARGE(U62:AB62,_xlfn.SEQUENCE(5))),AVERAGE(LARGE(U62:AB62,_xlfn.SEQUENCE(AC62)))),"")</f>
        <v/>
      </c>
      <c r="AF62" s="49">
        <f t="shared" si="29"/>
        <v>0</v>
      </c>
      <c r="AG62" s="19" t="str" cm="1">
        <f t="array" ref="AG62">IFERROR(IF(AC62&gt;=5,SUM(LARGE(M62:T62,_xlfn.SEQUENCE(5))),SUM(LARGE(M62:T62,_xlfn.SEQUENCE(AC62)))),"")</f>
        <v/>
      </c>
      <c r="AH62" s="19" t="str">
        <f t="shared" si="31"/>
        <v/>
      </c>
      <c r="AI62" s="19" t="str">
        <f t="shared" si="14"/>
        <v/>
      </c>
      <c r="AJ62" s="50" t="str">
        <f t="shared" si="30"/>
        <v/>
      </c>
      <c r="AN62" s="19">
        <f t="shared" si="16"/>
        <v>0</v>
      </c>
      <c r="AO62" s="229" t="str">
        <f t="shared" si="17"/>
        <v/>
      </c>
      <c r="AP62" t="str">
        <f>IF(AC62=0,"",IF(COUNTIFS(AN:AN,AN62,AO:AO,"&gt;"&amp;AO62)+COUNTIFS(AN$6:AN62,AN62,AO$6:AO62,"="&amp;AO62)=0,"",COUNTIFS(AN:AN,AN62,AO:AO,"&gt;"&amp;AO62)+COUNTIFS(AN$6:AN62,AN62,AO$6:AO62,"="&amp;AO62)))</f>
        <v/>
      </c>
    </row>
    <row r="63" spans="1:42" x14ac:dyDescent="0.35">
      <c r="A63" s="19" t="str">
        <f t="shared" si="1"/>
        <v>B</v>
      </c>
      <c r="B63" s="19" t="str">
        <f>IF(AC63=0,"",IF(COUNTIFS(A:A,A63,AE:AE,"&gt;"&amp;AE63)+COUNTIFS(A$6:A63,A63,AE$6:AE63,"="&amp;AE63)=0,"",COUNTIFS(A:A,A63,AE:AE,"&gt;"&amp;AE63)+COUNTIFS(A$6:A63,A63,AE$6:AE63,"="&amp;AE63)))</f>
        <v/>
      </c>
      <c r="C63" s="19" t="str">
        <f>IF(AC63=0,"",IF(COUNTIFS($AE$6:$AE$152,"&gt;"&amp;AE63)+COUNTIFS(AE$6:AE63,"="&amp;AE63)=0,"",COUNTIFS($AE$6:$AE$152,"&gt;"&amp;AE63)+COUNTIFS(AE$6:AE63,"="&amp;AE63)))</f>
        <v/>
      </c>
      <c r="D63" s="19" t="str">
        <f>IF(AC63=0,"",IF(COUNTIFS($AE$6:$AE$200,"&gt;"&amp;AE63)+COUNTIFS(AE$6:AE63,"="&amp;AE63)=0,"",COUNTIFS($AE$6:$AE$200,"&gt;"&amp;AE63)+COUNTIFS(AE$6:AE63,"="&amp;AE63)))</f>
        <v/>
      </c>
      <c r="E63" s="19" t="str">
        <f>IF(AC63=0,"",IF(COUNTIFS(AN:AN,AN63,AO:AO,"&gt;"&amp;AO63)+COUNTIFS(AN$6:AN63,AN63,AO$6:AO63,"="&amp;AO63)=0,"",COUNTIFS(AN:AN,AN63,AO:AO,"&gt;"&amp;AO63)+COUNTIFS(AN$6:AN63,AN63,AO$6:AO63,"="&amp;AO63)))</f>
        <v/>
      </c>
      <c r="F63" s="202" t="s">
        <v>125</v>
      </c>
      <c r="G63" s="219">
        <f>IF(F63="","",VLOOKUP(F63,Lookups!$A$2:$F$99,2,FALSE))</f>
        <v>1562</v>
      </c>
      <c r="H63" s="120" t="str">
        <f>IF(F63="","",VLOOKUP(F63,Lookups!$A$2:$F$1003,3,FALSE))</f>
        <v>Grade B</v>
      </c>
      <c r="I63" s="121" t="str">
        <f>IFERROR(VLOOKUP(AD63,Lookups!$R$2:$S$6,2,TRUE),"")</f>
        <v/>
      </c>
      <c r="J63" s="120" t="str">
        <f>IF(F63="","",VLOOKUP(F63,Lookups!$A$2:$F$99,4,FALSE))</f>
        <v>PCP Class</v>
      </c>
      <c r="K63" s="120" t="str">
        <f>IF(F63="","",VLOOKUP(F63,Lookups!$A$2:$F$99,5,FALSE))</f>
        <v>None</v>
      </c>
      <c r="L63" s="176" t="str">
        <f>IF(F63="","",VLOOKUP(F63,Lookups!$A$2:$F$99,6,FALSE))</f>
        <v>Newbury</v>
      </c>
      <c r="M63" s="133" t="str">
        <f>IF(F63="","",IF(VLOOKUP(F63,Scores!$A$2:$J$98,3,FALSE)=0,"",VLOOKUP(F63,Scores!$A$2:$J$98,3,FALSE)))</f>
        <v/>
      </c>
      <c r="N63" s="67" t="str">
        <f>IF(F63="","",IF(VLOOKUP(F63,Scores!$A$2:$J$98,4,FALSE)=0,"",VLOOKUP(F63,Scores!$A$2:$J$98,4,FALSE)))</f>
        <v/>
      </c>
      <c r="O63" s="67" t="str">
        <f>IF(F63="","",IF(VLOOKUP(F63,Scores!$A$2:$J$98,5,FALSE)=0,"",VLOOKUP(F63,Scores!$A$2:$J$98,5,FALSE)))</f>
        <v/>
      </c>
      <c r="P63" s="67" t="str">
        <f>IF(F63="","",IF(VLOOKUP(F63,Scores!$A$2:$J$98,6,FALSE)=0,"",VLOOKUP(F63,Scores!$A$2:$J$98,6,FALSE)))</f>
        <v/>
      </c>
      <c r="Q63" s="67" t="str">
        <f>IF(F63="","",IF(VLOOKUP(F63,Scores!$A$2:$J$98,7,FALSE)=0,"",VLOOKUP(F63,Scores!$A$2:$J$98,7,FALSE)))</f>
        <v/>
      </c>
      <c r="R63" s="67" t="str">
        <f>IF(F63="","",IF(VLOOKUP(F63,Scores!$A$2:$J$98,8,FALSE)=0,"",VLOOKUP(F63,Scores!$A$2:$J$98,8,FALSE)))</f>
        <v/>
      </c>
      <c r="S63" s="67" t="str">
        <f>IF(F63="","",IF(VLOOKUP(F63,Scores!$A$2:$J$98,9,FALSE)=0,"",VLOOKUP(F63,Scores!$A$2:$J$98,9,FALSE)))</f>
        <v/>
      </c>
      <c r="T63" s="67" t="str">
        <f>IF(F63="","",IF(VLOOKUP(F63,Scores!$A$2:$J$98,10,FALSE)=0,"",VLOOKUP(F63,Scores!$A$2:$J$98,10,FALSE)))</f>
        <v/>
      </c>
      <c r="U63" s="46" t="str">
        <f t="shared" si="19"/>
        <v/>
      </c>
      <c r="V63" s="46" t="str">
        <f t="shared" si="20"/>
        <v/>
      </c>
      <c r="W63" s="46" t="str">
        <f t="shared" si="21"/>
        <v/>
      </c>
      <c r="X63" s="46" t="str">
        <f t="shared" si="22"/>
        <v/>
      </c>
      <c r="Y63" s="46" t="str">
        <f t="shared" si="23"/>
        <v/>
      </c>
      <c r="Z63" s="46" t="str">
        <f t="shared" si="24"/>
        <v/>
      </c>
      <c r="AA63" s="46" t="str">
        <f t="shared" si="25"/>
        <v/>
      </c>
      <c r="AB63" s="46" t="str">
        <f t="shared" si="26"/>
        <v/>
      </c>
      <c r="AC63" s="48">
        <f t="shared" si="27"/>
        <v>0</v>
      </c>
      <c r="AD63" s="47" t="str">
        <f t="shared" si="28"/>
        <v/>
      </c>
      <c r="AE63" s="46" t="str" cm="1">
        <f t="array" ref="AE63">IFERROR(IF(AC63&gt;=5,AVERAGE(LARGE(U63:AB63,_xlfn.SEQUENCE(5))),AVERAGE(LARGE(U63:AB63,_xlfn.SEQUENCE(AC63)))),"")</f>
        <v/>
      </c>
      <c r="AF63" s="49">
        <f t="shared" si="29"/>
        <v>0</v>
      </c>
      <c r="AG63" s="19" t="str" cm="1">
        <f t="array" ref="AG63">IFERROR(IF(AC63&gt;=5,SUM(LARGE(M63:T63,_xlfn.SEQUENCE(5))),SUM(LARGE(M63:T63,_xlfn.SEQUENCE(AC63)))),"")</f>
        <v/>
      </c>
      <c r="AH63" s="19" t="str">
        <f t="shared" si="31"/>
        <v/>
      </c>
      <c r="AI63" s="19" t="str">
        <f t="shared" si="14"/>
        <v/>
      </c>
      <c r="AJ63" s="50" t="str">
        <f t="shared" si="30"/>
        <v/>
      </c>
      <c r="AN63" s="19">
        <f t="shared" si="16"/>
        <v>0</v>
      </c>
      <c r="AO63" s="229" t="str">
        <f t="shared" si="17"/>
        <v/>
      </c>
      <c r="AP63" t="str">
        <f>IF(AC63=0,"",IF(COUNTIFS(AN:AN,AN63,AO:AO,"&gt;"&amp;AO63)+COUNTIFS(AN$6:AN63,AN63,AO$6:AO63,"="&amp;AO63)=0,"",COUNTIFS(AN:AN,AN63,AO:AO,"&gt;"&amp;AO63)+COUNTIFS(AN$6:AN63,AN63,AO$6:AO63,"="&amp;AO63)))</f>
        <v/>
      </c>
    </row>
    <row r="64" spans="1:42" x14ac:dyDescent="0.35">
      <c r="A64" s="19" t="str">
        <f t="shared" si="1"/>
        <v>B</v>
      </c>
      <c r="B64" s="19" t="str">
        <f>IF(AC64=0,"",IF(COUNTIFS(A:A,A64,AE:AE,"&gt;"&amp;AE64)+COUNTIFS(A$6:A64,A64,AE$6:AE64,"="&amp;AE64)=0,"",COUNTIFS(A:A,A64,AE:AE,"&gt;"&amp;AE64)+COUNTIFS(A$6:A64,A64,AE$6:AE64,"="&amp;AE64)))</f>
        <v/>
      </c>
      <c r="C64" s="19" t="str">
        <f>IF(AC64=0,"",IF(COUNTIFS($AE$6:$AE$152,"&gt;"&amp;AE64)+COUNTIFS(AE$6:AE64,"="&amp;AE64)=0,"",COUNTIFS($AE$6:$AE$152,"&gt;"&amp;AE64)+COUNTIFS(AE$6:AE64,"="&amp;AE64)))</f>
        <v/>
      </c>
      <c r="D64" s="19" t="str">
        <f>IF(AC64=0,"",IF(COUNTIFS($AE$6:$AE$200,"&gt;"&amp;AE64)+COUNTIFS(AE$6:AE64,"="&amp;AE64)=0,"",COUNTIFS($AE$6:$AE$200,"&gt;"&amp;AE64)+COUNTIFS(AE$6:AE64,"="&amp;AE64)))</f>
        <v/>
      </c>
      <c r="E64" s="19" t="str">
        <f>IF(AC64=0,"",IF(COUNTIFS(AN:AN,AN64,AO:AO,"&gt;"&amp;AO64)+COUNTIFS(AN$6:AN64,AN64,AO$6:AO64,"="&amp;AO64)=0,"",COUNTIFS(AN:AN,AN64,AO:AO,"&gt;"&amp;AO64)+COUNTIFS(AN$6:AN64,AN64,AO$6:AO64,"="&amp;AO64)))</f>
        <v/>
      </c>
      <c r="F64" s="202" t="s">
        <v>126</v>
      </c>
      <c r="G64" s="219">
        <f>IF(F64="","",VLOOKUP(F64,Lookups!$A$2:$F$99,2,FALSE))</f>
        <v>1614</v>
      </c>
      <c r="H64" s="120" t="str">
        <f>IF(F64="","",VLOOKUP(F64,Lookups!$A$2:$F$1003,3,FALSE))</f>
        <v>Grade B</v>
      </c>
      <c r="I64" s="121" t="str">
        <f>IFERROR(VLOOKUP(AD64,Lookups!$R$2:$S$6,2,TRUE),"")</f>
        <v/>
      </c>
      <c r="J64" s="120" t="str">
        <f>IF(F64="","",VLOOKUP(F64,Lookups!$A$2:$F$99,4,FALSE))</f>
        <v>PCP Class</v>
      </c>
      <c r="K64" s="120" t="str">
        <f>IF(F64="","",VLOOKUP(F64,Lookups!$A$2:$F$99,5,FALSE))</f>
        <v>None</v>
      </c>
      <c r="L64" s="176" t="str">
        <f>IF(F64="","",VLOOKUP(F64,Lookups!$A$2:$F$99,6,FALSE))</f>
        <v>Buccaneers</v>
      </c>
      <c r="M64" s="133" t="str">
        <f>IF(F64="","",IF(VLOOKUP(F64,Scores!$A$2:$J$98,3,FALSE)=0,"",VLOOKUP(F64,Scores!$A$2:$J$98,3,FALSE)))</f>
        <v/>
      </c>
      <c r="N64" s="67" t="str">
        <f>IF(F64="","",IF(VLOOKUP(F64,Scores!$A$2:$J$98,4,FALSE)=0,"",VLOOKUP(F64,Scores!$A$2:$J$98,4,FALSE)))</f>
        <v/>
      </c>
      <c r="O64" s="67" t="str">
        <f>IF(F64="","",IF(VLOOKUP(F64,Scores!$A$2:$J$98,5,FALSE)=0,"",VLOOKUP(F64,Scores!$A$2:$J$98,5,FALSE)))</f>
        <v/>
      </c>
      <c r="P64" s="67" t="str">
        <f>IF(F64="","",IF(VLOOKUP(F64,Scores!$A$2:$J$98,6,FALSE)=0,"",VLOOKUP(F64,Scores!$A$2:$J$98,6,FALSE)))</f>
        <v/>
      </c>
      <c r="Q64" s="67" t="str">
        <f>IF(F64="","",IF(VLOOKUP(F64,Scores!$A$2:$J$98,7,FALSE)=0,"",VLOOKUP(F64,Scores!$A$2:$J$98,7,FALSE)))</f>
        <v/>
      </c>
      <c r="R64" s="67" t="str">
        <f>IF(F64="","",IF(VLOOKUP(F64,Scores!$A$2:$J$98,8,FALSE)=0,"",VLOOKUP(F64,Scores!$A$2:$J$98,8,FALSE)))</f>
        <v/>
      </c>
      <c r="S64" s="67" t="str">
        <f>IF(F64="","",IF(VLOOKUP(F64,Scores!$A$2:$J$98,9,FALSE)=0,"",VLOOKUP(F64,Scores!$A$2:$J$98,9,FALSE)))</f>
        <v/>
      </c>
      <c r="T64" s="67" t="str">
        <f>IF(F64="","",IF(VLOOKUP(F64,Scores!$A$2:$J$98,10,FALSE)=0,"",VLOOKUP(F64,Scores!$A$2:$J$98,10,FALSE)))</f>
        <v/>
      </c>
      <c r="U64" s="46" t="str">
        <f t="shared" si="19"/>
        <v/>
      </c>
      <c r="V64" s="46" t="str">
        <f t="shared" si="20"/>
        <v/>
      </c>
      <c r="W64" s="46" t="str">
        <f t="shared" si="21"/>
        <v/>
      </c>
      <c r="X64" s="46" t="str">
        <f t="shared" si="22"/>
        <v/>
      </c>
      <c r="Y64" s="46" t="str">
        <f t="shared" si="23"/>
        <v/>
      </c>
      <c r="Z64" s="46" t="str">
        <f t="shared" si="24"/>
        <v/>
      </c>
      <c r="AA64" s="46" t="str">
        <f t="shared" si="25"/>
        <v/>
      </c>
      <c r="AB64" s="46" t="str">
        <f t="shared" si="26"/>
        <v/>
      </c>
      <c r="AC64" s="48">
        <f t="shared" si="27"/>
        <v>0</v>
      </c>
      <c r="AD64" s="47" t="str">
        <f t="shared" si="28"/>
        <v/>
      </c>
      <c r="AE64" s="46" t="str" cm="1">
        <f t="array" ref="AE64">IFERROR(IF(AC64&gt;=5,AVERAGE(LARGE(U64:AB64,_xlfn.SEQUENCE(5))),AVERAGE(LARGE(U64:AB64,_xlfn.SEQUENCE(AC64)))),"")</f>
        <v/>
      </c>
      <c r="AF64" s="49">
        <f t="shared" si="29"/>
        <v>0</v>
      </c>
      <c r="AG64" s="19" t="str" cm="1">
        <f t="array" ref="AG64">IFERROR(IF(AC64&gt;=5,SUM(LARGE(M64:T64,_xlfn.SEQUENCE(5))),SUM(LARGE(M64:T64,_xlfn.SEQUENCE(AC64)))),"")</f>
        <v/>
      </c>
      <c r="AH64" s="19" t="str">
        <f t="shared" si="31"/>
        <v/>
      </c>
      <c r="AI64" s="19" t="str">
        <f t="shared" si="14"/>
        <v/>
      </c>
      <c r="AJ64" s="50" t="str">
        <f t="shared" si="30"/>
        <v/>
      </c>
      <c r="AN64" s="19">
        <f t="shared" si="16"/>
        <v>0</v>
      </c>
      <c r="AO64" s="229" t="str">
        <f t="shared" si="17"/>
        <v/>
      </c>
      <c r="AP64" t="str">
        <f>IF(AC64=0,"",IF(COUNTIFS(AN:AN,AN64,AO:AO,"&gt;"&amp;AO64)+COUNTIFS(AN$6:AN64,AN64,AO$6:AO64,"="&amp;AO64)=0,"",COUNTIFS(AN:AN,AN64,AO:AO,"&gt;"&amp;AO64)+COUNTIFS(AN$6:AN64,AN64,AO$6:AO64,"="&amp;AO64)))</f>
        <v/>
      </c>
    </row>
    <row r="65" spans="1:42" x14ac:dyDescent="0.35">
      <c r="A65" s="19" t="str">
        <f t="shared" si="1"/>
        <v>B</v>
      </c>
      <c r="B65" s="19">
        <f>IF(AC65=0,"",IF(COUNTIFS(A:A,A65,AE:AE,"&gt;"&amp;AE65)+COUNTIFS(A$6:A65,A65,AE$6:AE65,"="&amp;AE65)=0,"",COUNTIFS(A:A,A65,AE:AE,"&gt;"&amp;AE65)+COUNTIFS(A$6:A65,A65,AE$6:AE65,"="&amp;AE65)))</f>
        <v>4</v>
      </c>
      <c r="C65" s="19">
        <f>IF(AC65=0,"",IF(COUNTIFS($AE$6:$AE$152,"&gt;"&amp;AE65)+COUNTIFS(AE$6:AE65,"="&amp;AE65)=0,"",COUNTIFS($AE$6:$AE$152,"&gt;"&amp;AE65)+COUNTIFS(AE$6:AE65,"="&amp;AE65)))</f>
        <v>15</v>
      </c>
      <c r="D65" s="19">
        <f>IF(AC65=0,"",IF(COUNTIFS($AE$6:$AE$200,"&gt;"&amp;AE65)+COUNTIFS(AE$6:AE65,"="&amp;AE65)=0,"",COUNTIFS($AE$6:$AE$200,"&gt;"&amp;AE65)+COUNTIFS(AE$6:AE65,"="&amp;AE65)))</f>
        <v>15</v>
      </c>
      <c r="E65" s="19" t="str">
        <f>IF(AC65=0,"",IF(COUNTIFS(AN:AN,AN65,AO:AO,"&gt;"&amp;AO65)+COUNTIFS(AN$6:AN65,AN65,AO$6:AO65,"="&amp;AO65)=0,"",COUNTIFS(AN:AN,AN65,AO:AO,"&gt;"&amp;AO65)+COUNTIFS(AN$6:AN65,AN65,AO$6:AO65,"="&amp;AO65)))</f>
        <v/>
      </c>
      <c r="F65" s="201" t="s">
        <v>42</v>
      </c>
      <c r="G65" s="219">
        <f>IF(F65="","",VLOOKUP(F65,Lookups!$A$2:$F$99,2,FALSE))</f>
        <v>1877</v>
      </c>
      <c r="H65" s="120" t="str">
        <f>IF(F65="","",VLOOKUP(F65,Lookups!$A$2:$F$1003,3,FALSE))</f>
        <v>Grade B</v>
      </c>
      <c r="I65" s="121" t="str">
        <f>IFERROR(VLOOKUP(AD65,Lookups!$R$2:$S$6,2,TRUE),"")</f>
        <v>B</v>
      </c>
      <c r="J65" s="120" t="str">
        <f>IF(F65="","",VLOOKUP(F65,Lookups!$A$2:$F$99,4,FALSE))</f>
        <v>PCP Class</v>
      </c>
      <c r="K65" s="120" t="str">
        <f>IF(F65="","",VLOOKUP(F65,Lookups!$A$2:$F$99,5,FALSE))</f>
        <v>Frobury Hares</v>
      </c>
      <c r="L65" s="176" t="str">
        <f>IF(F65="","",VLOOKUP(F65,Lookups!$A$2:$F$99,6,FALSE))</f>
        <v>Frobury</v>
      </c>
      <c r="M65" s="133">
        <f>IF(F65="","",IF(VLOOKUP(F65,Scores!$A$2:$J$98,3,FALSE)=0,"",VLOOKUP(F65,Scores!$A$2:$J$98,3,FALSE)))</f>
        <v>22</v>
      </c>
      <c r="N65" s="67" t="str">
        <f>IF(F65="","",IF(VLOOKUP(F65,Scores!$A$2:$J$98,4,FALSE)=0,"",VLOOKUP(F65,Scores!$A$2:$J$98,4,FALSE)))</f>
        <v/>
      </c>
      <c r="O65" s="67" t="str">
        <f>IF(F65="","",IF(VLOOKUP(F65,Scores!$A$2:$J$98,5,FALSE)=0,"",VLOOKUP(F65,Scores!$A$2:$J$98,5,FALSE)))</f>
        <v/>
      </c>
      <c r="P65" s="67" t="str">
        <f>IF(F65="","",IF(VLOOKUP(F65,Scores!$A$2:$J$98,6,FALSE)=0,"",VLOOKUP(F65,Scores!$A$2:$J$98,6,FALSE)))</f>
        <v/>
      </c>
      <c r="Q65" s="67" t="str">
        <f>IF(F65="","",IF(VLOOKUP(F65,Scores!$A$2:$J$98,7,FALSE)=0,"",VLOOKUP(F65,Scores!$A$2:$J$98,7,FALSE)))</f>
        <v/>
      </c>
      <c r="R65" s="67" t="str">
        <f>IF(F65="","",IF(VLOOKUP(F65,Scores!$A$2:$J$98,8,FALSE)=0,"",VLOOKUP(F65,Scores!$A$2:$J$98,8,FALSE)))</f>
        <v/>
      </c>
      <c r="S65" s="67" t="str">
        <f>IF(F65="","",IF(VLOOKUP(F65,Scores!$A$2:$J$98,9,FALSE)=0,"",VLOOKUP(F65,Scores!$A$2:$J$98,9,FALSE)))</f>
        <v/>
      </c>
      <c r="T65" s="67" t="str">
        <f>IF(F65="","",IF(VLOOKUP(F65,Scores!$A$2:$J$98,10,FALSE)=0,"",VLOOKUP(F65,Scores!$A$2:$J$98,10,FALSE)))</f>
        <v/>
      </c>
      <c r="U65" s="46">
        <f t="shared" si="19"/>
        <v>0.62857142857142856</v>
      </c>
      <c r="V65" s="46" t="str">
        <f t="shared" si="20"/>
        <v/>
      </c>
      <c r="W65" s="46" t="str">
        <f t="shared" si="21"/>
        <v/>
      </c>
      <c r="X65" s="46" t="str">
        <f t="shared" si="22"/>
        <v/>
      </c>
      <c r="Y65" s="46" t="str">
        <f t="shared" si="23"/>
        <v/>
      </c>
      <c r="Z65" s="46" t="str">
        <f t="shared" si="24"/>
        <v/>
      </c>
      <c r="AA65" s="46" t="str">
        <f t="shared" si="25"/>
        <v/>
      </c>
      <c r="AB65" s="46" t="str">
        <f t="shared" si="26"/>
        <v/>
      </c>
      <c r="AC65" s="48">
        <f t="shared" si="27"/>
        <v>1</v>
      </c>
      <c r="AD65" s="47">
        <f t="shared" si="28"/>
        <v>0.62857142857142856</v>
      </c>
      <c r="AE65" s="46" cm="1">
        <f t="array" ref="AE65">IFERROR(IF(AC65&gt;=5,AVERAGE(LARGE(U65:AB65,_xlfn.SEQUENCE(5))),AVERAGE(LARGE(U65:AB65,_xlfn.SEQUENCE(AC65)))),"")</f>
        <v>0.62857142857142856</v>
      </c>
      <c r="AF65" s="49">
        <f t="shared" si="29"/>
        <v>22</v>
      </c>
      <c r="AG65" s="19" cm="1">
        <f t="array" ref="AG65">IFERROR(IF(AC65&gt;=5,SUM(LARGE(M65:T65,_xlfn.SEQUENCE(5))),SUM(LARGE(M65:T65,_xlfn.SEQUENCE(AC65)))),"")</f>
        <v>22</v>
      </c>
      <c r="AH65" s="19">
        <f t="shared" si="31"/>
        <v>14</v>
      </c>
      <c r="AI65" s="19">
        <f t="shared" si="14"/>
        <v>14</v>
      </c>
      <c r="AJ65" s="50">
        <f t="shared" si="30"/>
        <v>22</v>
      </c>
      <c r="AN65" s="19">
        <f t="shared" si="16"/>
        <v>0</v>
      </c>
      <c r="AO65" s="229" t="str">
        <f t="shared" si="17"/>
        <v/>
      </c>
      <c r="AP65" t="str">
        <f>IF(AC65=0,"",IF(COUNTIFS(AN:AN,AN65,AO:AO,"&gt;"&amp;AO65)+COUNTIFS(AN$6:AN65,AN65,AO$6:AO65,"="&amp;AO65)=0,"",COUNTIFS(AN:AN,AN65,AO:AO,"&gt;"&amp;AO65)+COUNTIFS(AN$6:AN65,AN65,AO$6:AO65,"="&amp;AO65)))</f>
        <v/>
      </c>
    </row>
    <row r="66" spans="1:42" x14ac:dyDescent="0.35">
      <c r="A66" s="19" t="str">
        <f t="shared" si="1"/>
        <v>B</v>
      </c>
      <c r="B66" s="19">
        <f>IF(AC66=0,"",IF(COUNTIFS(A:A,A66,AE:AE,"&gt;"&amp;AE66)+COUNTIFS(A$6:A66,A66,AE$6:AE66,"="&amp;AE66)=0,"",COUNTIFS(A:A,A66,AE:AE,"&gt;"&amp;AE66)+COUNTIFS(A$6:A66,A66,AE$6:AE66,"="&amp;AE66)))</f>
        <v>3</v>
      </c>
      <c r="C66" s="19">
        <f>IF(AC66=0,"",IF(COUNTIFS($AE$6:$AE$152,"&gt;"&amp;AE66)+COUNTIFS(AE$6:AE66,"="&amp;AE66)=0,"",COUNTIFS($AE$6:$AE$152,"&gt;"&amp;AE66)+COUNTIFS(AE$6:AE66,"="&amp;AE66)))</f>
        <v>11</v>
      </c>
      <c r="D66" s="19">
        <f>IF(AC66=0,"",IF(COUNTIFS($AE$6:$AE$200,"&gt;"&amp;AE66)+COUNTIFS(AE$6:AE66,"="&amp;AE66)=0,"",COUNTIFS($AE$6:$AE$200,"&gt;"&amp;AE66)+COUNTIFS(AE$6:AE66,"="&amp;AE66)))</f>
        <v>11</v>
      </c>
      <c r="E66" s="19" t="str">
        <f>IF(AC66=0,"",IF(COUNTIFS(AN:AN,AN66,AO:AO,"&gt;"&amp;AO66)+COUNTIFS(AN$6:AN66,AN66,AO$6:AO66,"="&amp;AO66)=0,"",COUNTIFS(AN:AN,AN66,AO:AO,"&gt;"&amp;AO66)+COUNTIFS(AN$6:AN66,AN66,AO$6:AO66,"="&amp;AO66)))</f>
        <v/>
      </c>
      <c r="F66" s="201" t="s">
        <v>59</v>
      </c>
      <c r="G66" s="219">
        <f>IF(F66="","",VLOOKUP(F66,Lookups!$A$2:$F$99,2,FALSE))</f>
        <v>1888</v>
      </c>
      <c r="H66" s="120" t="str">
        <f>IF(F66="","",VLOOKUP(F66,Lookups!$A$2:$F$1003,3,FALSE))</f>
        <v>Grade B</v>
      </c>
      <c r="I66" s="121" t="str">
        <f>IFERROR(VLOOKUP(AD66,Lookups!$R$2:$S$6,2,TRUE),"")</f>
        <v>A</v>
      </c>
      <c r="J66" s="120" t="str">
        <f>IF(F66="","",VLOOKUP(F66,Lookups!$A$2:$F$99,4,FALSE))</f>
        <v>PCP Class</v>
      </c>
      <c r="K66" s="120" t="str">
        <f>IF(F66="","",VLOOKUP(F66,Lookups!$A$2:$F$99,5,FALSE))</f>
        <v>Frobury Kites</v>
      </c>
      <c r="L66" s="176" t="str">
        <f>IF(F66="","",VLOOKUP(F66,Lookups!$A$2:$F$99,6,FALSE))</f>
        <v>Frobury</v>
      </c>
      <c r="M66" s="133">
        <f>IF(F66="","",IF(VLOOKUP(F66,Scores!$A$2:$J$98,3,FALSE)=0,"",VLOOKUP(F66,Scores!$A$2:$J$98,3,FALSE)))</f>
        <v>28</v>
      </c>
      <c r="N66" s="67" t="str">
        <f>IF(F66="","",IF(VLOOKUP(F66,Scores!$A$2:$J$98,4,FALSE)=0,"",VLOOKUP(F66,Scores!$A$2:$J$98,4,FALSE)))</f>
        <v/>
      </c>
      <c r="O66" s="67" t="str">
        <f>IF(F66="","",IF(VLOOKUP(F66,Scores!$A$2:$J$98,5,FALSE)=0,"",VLOOKUP(F66,Scores!$A$2:$J$98,5,FALSE)))</f>
        <v/>
      </c>
      <c r="P66" s="67" t="str">
        <f>IF(F66="","",IF(VLOOKUP(F66,Scores!$A$2:$J$98,6,FALSE)=0,"",VLOOKUP(F66,Scores!$A$2:$J$98,6,FALSE)))</f>
        <v/>
      </c>
      <c r="Q66" s="67" t="str">
        <f>IF(F66="","",IF(VLOOKUP(F66,Scores!$A$2:$J$98,7,FALSE)=0,"",VLOOKUP(F66,Scores!$A$2:$J$98,7,FALSE)))</f>
        <v/>
      </c>
      <c r="R66" s="67" t="str">
        <f>IF(F66="","",IF(VLOOKUP(F66,Scores!$A$2:$J$98,8,FALSE)=0,"",VLOOKUP(F66,Scores!$A$2:$J$98,8,FALSE)))</f>
        <v/>
      </c>
      <c r="S66" s="67" t="str">
        <f>IF(F66="","",IF(VLOOKUP(F66,Scores!$A$2:$J$98,9,FALSE)=0,"",VLOOKUP(F66,Scores!$A$2:$J$98,9,FALSE)))</f>
        <v/>
      </c>
      <c r="T66" s="67" t="str">
        <f>IF(F66="","",IF(VLOOKUP(F66,Scores!$A$2:$J$98,10,FALSE)=0,"",VLOOKUP(F66,Scores!$A$2:$J$98,10,FALSE)))</f>
        <v/>
      </c>
      <c r="U66" s="46">
        <f t="shared" si="19"/>
        <v>0.8</v>
      </c>
      <c r="V66" s="46" t="str">
        <f t="shared" si="20"/>
        <v/>
      </c>
      <c r="W66" s="46" t="str">
        <f t="shared" si="21"/>
        <v/>
      </c>
      <c r="X66" s="46" t="str">
        <f t="shared" si="22"/>
        <v/>
      </c>
      <c r="Y66" s="46" t="str">
        <f t="shared" si="23"/>
        <v/>
      </c>
      <c r="Z66" s="46" t="str">
        <f t="shared" si="24"/>
        <v/>
      </c>
      <c r="AA66" s="46" t="str">
        <f t="shared" si="25"/>
        <v/>
      </c>
      <c r="AB66" s="46" t="str">
        <f t="shared" si="26"/>
        <v/>
      </c>
      <c r="AC66" s="48">
        <f t="shared" si="27"/>
        <v>1</v>
      </c>
      <c r="AD66" s="47">
        <f t="shared" si="28"/>
        <v>0.8</v>
      </c>
      <c r="AE66" s="46" cm="1">
        <f t="array" ref="AE66">IFERROR(IF(AC66&gt;=5,AVERAGE(LARGE(U66:AB66,_xlfn.SEQUENCE(5))),AVERAGE(LARGE(U66:AB66,_xlfn.SEQUENCE(AC66)))),"")</f>
        <v>0.8</v>
      </c>
      <c r="AF66" s="49">
        <f t="shared" si="29"/>
        <v>28</v>
      </c>
      <c r="AG66" s="19" cm="1">
        <f t="array" ref="AG66">IFERROR(IF(AC66&gt;=5,SUM(LARGE(M66:T66,_xlfn.SEQUENCE(5))),SUM(LARGE(M66:T66,_xlfn.SEQUENCE(AC66)))),"")</f>
        <v>28</v>
      </c>
      <c r="AH66" s="19">
        <f t="shared" si="31"/>
        <v>11</v>
      </c>
      <c r="AI66" s="19">
        <f t="shared" si="14"/>
        <v>11</v>
      </c>
      <c r="AJ66" s="50">
        <f t="shared" si="30"/>
        <v>28</v>
      </c>
      <c r="AN66" s="19">
        <f t="shared" si="16"/>
        <v>0</v>
      </c>
      <c r="AO66" s="229" t="str">
        <f t="shared" si="17"/>
        <v/>
      </c>
      <c r="AP66" t="str">
        <f>IF(AC66=0,"",IF(COUNTIFS(AN:AN,AN66,AO:AO,"&gt;"&amp;AO66)+COUNTIFS(AN$6:AN66,AN66,AO$6:AO66,"="&amp;AO66)=0,"",COUNTIFS(AN:AN,AN66,AO:AO,"&gt;"&amp;AO66)+COUNTIFS(AN$6:AN66,AN66,AO$6:AO66,"="&amp;AO66)))</f>
        <v/>
      </c>
    </row>
    <row r="67" spans="1:42" x14ac:dyDescent="0.35">
      <c r="F67" s="201"/>
      <c r="G67" s="222"/>
      <c r="H67" s="118"/>
      <c r="I67" s="119"/>
      <c r="J67" s="118"/>
      <c r="K67" s="118"/>
      <c r="L67" s="183"/>
      <c r="M67" s="133"/>
      <c r="N67" s="67"/>
      <c r="O67" s="67"/>
      <c r="P67" s="67"/>
      <c r="Q67" s="67"/>
      <c r="R67" s="67"/>
      <c r="S67" s="67"/>
      <c r="T67" s="67"/>
      <c r="U67" s="46"/>
      <c r="V67" s="46"/>
      <c r="W67" s="46"/>
      <c r="X67" s="46"/>
      <c r="Y67" s="46"/>
      <c r="Z67" s="46"/>
      <c r="AA67" s="46"/>
      <c r="AB67" s="46"/>
      <c r="AC67" s="48"/>
      <c r="AD67" s="47"/>
      <c r="AE67" s="46"/>
      <c r="AF67" s="49"/>
      <c r="AJ67" s="50"/>
      <c r="AN67" s="19"/>
      <c r="AO67" s="229"/>
    </row>
    <row r="68" spans="1:42" x14ac:dyDescent="0.35">
      <c r="A68" s="19" t="str">
        <f t="shared" si="1"/>
        <v>B</v>
      </c>
      <c r="B68" s="19" t="str">
        <f>IF(AC68=0,"",IF(COUNTIFS(A:A,A68,AE:AE,"&gt;"&amp;AE68)+COUNTIFS(A$6:A68,A68,AE$6:AE68,"="&amp;AE68)=0,"",COUNTIFS(A:A,A68,AE:AE,"&gt;"&amp;AE68)+COUNTIFS(A$6:A68,A68,AE$6:AE68,"="&amp;AE68)))</f>
        <v/>
      </c>
      <c r="C68" s="19" t="str">
        <f>IF(AC68=0,"",IF(COUNTIFS($AE$6:$AE$152,"&gt;"&amp;AE68)+COUNTIFS(AE$6:AE68,"="&amp;AE68)=0,"",COUNTIFS($AE$6:$AE$152,"&gt;"&amp;AE68)+COUNTIFS(AE$6:AE68,"="&amp;AE68)))</f>
        <v/>
      </c>
      <c r="D68" s="19" t="str">
        <f>IF(AC68=0,"",IF(COUNTIFS($AE$6:$AE$200,"&gt;"&amp;AE68)+COUNTIFS(AE$6:AE68,"="&amp;AE68)=0,"",COUNTIFS($AE$6:$AE$200,"&gt;"&amp;AE68)+COUNTIFS(AE$6:AE68,"="&amp;AE68)))</f>
        <v/>
      </c>
      <c r="E68" s="19" t="str">
        <f>IF(AC68=0,"",IF(COUNTIFS(AN:AN,AN68,AO:AO,"&gt;"&amp;AO68)+COUNTIFS(AN$6:AN68,AN68,AO$6:AO68,"="&amp;AO68)=0,"",COUNTIFS(AN:AN,AN68,AO:AO,"&gt;"&amp;AO68)+COUNTIFS(AN$6:AN68,AN68,AO$6:AO68,"="&amp;AO68)))</f>
        <v/>
      </c>
      <c r="F68" s="203" t="s">
        <v>133</v>
      </c>
      <c r="G68" s="219">
        <f>IF(F68="","",VLOOKUP(F68,Lookups!$A$2:$F$99,2,FALSE))</f>
        <v>1900</v>
      </c>
      <c r="H68" s="120" t="str">
        <f>IF(F68="","",VLOOKUP(F68,Lookups!$A$2:$F$1003,3,FALSE))</f>
        <v>Grade B</v>
      </c>
      <c r="I68" s="121" t="str">
        <f>IFERROR(VLOOKUP(AD68,Lookups!$R$2:$S$6,2,TRUE),"")</f>
        <v/>
      </c>
      <c r="J68" s="120" t="str">
        <f>IF(F68="","",VLOOKUP(F68,Lookups!$A$2:$F$99,4,FALSE))</f>
        <v>PCP Class</v>
      </c>
      <c r="K68" s="120" t="str">
        <f>IF(F68="","",VLOOKUP(F68,Lookups!$A$2:$F$99,5,FALSE))</f>
        <v>None</v>
      </c>
      <c r="L68" s="176" t="str">
        <f>IF(F68="","",VLOOKUP(F68,Lookups!$A$2:$F$99,6,FALSE))</f>
        <v>Newbury</v>
      </c>
      <c r="M68" s="133" t="str">
        <f>IF(F68="","",IF(VLOOKUP(F68,Scores!$A$2:$J$98,3,FALSE)=0,"",VLOOKUP(F68,Scores!$A$2:$J$98,3,FALSE)))</f>
        <v/>
      </c>
      <c r="N68" s="67" t="str">
        <f>IF(F68="","",IF(VLOOKUP(F68,Scores!$A$2:$J$98,4,FALSE)=0,"",VLOOKUP(F68,Scores!$A$2:$J$98,4,FALSE)))</f>
        <v/>
      </c>
      <c r="O68" s="67" t="str">
        <f>IF(F68="","",IF(VLOOKUP(F68,Scores!$A$2:$J$98,5,FALSE)=0,"",VLOOKUP(F68,Scores!$A$2:$J$98,5,FALSE)))</f>
        <v/>
      </c>
      <c r="P68" s="67" t="str">
        <f>IF(F68="","",IF(VLOOKUP(F68,Scores!$A$2:$J$98,6,FALSE)=0,"",VLOOKUP(F68,Scores!$A$2:$J$98,6,FALSE)))</f>
        <v/>
      </c>
      <c r="Q68" s="67" t="str">
        <f>IF(F68="","",IF(VLOOKUP(F68,Scores!$A$2:$J$98,7,FALSE)=0,"",VLOOKUP(F68,Scores!$A$2:$J$98,7,FALSE)))</f>
        <v/>
      </c>
      <c r="R68" s="67" t="str">
        <f>IF(F68="","",IF(VLOOKUP(F68,Scores!$A$2:$J$98,8,FALSE)=0,"",VLOOKUP(F68,Scores!$A$2:$J$98,8,FALSE)))</f>
        <v/>
      </c>
      <c r="S68" s="67" t="str">
        <f>IF(F68="","",IF(VLOOKUP(F68,Scores!$A$2:$J$98,9,FALSE)=0,"",VLOOKUP(F68,Scores!$A$2:$J$98,9,FALSE)))</f>
        <v/>
      </c>
      <c r="T68" s="67" t="str">
        <f>IF(F68="","",IF(VLOOKUP(F68,Scores!$A$2:$J$98,10,FALSE)=0,"",VLOOKUP(F68,Scores!$A$2:$J$98,10,FALSE)))</f>
        <v/>
      </c>
      <c r="U68" s="46" t="str">
        <f t="shared" si="19"/>
        <v/>
      </c>
      <c r="V68" s="46" t="str">
        <f t="shared" si="20"/>
        <v/>
      </c>
      <c r="W68" s="46" t="str">
        <f t="shared" si="21"/>
        <v/>
      </c>
      <c r="X68" s="46" t="str">
        <f t="shared" si="22"/>
        <v/>
      </c>
      <c r="Y68" s="46" t="str">
        <f t="shared" si="23"/>
        <v/>
      </c>
      <c r="Z68" s="46" t="str">
        <f t="shared" si="24"/>
        <v/>
      </c>
      <c r="AA68" s="46" t="str">
        <f t="shared" si="25"/>
        <v/>
      </c>
      <c r="AB68" s="46" t="str">
        <f t="shared" si="26"/>
        <v/>
      </c>
      <c r="AC68" s="48">
        <f t="shared" si="27"/>
        <v>0</v>
      </c>
      <c r="AD68" s="47" t="str">
        <f t="shared" si="28"/>
        <v/>
      </c>
      <c r="AE68" s="46" t="str" cm="1">
        <f t="array" ref="AE68">IFERROR(IF(AC68&gt;=5,AVERAGE(LARGE(U68:AB68,_xlfn.SEQUENCE(5))),AVERAGE(LARGE(U68:AB68,_xlfn.SEQUENCE(AC68)))),"")</f>
        <v/>
      </c>
      <c r="AF68" s="49">
        <f t="shared" si="29"/>
        <v>0</v>
      </c>
      <c r="AG68" s="19" t="str" cm="1">
        <f t="array" ref="AG68">IFERROR(IF(AC68&gt;=5,SUM(LARGE(M68:T68,_xlfn.SEQUENCE(5))),SUM(LARGE(M68:T68,_xlfn.SEQUENCE(AC68)))),"")</f>
        <v/>
      </c>
      <c r="AH68" s="19" t="str">
        <f t="shared" si="31"/>
        <v/>
      </c>
      <c r="AI68" s="19" t="str">
        <f t="shared" si="14"/>
        <v/>
      </c>
      <c r="AJ68" s="50" t="str">
        <f t="shared" si="30"/>
        <v/>
      </c>
      <c r="AN68" s="19">
        <f t="shared" si="16"/>
        <v>0</v>
      </c>
      <c r="AO68" s="229" t="str">
        <f t="shared" si="17"/>
        <v/>
      </c>
      <c r="AP68" t="str">
        <f>IF(AC68=0,"",IF(COUNTIFS(AN:AN,AN68,AO:AO,"&gt;"&amp;AO68)+COUNTIFS(AN$6:AN68,AN68,AO$6:AO68,"="&amp;AO68)=0,"",COUNTIFS(AN:AN,AN68,AO:AO,"&gt;"&amp;AO68)+COUNTIFS(AN$6:AN68,AN68,AO$6:AO68,"="&amp;AO68)))</f>
        <v/>
      </c>
    </row>
    <row r="69" spans="1:42" x14ac:dyDescent="0.35">
      <c r="A69" s="19" t="str">
        <f t="shared" si="1"/>
        <v/>
      </c>
      <c r="B69" s="19" t="str">
        <f>IF(AC69=0,"",IF(COUNTIFS(A:A,A69,AE:AE,"&gt;"&amp;AE69)+COUNTIFS(A$6:A69,A69,AE$6:AE69,"="&amp;AE69)=0,"",COUNTIFS(A:A,A69,AE:AE,"&gt;"&amp;AE69)+COUNTIFS(A$6:A69,A69,AE$6:AE69,"="&amp;AE69)))</f>
        <v/>
      </c>
      <c r="C69" s="19" t="str">
        <f>IF(AC69=0,"",IF(COUNTIFS($AE$6:$AE$152,"&gt;"&amp;AE69)+COUNTIFS(AE$6:AE69,"="&amp;AE69)=0,"",COUNTIFS($AE$6:$AE$152,"&gt;"&amp;AE69)+COUNTIFS(AE$6:AE69,"="&amp;AE69)))</f>
        <v/>
      </c>
      <c r="D69" s="19" t="str">
        <f>IF(AC69=0,"",IF(COUNTIFS($AE$6:$AE$200,"&gt;"&amp;AE69)+COUNTIFS(AE$6:AE69,"="&amp;AE69)=0,"",COUNTIFS($AE$6:$AE$200,"&gt;"&amp;AE69)+COUNTIFS(AE$6:AE69,"="&amp;AE69)))</f>
        <v/>
      </c>
      <c r="E69" s="19" t="str">
        <f>IF(AC69=0,"",IF(COUNTIFS(AN:AN,AN69,AO:AO,"&gt;"&amp;AO69)+COUNTIFS(AN$6:AN69,AN69,AO$6:AO69,"="&amp;AO69)=0,"",COUNTIFS(AN:AN,AN69,AO:AO,"&gt;"&amp;AO69)+COUNTIFS(AN$6:AN69,AN69,AO$6:AO69,"="&amp;AO69)))</f>
        <v/>
      </c>
      <c r="F69" s="203"/>
      <c r="G69" s="219" t="str">
        <f>IF(F69="","",VLOOKUP(F69,Lookups!$A$2:$F$99,2,FALSE))</f>
        <v/>
      </c>
      <c r="H69" s="120" t="str">
        <f>IF(F69="","",VLOOKUP(F69,Lookups!$A$2:$F$1003,3,FALSE))</f>
        <v/>
      </c>
      <c r="I69" s="121" t="str">
        <f>IFERROR(VLOOKUP(AD69,Lookups!$R$2:$S$6,2,TRUE),"")</f>
        <v/>
      </c>
      <c r="J69" s="120" t="str">
        <f>IF(F69="","",VLOOKUP(F69,Lookups!$A$2:$F$99,4,FALSE))</f>
        <v/>
      </c>
      <c r="K69" s="120" t="str">
        <f>IF(F69="","",VLOOKUP(F69,Lookups!$A$2:$F$99,5,FALSE))</f>
        <v/>
      </c>
      <c r="L69" s="176" t="str">
        <f>IF(F69="","",VLOOKUP(F69,Lookups!$A$2:$F$99,6,FALSE))</f>
        <v/>
      </c>
      <c r="M69" s="133" t="str">
        <f>IF(F69="","",IF(VLOOKUP(F69,Scores!$A$2:$J$98,3,FALSE)=0,"",VLOOKUP(F69,Scores!$A$2:$J$98,3,FALSE)))</f>
        <v/>
      </c>
      <c r="N69" s="67" t="str">
        <f>IF(F69="","",IF(VLOOKUP(F69,Scores!$A$2:$J$98,4,FALSE)=0,"",VLOOKUP(F69,Scores!$A$2:$J$98,4,FALSE)))</f>
        <v/>
      </c>
      <c r="O69" s="67" t="str">
        <f>IF(F69="","",IF(VLOOKUP(F69,Scores!$A$2:$J$98,5,FALSE)=0,"",VLOOKUP(F69,Scores!$A$2:$J$98,5,FALSE)))</f>
        <v/>
      </c>
      <c r="P69" s="67" t="str">
        <f>IF(F69="","",IF(VLOOKUP(F69,Scores!$A$2:$J$98,6,FALSE)=0,"",VLOOKUP(F69,Scores!$A$2:$J$98,6,FALSE)))</f>
        <v/>
      </c>
      <c r="Q69" s="67" t="str">
        <f>IF(F69="","",IF(VLOOKUP(F69,Scores!$A$2:$J$98,7,FALSE)=0,"",VLOOKUP(F69,Scores!$A$2:$J$98,7,FALSE)))</f>
        <v/>
      </c>
      <c r="R69" s="67" t="str">
        <f>IF(F69="","",IF(VLOOKUP(F69,Scores!$A$2:$J$98,8,FALSE)=0,"",VLOOKUP(F69,Scores!$A$2:$J$98,8,FALSE)))</f>
        <v/>
      </c>
      <c r="S69" s="67" t="str">
        <f>IF(F69="","",IF(VLOOKUP(F69,Scores!$A$2:$J$98,9,FALSE)=0,"",VLOOKUP(F69,Scores!$A$2:$J$98,9,FALSE)))</f>
        <v/>
      </c>
      <c r="T69" s="67" t="str">
        <f>IF(F69="","",IF(VLOOKUP(F69,Scores!$A$2:$J$98,10,FALSE)=0,"",VLOOKUP(F69,Scores!$A$2:$J$98,10,FALSE)))</f>
        <v/>
      </c>
      <c r="U69" s="46" t="str">
        <f t="shared" si="19"/>
        <v/>
      </c>
      <c r="V69" s="46" t="str">
        <f t="shared" si="20"/>
        <v/>
      </c>
      <c r="W69" s="46" t="str">
        <f t="shared" si="21"/>
        <v/>
      </c>
      <c r="X69" s="46" t="str">
        <f t="shared" si="22"/>
        <v/>
      </c>
      <c r="Y69" s="46" t="str">
        <f t="shared" si="23"/>
        <v/>
      </c>
      <c r="Z69" s="46" t="str">
        <f t="shared" si="24"/>
        <v/>
      </c>
      <c r="AA69" s="46" t="str">
        <f t="shared" si="25"/>
        <v/>
      </c>
      <c r="AB69" s="46" t="str">
        <f t="shared" si="26"/>
        <v/>
      </c>
      <c r="AC69" s="48">
        <f t="shared" si="27"/>
        <v>0</v>
      </c>
      <c r="AD69" s="47" t="str">
        <f t="shared" si="28"/>
        <v/>
      </c>
      <c r="AE69" s="46" t="str" cm="1">
        <f t="array" ref="AE69">IFERROR(IF(AC69&gt;=5,AVERAGE(LARGE(U69:AB69,_xlfn.SEQUENCE(5))),AVERAGE(LARGE(U69:AB69,_xlfn.SEQUENCE(AC69)))),"")</f>
        <v/>
      </c>
      <c r="AF69" s="49">
        <f t="shared" si="29"/>
        <v>0</v>
      </c>
      <c r="AG69" s="19" t="str" cm="1">
        <f t="array" ref="AG69">IFERROR(IF(AC69&gt;=5,SUM(LARGE(M69:T69,_xlfn.SEQUENCE(5))),SUM(LARGE(M69:T69,_xlfn.SEQUENCE(AC69)))),"")</f>
        <v/>
      </c>
      <c r="AH69" s="19" t="str">
        <f t="shared" si="31"/>
        <v/>
      </c>
      <c r="AI69" s="19" t="str">
        <f t="shared" si="14"/>
        <v/>
      </c>
      <c r="AJ69" s="50" t="str">
        <f t="shared" si="30"/>
        <v/>
      </c>
      <c r="AN69" s="19">
        <f t="shared" si="16"/>
        <v>0</v>
      </c>
      <c r="AO69" s="229" t="str">
        <f t="shared" si="17"/>
        <v/>
      </c>
      <c r="AP69" t="str">
        <f>IF(AC69=0,"",IF(COUNTIFS(AN:AN,AN69,AO:AO,"&gt;"&amp;AO69)+COUNTIFS(AN$6:AN69,AN69,AO$6:AO69,"="&amp;AO69)=0,"",COUNTIFS(AN:AN,AN69,AO:AO,"&gt;"&amp;AO69)+COUNTIFS(AN$6:AN69,AN69,AO$6:AO69,"="&amp;AO69)))</f>
        <v/>
      </c>
    </row>
    <row r="70" spans="1:42" x14ac:dyDescent="0.35">
      <c r="A70" s="19" t="str">
        <f t="shared" si="1"/>
        <v>B</v>
      </c>
      <c r="B70" s="19" t="str">
        <f>IF(AC70=0,"",IF(COUNTIFS(A:A,A70,AE:AE,"&gt;"&amp;AE70)+COUNTIFS(A$6:A70,A70,AE$6:AE70,"="&amp;AE70)=0,"",COUNTIFS(A:A,A70,AE:AE,"&gt;"&amp;AE70)+COUNTIFS(A$6:A70,A70,AE$6:AE70,"="&amp;AE70)))</f>
        <v/>
      </c>
      <c r="C70" s="19" t="str">
        <f>IF(AC70=0,"",IF(COUNTIFS($AE$6:$AE$152,"&gt;"&amp;AE70)+COUNTIFS(AE$6:AE70,"="&amp;AE70)=0,"",COUNTIFS($AE$6:$AE$152,"&gt;"&amp;AE70)+COUNTIFS(AE$6:AE70,"="&amp;AE70)))</f>
        <v/>
      </c>
      <c r="D70" s="19" t="str">
        <f>IF(AC70=0,"",IF(COUNTIFS($AE$6:$AE$200,"&gt;"&amp;AE70)+COUNTIFS(AE$6:AE70,"="&amp;AE70)=0,"",COUNTIFS($AE$6:$AE$200,"&gt;"&amp;AE70)+COUNTIFS(AE$6:AE70,"="&amp;AE70)))</f>
        <v/>
      </c>
      <c r="E70" s="19" t="str">
        <f>IF(AC70=0,"",IF(COUNTIFS(AN:AN,AN70,AO:AO,"&gt;"&amp;AO70)+COUNTIFS(AN$6:AN70,AN70,AO$6:AO70,"="&amp;AO70)=0,"",COUNTIFS(AN:AN,AN70,AO:AO,"&gt;"&amp;AO70)+COUNTIFS(AN$6:AN70,AN70,AO$6:AO70,"="&amp;AO70)))</f>
        <v/>
      </c>
      <c r="F70" s="203" t="s">
        <v>135</v>
      </c>
      <c r="G70" s="219">
        <f>IF(F70="","",VLOOKUP(F70,Lookups!$A$2:$F$99,2,FALSE))</f>
        <v>1902</v>
      </c>
      <c r="H70" s="120" t="str">
        <f>IF(F70="","",VLOOKUP(F70,Lookups!$A$2:$F$1003,3,FALSE))</f>
        <v>Grade B</v>
      </c>
      <c r="I70" s="121" t="str">
        <f>IFERROR(VLOOKUP(AD70,Lookups!$R$2:$S$6,2,TRUE),"")</f>
        <v/>
      </c>
      <c r="J70" s="120" t="str">
        <f>IF(F70="","",VLOOKUP(F70,Lookups!$A$2:$F$99,4,FALSE))</f>
        <v>PCP Class</v>
      </c>
      <c r="K70" s="120" t="str">
        <f>IF(F70="","",VLOOKUP(F70,Lookups!$A$2:$F$99,5,FALSE))</f>
        <v>None</v>
      </c>
      <c r="L70" s="176" t="str">
        <f>IF(F70="","",VLOOKUP(F70,Lookups!$A$2:$F$99,6,FALSE))</f>
        <v>Newbury</v>
      </c>
      <c r="M70" s="133" t="str">
        <f>IF(F70="","",IF(VLOOKUP(F70,Scores!$A$2:$J$98,3,FALSE)=0,"",VLOOKUP(F70,Scores!$A$2:$J$98,3,FALSE)))</f>
        <v/>
      </c>
      <c r="N70" s="67" t="str">
        <f>IF(F70="","",IF(VLOOKUP(F70,Scores!$A$2:$J$98,4,FALSE)=0,"",VLOOKUP(F70,Scores!$A$2:$J$98,4,FALSE)))</f>
        <v/>
      </c>
      <c r="O70" s="67" t="str">
        <f>IF(F70="","",IF(VLOOKUP(F70,Scores!$A$2:$J$98,5,FALSE)=0,"",VLOOKUP(F70,Scores!$A$2:$J$98,5,FALSE)))</f>
        <v/>
      </c>
      <c r="P70" s="67" t="str">
        <f>IF(F70="","",IF(VLOOKUP(F70,Scores!$A$2:$J$98,6,FALSE)=0,"",VLOOKUP(F70,Scores!$A$2:$J$98,6,FALSE)))</f>
        <v/>
      </c>
      <c r="Q70" s="67" t="str">
        <f>IF(F70="","",IF(VLOOKUP(F70,Scores!$A$2:$J$98,7,FALSE)=0,"",VLOOKUP(F70,Scores!$A$2:$J$98,7,FALSE)))</f>
        <v/>
      </c>
      <c r="R70" s="67" t="str">
        <f>IF(F70="","",IF(VLOOKUP(F70,Scores!$A$2:$J$98,8,FALSE)=0,"",VLOOKUP(F70,Scores!$A$2:$J$98,8,FALSE)))</f>
        <v/>
      </c>
      <c r="S70" s="67" t="str">
        <f>IF(F70="","",IF(VLOOKUP(F70,Scores!$A$2:$J$98,9,FALSE)=0,"",VLOOKUP(F70,Scores!$A$2:$J$98,9,FALSE)))</f>
        <v/>
      </c>
      <c r="T70" s="67" t="str">
        <f>IF(F70="","",IF(VLOOKUP(F70,Scores!$A$2:$J$98,10,FALSE)=0,"",VLOOKUP(F70,Scores!$A$2:$J$98,10,FALSE)))</f>
        <v/>
      </c>
      <c r="U70" s="46" t="str">
        <f t="shared" ref="U70:U106" si="32">IFERROR(IF(M70=0,"",M70/$M$4),"")</f>
        <v/>
      </c>
      <c r="V70" s="46" t="str">
        <f t="shared" ref="V70:V106" si="33">IFERROR(IF(N70=0,"",N70/$N$4),"")</f>
        <v/>
      </c>
      <c r="W70" s="46" t="str">
        <f t="shared" ref="W70:W106" si="34">IFERROR(IF(O70=0,"",O70/$O$4),"")</f>
        <v/>
      </c>
      <c r="X70" s="46" t="str">
        <f t="shared" ref="X70:X106" si="35">IFERROR(IF(P70=0,"",P70/$P$4),"")</f>
        <v/>
      </c>
      <c r="Y70" s="46" t="str">
        <f t="shared" ref="Y70:Y106" si="36">IFERROR(IF(Q70=0,"",Q70/$Q$4),"")</f>
        <v/>
      </c>
      <c r="Z70" s="46" t="str">
        <f t="shared" ref="Z70:Z106" si="37">IFERROR(IF(R70=0,"",R70/$R$4),"")</f>
        <v/>
      </c>
      <c r="AA70" s="46" t="str">
        <f t="shared" ref="AA70:AA106" si="38">IFERROR(IF(S70=0,"",S70/$S$4),"")</f>
        <v/>
      </c>
      <c r="AB70" s="46" t="str">
        <f t="shared" ref="AB70:AB106" si="39">IFERROR(IF(T70=0,"",T70/$T$4),"")</f>
        <v/>
      </c>
      <c r="AC70" s="48">
        <f t="shared" ref="AC70:AC106" si="40">COUNT(U70:AB70)</f>
        <v>0</v>
      </c>
      <c r="AD70" s="47" t="str">
        <f t="shared" ref="AD70:AD106" si="41">IFERROR(AVERAGE(U70:AB70),"")</f>
        <v/>
      </c>
      <c r="AE70" s="46" t="str" cm="1">
        <f t="array" ref="AE70">IFERROR(IF(AC70&gt;=5,AVERAGE(LARGE(U70:AB70,_xlfn.SEQUENCE(5))),AVERAGE(LARGE(U70:AB70,_xlfn.SEQUENCE(AC70)))),"")</f>
        <v/>
      </c>
      <c r="AF70" s="49">
        <f t="shared" ref="AF70:AF106" si="42">SUM(M70:T70)</f>
        <v>0</v>
      </c>
      <c r="AG70" s="19" t="str" cm="1">
        <f t="array" ref="AG70">IFERROR(IF(AC70&gt;=5,SUM(LARGE(M70:T70,_xlfn.SEQUENCE(5))),SUM(LARGE(M70:T70,_xlfn.SEQUENCE(AC70)))),"")</f>
        <v/>
      </c>
      <c r="AH70" s="19" t="str">
        <f t="shared" si="31"/>
        <v/>
      </c>
      <c r="AI70" s="19" t="str">
        <f t="shared" si="14"/>
        <v/>
      </c>
      <c r="AJ70" s="50" t="str">
        <f t="shared" ref="AJ70:AJ106" si="43">IFERROR(AVERAGE(M70:T70),"")</f>
        <v/>
      </c>
      <c r="AN70" s="19">
        <f t="shared" si="16"/>
        <v>0</v>
      </c>
      <c r="AO70" s="229" t="str">
        <f t="shared" si="17"/>
        <v/>
      </c>
      <c r="AP70" t="str">
        <f>IF(AC70=0,"",IF(COUNTIFS(AN:AN,AN70,AO:AO,"&gt;"&amp;AO70)+COUNTIFS(AN$6:AN70,AN70,AO$6:AO70,"="&amp;AO70)=0,"",COUNTIFS(AN:AN,AN70,AO:AO,"&gt;"&amp;AO70)+COUNTIFS(AN$6:AN70,AN70,AO$6:AO70,"="&amp;AO70)))</f>
        <v/>
      </c>
    </row>
    <row r="71" spans="1:42" x14ac:dyDescent="0.35">
      <c r="A71" s="19" t="str">
        <f>IF(K71="Visitor","V",IF(J71="Springer Class","P",IF(J71="Open Class","O",IF(H71="","",IF(H71="Grade C","C",IF(H71="Grade B","B",IF(H71="Grade A","A",IF(H71="Grade AA","AA","U"))))))))</f>
        <v>A</v>
      </c>
      <c r="B71" s="19" t="str">
        <f>IF(AC71=0,"",IF(COUNTIFS(A:A,A71,AE:AE,"&gt;"&amp;AE71)+COUNTIFS(A$6:A71,A71,AE$6:AE71,"="&amp;AE71)=0,"",COUNTIFS(A:A,A71,AE:AE,"&gt;"&amp;AE71)+COUNTIFS(A$6:A71,A71,AE$6:AE71,"="&amp;AE71)))</f>
        <v/>
      </c>
      <c r="C71" s="19" t="str">
        <f>IF(AC71=0,"",IF(COUNTIFS($AE$6:$AE$152,"&gt;"&amp;AE71)+COUNTIFS(AE$6:AE71,"="&amp;AE71)=0,"",COUNTIFS($AE$6:$AE$152,"&gt;"&amp;AE71)+COUNTIFS(AE$6:AE71,"="&amp;AE71)))</f>
        <v/>
      </c>
      <c r="D71" s="19" t="str">
        <f>IF(AC71=0,"",IF(COUNTIFS($AE$6:$AE$200,"&gt;"&amp;AE71)+COUNTIFS(AE$6:AE71,"="&amp;AE71)=0,"",COUNTIFS($AE$6:$AE$200,"&gt;"&amp;AE71)+COUNTIFS(AE$6:AE71,"="&amp;AE71)))</f>
        <v/>
      </c>
      <c r="E71" s="19" t="str">
        <f>IF(AC71=0,"",IF(COUNTIFS(AN:AN,AN71,AO:AO,"&gt;"&amp;AO71)+COUNTIFS(AN$6:AN71,AN71,AO$6:AO71,"="&amp;AO71)=0,"",COUNTIFS(AN:AN,AN71,AO:AO,"&gt;"&amp;AO71)+COUNTIFS(AN$6:AN71,AN71,AO$6:AO71,"="&amp;AO71)))</f>
        <v/>
      </c>
      <c r="F71" s="203" t="s">
        <v>128</v>
      </c>
      <c r="G71" s="219">
        <f>IF(F71="","",VLOOKUP(F71,Lookups!$A$2:$F$99,2,FALSE))</f>
        <v>1905</v>
      </c>
      <c r="H71" s="120" t="str">
        <f>IF(F71="","",VLOOKUP(F71,Lookups!$A$2:$F$1003,3,FALSE))</f>
        <v>Grade A</v>
      </c>
      <c r="I71" s="121" t="str">
        <f>IFERROR(VLOOKUP(AD71,Lookups!$R$2:$S$6,2,TRUE),"")</f>
        <v/>
      </c>
      <c r="J71" s="120" t="str">
        <f>IF(F71="","",VLOOKUP(F71,Lookups!$A$2:$F$99,4,FALSE))</f>
        <v>PCP Class</v>
      </c>
      <c r="K71" s="120" t="str">
        <f>IF(F71="","",VLOOKUP(F71,Lookups!$A$2:$F$99,5,FALSE))</f>
        <v>Meon</v>
      </c>
      <c r="L71" s="176" t="str">
        <f>IF(F71="","",VLOOKUP(F71,Lookups!$A$2:$F$99,6,FALSE))</f>
        <v>Meon</v>
      </c>
      <c r="M71" s="133" t="str">
        <f>IF(F71="","",IF(VLOOKUP(F71,Scores!$A$2:$J$98,3,FALSE)=0,"",VLOOKUP(F71,Scores!$A$2:$J$98,3,FALSE)))</f>
        <v/>
      </c>
      <c r="N71" s="67" t="str">
        <f>IF(F71="","",IF(VLOOKUP(F71,Scores!$A$2:$J$98,4,FALSE)=0,"",VLOOKUP(F71,Scores!$A$2:$J$98,4,FALSE)))</f>
        <v/>
      </c>
      <c r="O71" s="67" t="str">
        <f>IF(F71="","",IF(VLOOKUP(F71,Scores!$A$2:$J$98,5,FALSE)=0,"",VLOOKUP(F71,Scores!$A$2:$J$98,5,FALSE)))</f>
        <v/>
      </c>
      <c r="P71" s="67" t="str">
        <f>IF(F71="","",IF(VLOOKUP(F71,Scores!$A$2:$J$98,6,FALSE)=0,"",VLOOKUP(F71,Scores!$A$2:$J$98,6,FALSE)))</f>
        <v/>
      </c>
      <c r="Q71" s="67" t="str">
        <f>IF(F71="","",IF(VLOOKUP(F71,Scores!$A$2:$J$98,7,FALSE)=0,"",VLOOKUP(F71,Scores!$A$2:$J$98,7,FALSE)))</f>
        <v/>
      </c>
      <c r="R71" s="67" t="str">
        <f>IF(F71="","",IF(VLOOKUP(F71,Scores!$A$2:$J$98,8,FALSE)=0,"",VLOOKUP(F71,Scores!$A$2:$J$98,8,FALSE)))</f>
        <v/>
      </c>
      <c r="S71" s="67" t="str">
        <f>IF(F71="","",IF(VLOOKUP(F71,Scores!$A$2:$J$98,9,FALSE)=0,"",VLOOKUP(F71,Scores!$A$2:$J$98,9,FALSE)))</f>
        <v/>
      </c>
      <c r="T71" s="67" t="str">
        <f>IF(F71="","",IF(VLOOKUP(F71,Scores!$A$2:$J$98,10,FALSE)=0,"",VLOOKUP(F71,Scores!$A$2:$J$98,10,FALSE)))</f>
        <v/>
      </c>
      <c r="U71" s="46" t="str">
        <f>IFERROR(IF(M71=0,"",M71/$M$4),"")</f>
        <v/>
      </c>
      <c r="V71" s="46" t="str">
        <f>IFERROR(IF(N71=0,"",N71/$N$4),"")</f>
        <v/>
      </c>
      <c r="W71" s="46" t="str">
        <f>IFERROR(IF(O71=0,"",O71/$O$4),"")</f>
        <v/>
      </c>
      <c r="X71" s="46" t="str">
        <f>IFERROR(IF(P71=0,"",P71/$P$4),"")</f>
        <v/>
      </c>
      <c r="Y71" s="46" t="str">
        <f>IFERROR(IF(Q71=0,"",Q71/$Q$4),"")</f>
        <v/>
      </c>
      <c r="Z71" s="46" t="str">
        <f>IFERROR(IF(R71=0,"",R71/$R$4),"")</f>
        <v/>
      </c>
      <c r="AA71" s="46" t="str">
        <f>IFERROR(IF(S71=0,"",S71/$S$4),"")</f>
        <v/>
      </c>
      <c r="AB71" s="46" t="str">
        <f>IFERROR(IF(T71=0,"",T71/$T$4),"")</f>
        <v/>
      </c>
      <c r="AC71" s="48">
        <f>COUNT(U71:AB71)</f>
        <v>0</v>
      </c>
      <c r="AD71" s="47" t="str">
        <f>IFERROR(AVERAGE(U71:AB71),"")</f>
        <v/>
      </c>
      <c r="AE71" s="46" t="str" cm="1">
        <f t="array" ref="AE71">IFERROR(IF(AC71&gt;=5,AVERAGE(LARGE(U71:AB71,_xlfn.SEQUENCE(5))),AVERAGE(LARGE(U71:AB71,_xlfn.SEQUENCE(AC71)))),"")</f>
        <v/>
      </c>
      <c r="AF71" s="49">
        <f>SUM(M71:T71)</f>
        <v>0</v>
      </c>
      <c r="AG71" s="19" t="str" cm="1">
        <f t="array" ref="AG71">IFERROR(IF(AC71&gt;=5,SUM(LARGE(M71:T71,_xlfn.SEQUENCE(5))),SUM(LARGE(M71:T71,_xlfn.SEQUENCE(AC71)))),"")</f>
        <v/>
      </c>
      <c r="AH71" s="19" t="str">
        <f t="shared" si="31"/>
        <v/>
      </c>
      <c r="AI71" s="19" t="str">
        <f t="shared" ref="AI71:AI134" si="44">IF(AC71=0,"",RANK(AF71,$AF$6:$AF$152))</f>
        <v/>
      </c>
      <c r="AJ71" s="50" t="str">
        <f>IFERROR(AVERAGE(M71:T71),"")</f>
        <v/>
      </c>
      <c r="AN71" s="19">
        <f t="shared" ref="AN71:AN134" si="45">IF(AC71&gt;=2,1,0)</f>
        <v>0</v>
      </c>
      <c r="AO71" s="229" t="str">
        <f t="shared" ref="AO71:AO134" si="46">IF(AN71=0,"",AE71)</f>
        <v/>
      </c>
      <c r="AP71" t="str">
        <f>IF(AC71=0,"",IF(COUNTIFS(AN:AN,AN71,AO:AO,"&gt;"&amp;AO71)+COUNTIFS(AN$6:AN71,AN71,AO$6:AO71,"="&amp;AO71)=0,"",COUNTIFS(AN:AN,AN71,AO:AO,"&gt;"&amp;AO71)+COUNTIFS(AN$6:AN71,AN71,AO$6:AO71,"="&amp;AO71)))</f>
        <v/>
      </c>
    </row>
    <row r="72" spans="1:42" x14ac:dyDescent="0.35">
      <c r="A72" s="19" t="str">
        <f t="shared" ref="A72:A142" si="47">IF(K72="Visitor","V",IF(J72="Springer Class","P",IF(J72="Open Class","O",IF(H72="","",IF(H72="Grade C","C",IF(H72="Grade B","B",IF(H72="Grade A","A",IF(H72="Grade AA","AA","U"))))))))</f>
        <v>B</v>
      </c>
      <c r="B72" s="19" t="str">
        <f>IF(AC72=0,"",IF(COUNTIFS(A:A,A72,AE:AE,"&gt;"&amp;AE72)+COUNTIFS(A$6:A72,A72,AE$6:AE72,"="&amp;AE72)=0,"",COUNTIFS(A:A,A72,AE:AE,"&gt;"&amp;AE72)+COUNTIFS(A$6:A72,A72,AE$6:AE72,"="&amp;AE72)))</f>
        <v/>
      </c>
      <c r="C72" s="19" t="str">
        <f>IF(AC72=0,"",IF(COUNTIFS($AE$6:$AE$152,"&gt;"&amp;AE72)+COUNTIFS(AE$6:AE72,"="&amp;AE72)=0,"",COUNTIFS($AE$6:$AE$152,"&gt;"&amp;AE72)+COUNTIFS(AE$6:AE72,"="&amp;AE72)))</f>
        <v/>
      </c>
      <c r="D72" s="19" t="str">
        <f>IF(AC72=0,"",IF(COUNTIFS($AE$6:$AE$200,"&gt;"&amp;AE72)+COUNTIFS(AE$6:AE72,"="&amp;AE72)=0,"",COUNTIFS($AE$6:$AE$200,"&gt;"&amp;AE72)+COUNTIFS(AE$6:AE72,"="&amp;AE72)))</f>
        <v/>
      </c>
      <c r="E72" s="19" t="str">
        <f>IF(AC72=0,"",IF(COUNTIFS(AN:AN,AN72,AO:AO,"&gt;"&amp;AO72)+COUNTIFS(AN$6:AN72,AN72,AO$6:AO72,"="&amp;AO72)=0,"",COUNTIFS(AN:AN,AN72,AO:AO,"&gt;"&amp;AO72)+COUNTIFS(AN$6:AN72,AN72,AO$6:AO72,"="&amp;AO72)))</f>
        <v/>
      </c>
      <c r="F72" s="201" t="s">
        <v>56</v>
      </c>
      <c r="G72" s="219">
        <f>IF(F72="","",VLOOKUP(F72,Lookups!$A$2:$F$99,2,FALSE))</f>
        <v>1881</v>
      </c>
      <c r="H72" s="120" t="str">
        <f>IF(F72="","",VLOOKUP(F72,Lookups!$A$2:$F$1003,3,FALSE))</f>
        <v>Grade B</v>
      </c>
      <c r="I72" s="121" t="str">
        <f>IFERROR(VLOOKUP(AD72,Lookups!$R$2:$S$6,2,TRUE),"")</f>
        <v/>
      </c>
      <c r="J72" s="120" t="str">
        <f>IF(F72="","",VLOOKUP(F72,Lookups!$A$2:$F$99,4,FALSE))</f>
        <v>PCP Class</v>
      </c>
      <c r="K72" s="120" t="str">
        <f>IF(F72="","",VLOOKUP(F72,Lookups!$A$2:$F$99,5,FALSE))</f>
        <v>Meon</v>
      </c>
      <c r="L72" s="176" t="str">
        <f>IF(F72="","",VLOOKUP(F72,Lookups!$A$2:$F$99,6,FALSE))</f>
        <v>Meon</v>
      </c>
      <c r="M72" s="133" t="str">
        <f>IF(F72="","",IF(VLOOKUP(F72,Scores!$A$2:$J$98,3,FALSE)=0,"",VLOOKUP(F72,Scores!$A$2:$J$98,3,FALSE)))</f>
        <v/>
      </c>
      <c r="N72" s="67" t="str">
        <f>IF(F72="","",IF(VLOOKUP(F72,Scores!$A$2:$J$98,4,FALSE)=0,"",VLOOKUP(F72,Scores!$A$2:$J$98,4,FALSE)))</f>
        <v/>
      </c>
      <c r="O72" s="67" t="str">
        <f>IF(F72="","",IF(VLOOKUP(F72,Scores!$A$2:$J$98,5,FALSE)=0,"",VLOOKUP(F72,Scores!$A$2:$J$98,5,FALSE)))</f>
        <v/>
      </c>
      <c r="P72" s="67" t="str">
        <f>IF(F72="","",IF(VLOOKUP(F72,Scores!$A$2:$J$98,6,FALSE)=0,"",VLOOKUP(F72,Scores!$A$2:$J$98,6,FALSE)))</f>
        <v/>
      </c>
      <c r="Q72" s="67" t="str">
        <f>IF(F72="","",IF(VLOOKUP(F72,Scores!$A$2:$J$98,7,FALSE)=0,"",VLOOKUP(F72,Scores!$A$2:$J$98,7,FALSE)))</f>
        <v/>
      </c>
      <c r="R72" s="67" t="str">
        <f>IF(F72="","",IF(VLOOKUP(F72,Scores!$A$2:$J$98,8,FALSE)=0,"",VLOOKUP(F72,Scores!$A$2:$J$98,8,FALSE)))</f>
        <v/>
      </c>
      <c r="S72" s="67" t="str">
        <f>IF(F72="","",IF(VLOOKUP(F72,Scores!$A$2:$J$98,9,FALSE)=0,"",VLOOKUP(F72,Scores!$A$2:$J$98,9,FALSE)))</f>
        <v/>
      </c>
      <c r="T72" s="67" t="str">
        <f>IF(F72="","",IF(VLOOKUP(F72,Scores!$A$2:$J$98,10,FALSE)=0,"",VLOOKUP(F72,Scores!$A$2:$J$98,10,FALSE)))</f>
        <v/>
      </c>
      <c r="U72" s="46" t="str">
        <f t="shared" si="32"/>
        <v/>
      </c>
      <c r="V72" s="46" t="str">
        <f t="shared" si="33"/>
        <v/>
      </c>
      <c r="W72" s="46" t="str">
        <f t="shared" si="34"/>
        <v/>
      </c>
      <c r="X72" s="46" t="str">
        <f t="shared" si="35"/>
        <v/>
      </c>
      <c r="Y72" s="46" t="str">
        <f t="shared" si="36"/>
        <v/>
      </c>
      <c r="Z72" s="46" t="str">
        <f t="shared" si="37"/>
        <v/>
      </c>
      <c r="AA72" s="46" t="str">
        <f t="shared" si="38"/>
        <v/>
      </c>
      <c r="AB72" s="46" t="str">
        <f t="shared" si="39"/>
        <v/>
      </c>
      <c r="AC72" s="48">
        <f t="shared" si="40"/>
        <v>0</v>
      </c>
      <c r="AD72" s="47" t="str">
        <f t="shared" si="41"/>
        <v/>
      </c>
      <c r="AE72" s="46" t="str" cm="1">
        <f t="array" ref="AE72">IFERROR(IF(AC72&gt;=5,AVERAGE(LARGE(U72:AB72,_xlfn.SEQUENCE(5))),AVERAGE(LARGE(U72:AB72,_xlfn.SEQUENCE(AC72)))),"")</f>
        <v/>
      </c>
      <c r="AF72" s="49">
        <f t="shared" si="42"/>
        <v>0</v>
      </c>
      <c r="AG72" s="19" t="str" cm="1">
        <f t="array" ref="AG72">IFERROR(IF(AC72&gt;=5,SUM(LARGE(M72:T72,_xlfn.SEQUENCE(5))),SUM(LARGE(M72:T72,_xlfn.SEQUENCE(AC72)))),"")</f>
        <v/>
      </c>
      <c r="AH72" s="19" t="str">
        <f t="shared" si="31"/>
        <v/>
      </c>
      <c r="AI72" s="19" t="str">
        <f t="shared" si="44"/>
        <v/>
      </c>
      <c r="AJ72" s="50" t="str">
        <f t="shared" si="43"/>
        <v/>
      </c>
      <c r="AN72" s="19">
        <f t="shared" si="45"/>
        <v>0</v>
      </c>
      <c r="AO72" s="229" t="str">
        <f t="shared" si="46"/>
        <v/>
      </c>
      <c r="AP72" t="str">
        <f>IF(AC72=0,"",IF(COUNTIFS(AN:AN,AN72,AO:AO,"&gt;"&amp;AO72)+COUNTIFS(AN$6:AN72,AN72,AO$6:AO72,"="&amp;AO72)=0,"",COUNTIFS(AN:AN,AN72,AO:AO,"&gt;"&amp;AO72)+COUNTIFS(AN$6:AN72,AN72,AO$6:AO72,"="&amp;AO72)))</f>
        <v/>
      </c>
    </row>
    <row r="73" spans="1:42" x14ac:dyDescent="0.35">
      <c r="A73" s="19" t="str">
        <f t="shared" si="47"/>
        <v>B</v>
      </c>
      <c r="B73" s="19">
        <f>IF(AC73=0,"",IF(COUNTIFS(A:A,A73,AE:AE,"&gt;"&amp;AE73)+COUNTIFS(A$6:A73,A73,AE$6:AE73,"="&amp;AE73)=0,"",COUNTIFS(A:A,A73,AE:AE,"&gt;"&amp;AE73)+COUNTIFS(A$6:A73,A73,AE$6:AE73,"="&amp;AE73)))</f>
        <v>5</v>
      </c>
      <c r="C73" s="19">
        <f>IF(AC73=0,"",IF(COUNTIFS($AE$6:$AE$152,"&gt;"&amp;AE73)+COUNTIFS(AE$6:AE73,"="&amp;AE73)=0,"",COUNTIFS($AE$6:$AE$152,"&gt;"&amp;AE73)+COUNTIFS(AE$6:AE73,"="&amp;AE73)))</f>
        <v>18</v>
      </c>
      <c r="D73" s="19">
        <f>IF(AC73=0,"",IF(COUNTIFS($AE$6:$AE$200,"&gt;"&amp;AE73)+COUNTIFS(AE$6:AE73,"="&amp;AE73)=0,"",COUNTIFS($AE$6:$AE$200,"&gt;"&amp;AE73)+COUNTIFS(AE$6:AE73,"="&amp;AE73)))</f>
        <v>18</v>
      </c>
      <c r="E73" s="19" t="str">
        <f>IF(AC73=0,"",IF(COUNTIFS(AN:AN,AN73,AO:AO,"&gt;"&amp;AO73)+COUNTIFS(AN$6:AN73,AN73,AO$6:AO73,"="&amp;AO73)=0,"",COUNTIFS(AN:AN,AN73,AO:AO,"&gt;"&amp;AO73)+COUNTIFS(AN$6:AN73,AN73,AO$6:AO73,"="&amp;AO73)))</f>
        <v/>
      </c>
      <c r="F73" s="201" t="s">
        <v>159</v>
      </c>
      <c r="G73" s="219">
        <f>IF(F73="","",VLOOKUP(F73,Lookups!$A$2:$F$99,2,FALSE))</f>
        <v>60627</v>
      </c>
      <c r="H73" s="120" t="str">
        <f>IF(F73="","",VLOOKUP(F73,Lookups!$A$2:$F$1003,3,FALSE))</f>
        <v>Grade B</v>
      </c>
      <c r="I73" s="121" t="str">
        <f>IFERROR(VLOOKUP(AD73,Lookups!$R$2:$S$6,2,TRUE),"")</f>
        <v>C</v>
      </c>
      <c r="J73" s="120" t="str">
        <f>IF(F73="","",VLOOKUP(F73,Lookups!$A$2:$F$99,4,FALSE))</f>
        <v>PCP Class</v>
      </c>
      <c r="K73" s="120" t="str">
        <f>IF(F73="","",VLOOKUP(F73,Lookups!$A$2:$F$99,5,FALSE))</f>
        <v>Frobury Kites</v>
      </c>
      <c r="L73" s="176" t="str">
        <f>IF(F73="","",VLOOKUP(F73,Lookups!$A$2:$F$99,6,FALSE))</f>
        <v>Frobury</v>
      </c>
      <c r="M73" s="133">
        <f>IF(F73="","",IF(VLOOKUP(F73,Scores!$A$2:$J$98,3,FALSE)=0,"",VLOOKUP(F73,Scores!$A$2:$J$98,3,FALSE)))</f>
        <v>18</v>
      </c>
      <c r="N73" s="67" t="str">
        <f>IF(F73="","",IF(VLOOKUP(F73,Scores!$A$2:$J$98,4,FALSE)=0,"",VLOOKUP(F73,Scores!$A$2:$J$98,4,FALSE)))</f>
        <v/>
      </c>
      <c r="O73" s="67" t="str">
        <f>IF(F73="","",IF(VLOOKUP(F73,Scores!$A$2:$J$98,5,FALSE)=0,"",VLOOKUP(F73,Scores!$A$2:$J$98,5,FALSE)))</f>
        <v/>
      </c>
      <c r="P73" s="67" t="str">
        <f>IF(F73="","",IF(VLOOKUP(F73,Scores!$A$2:$J$98,6,FALSE)=0,"",VLOOKUP(F73,Scores!$A$2:$J$98,6,FALSE)))</f>
        <v/>
      </c>
      <c r="Q73" s="67" t="str">
        <f>IF(F73="","",IF(VLOOKUP(F73,Scores!$A$2:$J$98,7,FALSE)=0,"",VLOOKUP(F73,Scores!$A$2:$J$98,7,FALSE)))</f>
        <v/>
      </c>
      <c r="R73" s="67" t="str">
        <f>IF(F73="","",IF(VLOOKUP(F73,Scores!$A$2:$J$98,8,FALSE)=0,"",VLOOKUP(F73,Scores!$A$2:$J$98,8,FALSE)))</f>
        <v/>
      </c>
      <c r="S73" s="67" t="str">
        <f>IF(F73="","",IF(VLOOKUP(F73,Scores!$A$2:$J$98,9,FALSE)=0,"",VLOOKUP(F73,Scores!$A$2:$J$98,9,FALSE)))</f>
        <v/>
      </c>
      <c r="T73" s="67" t="str">
        <f>IF(F73="","",IF(VLOOKUP(F73,Scores!$A$2:$J$98,10,FALSE)=0,"",VLOOKUP(F73,Scores!$A$2:$J$98,10,FALSE)))</f>
        <v/>
      </c>
      <c r="U73" s="46">
        <f t="shared" si="32"/>
        <v>0.51428571428571423</v>
      </c>
      <c r="V73" s="46" t="str">
        <f t="shared" si="33"/>
        <v/>
      </c>
      <c r="W73" s="46" t="str">
        <f t="shared" si="34"/>
        <v/>
      </c>
      <c r="X73" s="46" t="str">
        <f t="shared" si="35"/>
        <v/>
      </c>
      <c r="Y73" s="46" t="str">
        <f t="shared" si="36"/>
        <v/>
      </c>
      <c r="Z73" s="46" t="str">
        <f t="shared" si="37"/>
        <v/>
      </c>
      <c r="AA73" s="46" t="str">
        <f t="shared" si="38"/>
        <v/>
      </c>
      <c r="AB73" s="46" t="str">
        <f t="shared" si="39"/>
        <v/>
      </c>
      <c r="AC73" s="48">
        <f t="shared" si="40"/>
        <v>1</v>
      </c>
      <c r="AD73" s="47">
        <f t="shared" si="41"/>
        <v>0.51428571428571423</v>
      </c>
      <c r="AE73" s="46" cm="1">
        <f t="array" ref="AE73">IFERROR(IF(AC73&gt;=5,AVERAGE(LARGE(U73:AB73,_xlfn.SEQUENCE(5))),AVERAGE(LARGE(U73:AB73,_xlfn.SEQUENCE(AC73)))),"")</f>
        <v>0.51428571428571423</v>
      </c>
      <c r="AF73" s="49">
        <f t="shared" si="42"/>
        <v>18</v>
      </c>
      <c r="AG73" s="19" cm="1">
        <f t="array" ref="AG73">IFERROR(IF(AC73&gt;=5,SUM(LARGE(M73:T73,_xlfn.SEQUENCE(5))),SUM(LARGE(M73:T73,_xlfn.SEQUENCE(AC73)))),"")</f>
        <v>18</v>
      </c>
      <c r="AH73" s="19">
        <f t="shared" si="31"/>
        <v>18</v>
      </c>
      <c r="AI73" s="19">
        <f t="shared" si="44"/>
        <v>18</v>
      </c>
      <c r="AJ73" s="50">
        <f t="shared" si="43"/>
        <v>18</v>
      </c>
      <c r="AN73" s="19">
        <f t="shared" si="45"/>
        <v>0</v>
      </c>
      <c r="AO73" s="229" t="str">
        <f t="shared" si="46"/>
        <v/>
      </c>
      <c r="AP73" t="str">
        <f>IF(AC73=0,"",IF(COUNTIFS(AN:AN,AN73,AO:AO,"&gt;"&amp;AO73)+COUNTIFS(AN$6:AN73,AN73,AO$6:AO73,"="&amp;AO73)=0,"",COUNTIFS(AN:AN,AN73,AO:AO,"&gt;"&amp;AO73)+COUNTIFS(AN$6:AN73,AN73,AO$6:AO73,"="&amp;AO73)))</f>
        <v/>
      </c>
    </row>
    <row r="74" spans="1:42" x14ac:dyDescent="0.35">
      <c r="A74" s="19" t="str">
        <f t="shared" si="47"/>
        <v>B</v>
      </c>
      <c r="B74" s="19">
        <f>IF(AC74=0,"",IF(COUNTIFS(A:A,A74,AE:AE,"&gt;"&amp;AE74)+COUNTIFS(A$6:A74,A74,AE$6:AE74,"="&amp;AE74)=0,"",COUNTIFS(A:A,A74,AE:AE,"&gt;"&amp;AE74)+COUNTIFS(A$6:A74,A74,AE$6:AE74,"="&amp;AE74)))</f>
        <v>7</v>
      </c>
      <c r="C74" s="19">
        <f>IF(AC74=0,"",IF(COUNTIFS($AE$6:$AE$152,"&gt;"&amp;AE74)+COUNTIFS(AE$6:AE74,"="&amp;AE74)=0,"",COUNTIFS($AE$6:$AE$152,"&gt;"&amp;AE74)+COUNTIFS(AE$6:AE74,"="&amp;AE74)))</f>
        <v>20</v>
      </c>
      <c r="D74" s="19">
        <f>IF(AC74=0,"",IF(COUNTIFS($AE$6:$AE$200,"&gt;"&amp;AE74)+COUNTIFS(AE$6:AE74,"="&amp;AE74)=0,"",COUNTIFS($AE$6:$AE$200,"&gt;"&amp;AE74)+COUNTIFS(AE$6:AE74,"="&amp;AE74)))</f>
        <v>20</v>
      </c>
      <c r="E74" s="19" t="str">
        <f>IF(AC74=0,"",IF(COUNTIFS(AN:AN,AN74,AO:AO,"&gt;"&amp;AO74)+COUNTIFS(AN$6:AN74,AN74,AO$6:AO74,"="&amp;AO74)=0,"",COUNTIFS(AN:AN,AN74,AO:AO,"&gt;"&amp;AO74)+COUNTIFS(AN$6:AN74,AN74,AO$6:AO74,"="&amp;AO74)))</f>
        <v/>
      </c>
      <c r="F74" s="201" t="s">
        <v>160</v>
      </c>
      <c r="G74" s="219">
        <f>IF(F74="","",VLOOKUP(F74,Lookups!$A$2:$F$99,2,FALSE))</f>
        <v>60633</v>
      </c>
      <c r="H74" s="120" t="str">
        <f>IF(F74="","",VLOOKUP(F74,Lookups!$A$2:$F$1003,3,FALSE))</f>
        <v>Grade B</v>
      </c>
      <c r="I74" s="121" t="str">
        <f>IFERROR(VLOOKUP(AD74,Lookups!$R$2:$S$6,2,TRUE),"")</f>
        <v>C</v>
      </c>
      <c r="J74" s="120" t="str">
        <f>IF(F74="","",VLOOKUP(F74,Lookups!$A$2:$F$99,4,FALSE))</f>
        <v>PCP Class</v>
      </c>
      <c r="K74" s="120" t="str">
        <f>IF(F74="","",VLOOKUP(F74,Lookups!$A$2:$F$99,5,FALSE))</f>
        <v>Frobury Hares</v>
      </c>
      <c r="L74" s="176" t="str">
        <f>IF(F74="","",VLOOKUP(F74,Lookups!$A$2:$F$99,6,FALSE))</f>
        <v>Frobury</v>
      </c>
      <c r="M74" s="133">
        <f>IF(F74="","",IF(VLOOKUP(F74,Scores!$A$2:$J$98,3,FALSE)=0,"",VLOOKUP(F74,Scores!$A$2:$J$98,3,FALSE)))</f>
        <v>16</v>
      </c>
      <c r="N74" s="67" t="str">
        <f>IF(F74="","",IF(VLOOKUP(F74,Scores!$A$2:$J$98,4,FALSE)=0,"",VLOOKUP(F74,Scores!$A$2:$J$98,4,FALSE)))</f>
        <v/>
      </c>
      <c r="O74" s="67" t="str">
        <f>IF(F74="","",IF(VLOOKUP(F74,Scores!$A$2:$J$98,5,FALSE)=0,"",VLOOKUP(F74,Scores!$A$2:$J$98,5,FALSE)))</f>
        <v/>
      </c>
      <c r="P74" s="67" t="str">
        <f>IF(F74="","",IF(VLOOKUP(F74,Scores!$A$2:$J$98,6,FALSE)=0,"",VLOOKUP(F74,Scores!$A$2:$J$98,6,FALSE)))</f>
        <v/>
      </c>
      <c r="Q74" s="67" t="str">
        <f>IF(F74="","",IF(VLOOKUP(F74,Scores!$A$2:$J$98,7,FALSE)=0,"",VLOOKUP(F74,Scores!$A$2:$J$98,7,FALSE)))</f>
        <v/>
      </c>
      <c r="R74" s="67" t="str">
        <f>IF(F74="","",IF(VLOOKUP(F74,Scores!$A$2:$J$98,8,FALSE)=0,"",VLOOKUP(F74,Scores!$A$2:$J$98,8,FALSE)))</f>
        <v/>
      </c>
      <c r="S74" s="67" t="str">
        <f>IF(F74="","",IF(VLOOKUP(F74,Scores!$A$2:$J$98,9,FALSE)=0,"",VLOOKUP(F74,Scores!$A$2:$J$98,9,FALSE)))</f>
        <v/>
      </c>
      <c r="T74" s="67" t="str">
        <f>IF(F74="","",IF(VLOOKUP(F74,Scores!$A$2:$J$98,10,FALSE)=0,"",VLOOKUP(F74,Scores!$A$2:$J$98,10,FALSE)))</f>
        <v/>
      </c>
      <c r="U74" s="46">
        <f t="shared" si="32"/>
        <v>0.45714285714285713</v>
      </c>
      <c r="V74" s="46" t="str">
        <f t="shared" si="33"/>
        <v/>
      </c>
      <c r="W74" s="46" t="str">
        <f t="shared" si="34"/>
        <v/>
      </c>
      <c r="X74" s="46" t="str">
        <f t="shared" si="35"/>
        <v/>
      </c>
      <c r="Y74" s="46" t="str">
        <f t="shared" si="36"/>
        <v/>
      </c>
      <c r="Z74" s="46" t="str">
        <f t="shared" si="37"/>
        <v/>
      </c>
      <c r="AA74" s="46" t="str">
        <f t="shared" si="38"/>
        <v/>
      </c>
      <c r="AB74" s="46" t="str">
        <f t="shared" si="39"/>
        <v/>
      </c>
      <c r="AC74" s="48">
        <f t="shared" si="40"/>
        <v>1</v>
      </c>
      <c r="AD74" s="47">
        <f t="shared" si="41"/>
        <v>0.45714285714285713</v>
      </c>
      <c r="AE74" s="46" cm="1">
        <f t="array" ref="AE74">IFERROR(IF(AC74&gt;=5,AVERAGE(LARGE(U74:AB74,_xlfn.SEQUENCE(5))),AVERAGE(LARGE(U74:AB74,_xlfn.SEQUENCE(AC74)))),"")</f>
        <v>0.45714285714285713</v>
      </c>
      <c r="AF74" s="49">
        <f t="shared" si="42"/>
        <v>16</v>
      </c>
      <c r="AG74" s="19" cm="1">
        <f t="array" ref="AG74">IFERROR(IF(AC74&gt;=5,SUM(LARGE(M74:T74,_xlfn.SEQUENCE(5))),SUM(LARGE(M74:T74,_xlfn.SEQUENCE(AC74)))),"")</f>
        <v>16</v>
      </c>
      <c r="AH74" s="19">
        <f t="shared" si="31"/>
        <v>19</v>
      </c>
      <c r="AI74" s="19">
        <f t="shared" si="44"/>
        <v>19</v>
      </c>
      <c r="AJ74" s="50">
        <f t="shared" si="43"/>
        <v>16</v>
      </c>
      <c r="AN74" s="19">
        <f t="shared" si="45"/>
        <v>0</v>
      </c>
      <c r="AO74" s="229" t="str">
        <f t="shared" si="46"/>
        <v/>
      </c>
      <c r="AP74" t="str">
        <f>IF(AC74=0,"",IF(COUNTIFS(AN:AN,AN74,AO:AO,"&gt;"&amp;AO74)+COUNTIFS(AN$6:AN74,AN74,AO$6:AO74,"="&amp;AO74)=0,"",COUNTIFS(AN:AN,AN74,AO:AO,"&gt;"&amp;AO74)+COUNTIFS(AN$6:AN74,AN74,AO$6:AO74,"="&amp;AO74)))</f>
        <v/>
      </c>
    </row>
    <row r="75" spans="1:42" x14ac:dyDescent="0.35">
      <c r="A75" s="19" t="str">
        <f t="shared" si="47"/>
        <v>B</v>
      </c>
      <c r="B75" s="19" t="str">
        <f>IF(AC75=0,"",IF(COUNTIFS(A:A,A75,AE:AE,"&gt;"&amp;AE75)+COUNTIFS(A$6:A75,A75,AE$6:AE75,"="&amp;AE75)=0,"",COUNTIFS(A:A,A75,AE:AE,"&gt;"&amp;AE75)+COUNTIFS(A$6:A75,A75,AE$6:AE75,"="&amp;AE75)))</f>
        <v/>
      </c>
      <c r="C75" s="19" t="str">
        <f>IF(AC75=0,"",IF(COUNTIFS($AE$6:$AE$152,"&gt;"&amp;AE75)+COUNTIFS(AE$6:AE75,"="&amp;AE75)=0,"",COUNTIFS($AE$6:$AE$152,"&gt;"&amp;AE75)+COUNTIFS(AE$6:AE75,"="&amp;AE75)))</f>
        <v/>
      </c>
      <c r="D75" s="19" t="str">
        <f>IF(AC75=0,"",IF(COUNTIFS($AE$6:$AE$200,"&gt;"&amp;AE75)+COUNTIFS(AE$6:AE75,"="&amp;AE75)=0,"",COUNTIFS($AE$6:$AE$200,"&gt;"&amp;AE75)+COUNTIFS(AE$6:AE75,"="&amp;AE75)))</f>
        <v/>
      </c>
      <c r="E75" s="19" t="str">
        <f>IF(AC75=0,"",IF(COUNTIFS(AN:AN,AN75,AO:AO,"&gt;"&amp;AO75)+COUNTIFS(AN$6:AN75,AN75,AO$6:AO75,"="&amp;AO75)=0,"",COUNTIFS(AN:AN,AN75,AO:AO,"&gt;"&amp;AO75)+COUNTIFS(AN$6:AN75,AN75,AO$6:AO75,"="&amp;AO75)))</f>
        <v/>
      </c>
      <c r="F75" s="203" t="s">
        <v>80</v>
      </c>
      <c r="G75" s="219">
        <f>IF(F75="","",VLOOKUP(F75,Lookups!$A$2:$F$99,2,FALSE))</f>
        <v>1346</v>
      </c>
      <c r="H75" s="120" t="str">
        <f>IF(F75="","",VLOOKUP(F75,Lookups!$A$2:$F$1003,3,FALSE))</f>
        <v>Grade B</v>
      </c>
      <c r="I75" s="121" t="str">
        <f>IFERROR(VLOOKUP(AD75,Lookups!$R$2:$S$6,2,TRUE),"")</f>
        <v/>
      </c>
      <c r="J75" s="120" t="str">
        <f>IF(F75="","",VLOOKUP(F75,Lookups!$A$2:$F$99,4,FALSE))</f>
        <v>PCP Class</v>
      </c>
      <c r="K75" s="120" t="str">
        <f>IF(F75="","",VLOOKUP(F75,Lookups!$A$2:$F$99,5,FALSE))</f>
        <v>Newbury</v>
      </c>
      <c r="L75" s="176" t="str">
        <f>IF(F75="","",VLOOKUP(F75,Lookups!$A$2:$F$99,6,FALSE))</f>
        <v>Newbury</v>
      </c>
      <c r="M75" s="133" t="str">
        <f>IF(F75="","",IF(VLOOKUP(F75,Scores!$A$2:$J$98,3,FALSE)=0,"",VLOOKUP(F75,Scores!$A$2:$J$98,3,FALSE)))</f>
        <v/>
      </c>
      <c r="N75" s="67" t="str">
        <f>IF(F75="","",IF(VLOOKUP(F75,Scores!$A$2:$J$98,4,FALSE)=0,"",VLOOKUP(F75,Scores!$A$2:$J$98,4,FALSE)))</f>
        <v/>
      </c>
      <c r="O75" s="67" t="str">
        <f>IF(F75="","",IF(VLOOKUP(F75,Scores!$A$2:$J$98,5,FALSE)=0,"",VLOOKUP(F75,Scores!$A$2:$J$98,5,FALSE)))</f>
        <v/>
      </c>
      <c r="P75" s="67" t="str">
        <f>IF(F75="","",IF(VLOOKUP(F75,Scores!$A$2:$J$98,6,FALSE)=0,"",VLOOKUP(F75,Scores!$A$2:$J$98,6,FALSE)))</f>
        <v/>
      </c>
      <c r="Q75" s="67" t="str">
        <f>IF(F75="","",IF(VLOOKUP(F75,Scores!$A$2:$J$98,7,FALSE)=0,"",VLOOKUP(F75,Scores!$A$2:$J$98,7,FALSE)))</f>
        <v/>
      </c>
      <c r="R75" s="67" t="str">
        <f>IF(F75="","",IF(VLOOKUP(F75,Scores!$A$2:$J$98,8,FALSE)=0,"",VLOOKUP(F75,Scores!$A$2:$J$98,8,FALSE)))</f>
        <v/>
      </c>
      <c r="S75" s="67" t="str">
        <f>IF(F75="","",IF(VLOOKUP(F75,Scores!$A$2:$J$98,9,FALSE)=0,"",VLOOKUP(F75,Scores!$A$2:$J$98,9,FALSE)))</f>
        <v/>
      </c>
      <c r="T75" s="67" t="str">
        <f>IF(F75="","",IF(VLOOKUP(F75,Scores!$A$2:$J$98,10,FALSE)=0,"",VLOOKUP(F75,Scores!$A$2:$J$98,10,FALSE)))</f>
        <v/>
      </c>
      <c r="U75" s="46" t="str">
        <f t="shared" si="32"/>
        <v/>
      </c>
      <c r="V75" s="46" t="str">
        <f t="shared" si="33"/>
        <v/>
      </c>
      <c r="W75" s="46" t="str">
        <f t="shared" si="34"/>
        <v/>
      </c>
      <c r="X75" s="46" t="str">
        <f t="shared" si="35"/>
        <v/>
      </c>
      <c r="Y75" s="46" t="str">
        <f t="shared" si="36"/>
        <v/>
      </c>
      <c r="Z75" s="46" t="str">
        <f t="shared" si="37"/>
        <v/>
      </c>
      <c r="AA75" s="46" t="str">
        <f t="shared" si="38"/>
        <v/>
      </c>
      <c r="AB75" s="46" t="str">
        <f t="shared" si="39"/>
        <v/>
      </c>
      <c r="AC75" s="48">
        <f t="shared" si="40"/>
        <v>0</v>
      </c>
      <c r="AD75" s="47" t="str">
        <f t="shared" si="41"/>
        <v/>
      </c>
      <c r="AE75" s="46" t="str" cm="1">
        <f t="array" ref="AE75">IFERROR(IF(AC75&gt;=5,AVERAGE(LARGE(U75:AB75,_xlfn.SEQUENCE(5))),AVERAGE(LARGE(U75:AB75,_xlfn.SEQUENCE(AC75)))),"")</f>
        <v/>
      </c>
      <c r="AF75" s="49">
        <f t="shared" si="42"/>
        <v>0</v>
      </c>
      <c r="AG75" s="19" t="str" cm="1">
        <f t="array" ref="AG75">IFERROR(IF(AC75&gt;=5,SUM(LARGE(M75:T75,_xlfn.SEQUENCE(5))),SUM(LARGE(M75:T75,_xlfn.SEQUENCE(AC75)))),"")</f>
        <v/>
      </c>
      <c r="AH75" s="19" t="str">
        <f t="shared" si="31"/>
        <v/>
      </c>
      <c r="AI75" s="19" t="str">
        <f t="shared" si="44"/>
        <v/>
      </c>
      <c r="AJ75" s="50" t="str">
        <f t="shared" si="43"/>
        <v/>
      </c>
      <c r="AN75" s="19">
        <f t="shared" si="45"/>
        <v>0</v>
      </c>
      <c r="AO75" s="229" t="str">
        <f t="shared" si="46"/>
        <v/>
      </c>
      <c r="AP75" t="str">
        <f>IF(AC75=0,"",IF(COUNTIFS(AN:AN,AN75,AO:AO,"&gt;"&amp;AO75)+COUNTIFS(AN$6:AN75,AN75,AO$6:AO75,"="&amp;AO75)=0,"",COUNTIFS(AN:AN,AN75,AO:AO,"&gt;"&amp;AO75)+COUNTIFS(AN$6:AN75,AN75,AO$6:AO75,"="&amp;AO75)))</f>
        <v/>
      </c>
    </row>
    <row r="76" spans="1:42" x14ac:dyDescent="0.35">
      <c r="A76" s="19" t="str">
        <f t="shared" si="47"/>
        <v/>
      </c>
      <c r="B76" s="19" t="str">
        <f>IF(AC76=0,"",IF(COUNTIFS(A:A,A76,AE:AE,"&gt;"&amp;AE76)+COUNTIFS(A$6:A76,A76,AE$6:AE76,"="&amp;AE76)=0,"",COUNTIFS(A:A,A76,AE:AE,"&gt;"&amp;AE76)+COUNTIFS(A$6:A76,A76,AE$6:AE76,"="&amp;AE76)))</f>
        <v/>
      </c>
      <c r="C76" s="19" t="str">
        <f>IF(AC76=0,"",IF(COUNTIFS($AE$6:$AE$152,"&gt;"&amp;AE76)+COUNTIFS(AE$6:AE76,"="&amp;AE76)=0,"",COUNTIFS($AE$6:$AE$152,"&gt;"&amp;AE76)+COUNTIFS(AE$6:AE76,"="&amp;AE76)))</f>
        <v/>
      </c>
      <c r="D76" s="19" t="str">
        <f>IF(AC76=0,"",IF(COUNTIFS($AE$6:$AE$200,"&gt;"&amp;AE76)+COUNTIFS(AE$6:AE76,"="&amp;AE76)=0,"",COUNTIFS($AE$6:$AE$200,"&gt;"&amp;AE76)+COUNTIFS(AE$6:AE76,"="&amp;AE76)))</f>
        <v/>
      </c>
      <c r="E76" s="19" t="str">
        <f>IF(AC76=0,"",IF(COUNTIFS(AN:AN,AN76,AO:AO,"&gt;"&amp;AO76)+COUNTIFS(AN$6:AN76,AN76,AO$6:AO76,"="&amp;AO76)=0,"",COUNTIFS(AN:AN,AN76,AO:AO,"&gt;"&amp;AO76)+COUNTIFS(AN$6:AN76,AN76,AO$6:AO76,"="&amp;AO76)))</f>
        <v/>
      </c>
      <c r="F76" s="201"/>
      <c r="G76" s="219" t="str">
        <f>IF(F76="","",VLOOKUP(F76,Lookups!$A$2:$F$99,2,FALSE))</f>
        <v/>
      </c>
      <c r="H76" s="120" t="str">
        <f>IF(F76="","",VLOOKUP(F76,Lookups!$A$2:$F$1003,3,FALSE))</f>
        <v/>
      </c>
      <c r="I76" s="121" t="str">
        <f>IFERROR(VLOOKUP(AD76,Lookups!$R$2:$S$6,2,TRUE),"")</f>
        <v/>
      </c>
      <c r="J76" s="120" t="str">
        <f>IF(F76="","",VLOOKUP(F76,Lookups!$A$2:$F$99,4,FALSE))</f>
        <v/>
      </c>
      <c r="K76" s="120" t="str">
        <f>IF(F76="","",VLOOKUP(F76,Lookups!$A$2:$F$99,5,FALSE))</f>
        <v/>
      </c>
      <c r="L76" s="176" t="str">
        <f>IF(F76="","",VLOOKUP(F76,Lookups!$A$2:$F$99,6,FALSE))</f>
        <v/>
      </c>
      <c r="M76" s="133" t="str">
        <f>IF(F76="","",IF(VLOOKUP(F76,Scores!$A$2:$J$98,3,FALSE)=0,"",VLOOKUP(F76,Scores!$A$2:$J$98,3,FALSE)))</f>
        <v/>
      </c>
      <c r="N76" s="67" t="str">
        <f>IF(F76="","",IF(VLOOKUP(F76,Scores!$A$2:$J$98,4,FALSE)=0,"",VLOOKUP(F76,Scores!$A$2:$J$98,4,FALSE)))</f>
        <v/>
      </c>
      <c r="O76" s="67" t="str">
        <f>IF(F76="","",IF(VLOOKUP(F76,Scores!$A$2:$J$98,5,FALSE)=0,"",VLOOKUP(F76,Scores!$A$2:$J$98,5,FALSE)))</f>
        <v/>
      </c>
      <c r="P76" s="67" t="str">
        <f>IF(F76="","",IF(VLOOKUP(F76,Scores!$A$2:$J$98,6,FALSE)=0,"",VLOOKUP(F76,Scores!$A$2:$J$98,6,FALSE)))</f>
        <v/>
      </c>
      <c r="Q76" s="67" t="str">
        <f>IF(F76="","",IF(VLOOKUP(F76,Scores!$A$2:$J$98,7,FALSE)=0,"",VLOOKUP(F76,Scores!$A$2:$J$98,7,FALSE)))</f>
        <v/>
      </c>
      <c r="R76" s="67" t="str">
        <f>IF(F76="","",IF(VLOOKUP(F76,Scores!$A$2:$J$98,8,FALSE)=0,"",VLOOKUP(F76,Scores!$A$2:$J$98,8,FALSE)))</f>
        <v/>
      </c>
      <c r="S76" s="67" t="str">
        <f>IF(F76="","",IF(VLOOKUP(F76,Scores!$A$2:$J$98,9,FALSE)=0,"",VLOOKUP(F76,Scores!$A$2:$J$98,9,FALSE)))</f>
        <v/>
      </c>
      <c r="T76" s="67" t="str">
        <f>IF(F76="","",IF(VLOOKUP(F76,Scores!$A$2:$J$98,10,FALSE)=0,"",VLOOKUP(F76,Scores!$A$2:$J$98,10,FALSE)))</f>
        <v/>
      </c>
      <c r="U76" s="46" t="str">
        <f t="shared" si="32"/>
        <v/>
      </c>
      <c r="V76" s="46" t="str">
        <f t="shared" si="33"/>
        <v/>
      </c>
      <c r="W76" s="46" t="str">
        <f t="shared" si="34"/>
        <v/>
      </c>
      <c r="X76" s="46" t="str">
        <f t="shared" si="35"/>
        <v/>
      </c>
      <c r="Y76" s="46" t="str">
        <f t="shared" si="36"/>
        <v/>
      </c>
      <c r="Z76" s="46" t="str">
        <f t="shared" si="37"/>
        <v/>
      </c>
      <c r="AA76" s="46" t="str">
        <f t="shared" si="38"/>
        <v/>
      </c>
      <c r="AB76" s="46" t="str">
        <f t="shared" si="39"/>
        <v/>
      </c>
      <c r="AC76" s="48">
        <f t="shared" si="40"/>
        <v>0</v>
      </c>
      <c r="AD76" s="47" t="str">
        <f t="shared" si="41"/>
        <v/>
      </c>
      <c r="AE76" s="46" t="str" cm="1">
        <f t="array" ref="AE76">IFERROR(IF(AC76&gt;=5,AVERAGE(LARGE(U76:AB76,_xlfn.SEQUENCE(5))),AVERAGE(LARGE(U76:AB76,_xlfn.SEQUENCE(AC76)))),"")</f>
        <v/>
      </c>
      <c r="AF76" s="49">
        <f t="shared" si="42"/>
        <v>0</v>
      </c>
      <c r="AG76" s="19" t="str" cm="1">
        <f t="array" ref="AG76">IFERROR(IF(AC76&gt;=5,SUM(LARGE(M76:T76,_xlfn.SEQUENCE(5))),SUM(LARGE(M76:T76,_xlfn.SEQUENCE(AC76)))),"")</f>
        <v/>
      </c>
      <c r="AH76" s="19" t="str">
        <f t="shared" si="31"/>
        <v/>
      </c>
      <c r="AI76" s="19" t="str">
        <f t="shared" si="44"/>
        <v/>
      </c>
      <c r="AJ76" s="50" t="str">
        <f t="shared" si="43"/>
        <v/>
      </c>
      <c r="AN76" s="19">
        <f t="shared" si="45"/>
        <v>0</v>
      </c>
      <c r="AO76" s="229" t="str">
        <f t="shared" si="46"/>
        <v/>
      </c>
      <c r="AP76" t="str">
        <f>IF(AC76=0,"",IF(COUNTIFS(AN:AN,AN76,AO:AO,"&gt;"&amp;AO76)+COUNTIFS(AN$6:AN76,AN76,AO$6:AO76,"="&amp;AO76)=0,"",COUNTIFS(AN:AN,AN76,AO:AO,"&gt;"&amp;AO76)+COUNTIFS(AN$6:AN76,AN76,AO$6:AO76,"="&amp;AO76)))</f>
        <v/>
      </c>
    </row>
    <row r="77" spans="1:42" x14ac:dyDescent="0.35">
      <c r="A77" s="19" t="str">
        <f t="shared" si="47"/>
        <v/>
      </c>
      <c r="B77" s="19" t="str">
        <f>IF(AC77=0,"",IF(COUNTIFS(A:A,A77,AE:AE,"&gt;"&amp;AE77)+COUNTIFS(A$6:A77,A77,AE$6:AE77,"="&amp;AE77)=0,"",COUNTIFS(A:A,A77,AE:AE,"&gt;"&amp;AE77)+COUNTIFS(A$6:A77,A77,AE$6:AE77,"="&amp;AE77)))</f>
        <v/>
      </c>
      <c r="C77" s="19" t="str">
        <f>IF(AC77=0,"",IF(COUNTIFS($AE$6:$AE$152,"&gt;"&amp;AE77)+COUNTIFS(AE$6:AE77,"="&amp;AE77)=0,"",COUNTIFS($AE$6:$AE$152,"&gt;"&amp;AE77)+COUNTIFS(AE$6:AE77,"="&amp;AE77)))</f>
        <v/>
      </c>
      <c r="D77" s="19" t="str">
        <f>IF(AC77=0,"",IF(COUNTIFS($AE$6:$AE$200,"&gt;"&amp;AE77)+COUNTIFS(AE$6:AE77,"="&amp;AE77)=0,"",COUNTIFS($AE$6:$AE$200,"&gt;"&amp;AE77)+COUNTIFS(AE$6:AE77,"="&amp;AE77)))</f>
        <v/>
      </c>
      <c r="E77" s="19" t="str">
        <f>IF(AC77=0,"",IF(COUNTIFS(AN:AN,AN77,AO:AO,"&gt;"&amp;AO77)+COUNTIFS(AN$6:AN77,AN77,AO$6:AO77,"="&amp;AO77)=0,"",COUNTIFS(AN:AN,AN77,AO:AO,"&gt;"&amp;AO77)+COUNTIFS(AN$6:AN77,AN77,AO$6:AO77,"="&amp;AO77)))</f>
        <v/>
      </c>
      <c r="F77" s="201"/>
      <c r="G77" s="219" t="str">
        <f>IF(F77="","",VLOOKUP(F77,Lookups!$A$2:$F$99,2,FALSE))</f>
        <v/>
      </c>
      <c r="H77" s="120" t="str">
        <f>IF(F77="","",VLOOKUP(F77,Lookups!$A$2:$F$1003,3,FALSE))</f>
        <v/>
      </c>
      <c r="I77" s="121" t="str">
        <f>IFERROR(VLOOKUP(AD77,Lookups!$R$2:$S$6,2,TRUE),"")</f>
        <v/>
      </c>
      <c r="J77" s="120" t="str">
        <f>IF(F77="","",VLOOKUP(F77,Lookups!$A$2:$F$99,4,FALSE))</f>
        <v/>
      </c>
      <c r="K77" s="120" t="str">
        <f>IF(F77="","",VLOOKUP(F77,Lookups!$A$2:$F$99,5,FALSE))</f>
        <v/>
      </c>
      <c r="L77" s="176" t="str">
        <f>IF(F77="","",VLOOKUP(F77,Lookups!$A$2:$F$99,6,FALSE))</f>
        <v/>
      </c>
      <c r="M77" s="133" t="str">
        <f>IF(F77="","",IF(VLOOKUP(F77,Scores!$A$2:$J$98,3,FALSE)=0,"",VLOOKUP(F77,Scores!$A$2:$J$98,3,FALSE)))</f>
        <v/>
      </c>
      <c r="N77" s="67" t="str">
        <f>IF(F77="","",IF(VLOOKUP(F77,Scores!$A$2:$J$98,4,FALSE)=0,"",VLOOKUP(F77,Scores!$A$2:$J$98,4,FALSE)))</f>
        <v/>
      </c>
      <c r="O77" s="67" t="str">
        <f>IF(F77="","",IF(VLOOKUP(F77,Scores!$A$2:$J$98,5,FALSE)=0,"",VLOOKUP(F77,Scores!$A$2:$J$98,5,FALSE)))</f>
        <v/>
      </c>
      <c r="P77" s="67" t="str">
        <f>IF(F77="","",IF(VLOOKUP(F77,Scores!$A$2:$J$98,6,FALSE)=0,"",VLOOKUP(F77,Scores!$A$2:$J$98,6,FALSE)))</f>
        <v/>
      </c>
      <c r="Q77" s="67" t="str">
        <f>IF(F77="","",IF(VLOOKUP(F77,Scores!$A$2:$J$98,7,FALSE)=0,"",VLOOKUP(F77,Scores!$A$2:$J$98,7,FALSE)))</f>
        <v/>
      </c>
      <c r="R77" s="67" t="str">
        <f>IF(F77="","",IF(VLOOKUP(F77,Scores!$A$2:$J$98,8,FALSE)=0,"",VLOOKUP(F77,Scores!$A$2:$J$98,8,FALSE)))</f>
        <v/>
      </c>
      <c r="S77" s="67" t="str">
        <f>IF(F77="","",IF(VLOOKUP(F77,Scores!$A$2:$J$98,9,FALSE)=0,"",VLOOKUP(F77,Scores!$A$2:$J$98,9,FALSE)))</f>
        <v/>
      </c>
      <c r="T77" s="67" t="str">
        <f>IF(F77="","",IF(VLOOKUP(F77,Scores!$A$2:$J$98,10,FALSE)=0,"",VLOOKUP(F77,Scores!$A$2:$J$98,10,FALSE)))</f>
        <v/>
      </c>
      <c r="U77" s="46" t="str">
        <f t="shared" si="32"/>
        <v/>
      </c>
      <c r="V77" s="46" t="str">
        <f t="shared" si="33"/>
        <v/>
      </c>
      <c r="W77" s="46" t="str">
        <f t="shared" si="34"/>
        <v/>
      </c>
      <c r="X77" s="46" t="str">
        <f t="shared" si="35"/>
        <v/>
      </c>
      <c r="Y77" s="46" t="str">
        <f t="shared" si="36"/>
        <v/>
      </c>
      <c r="Z77" s="46" t="str">
        <f t="shared" si="37"/>
        <v/>
      </c>
      <c r="AA77" s="46" t="str">
        <f t="shared" si="38"/>
        <v/>
      </c>
      <c r="AB77" s="46" t="str">
        <f t="shared" si="39"/>
        <v/>
      </c>
      <c r="AC77" s="48">
        <f t="shared" si="40"/>
        <v>0</v>
      </c>
      <c r="AD77" s="47" t="str">
        <f t="shared" si="41"/>
        <v/>
      </c>
      <c r="AE77" s="46" t="str" cm="1">
        <f t="array" ref="AE77">IFERROR(IF(AC77&gt;=5,AVERAGE(LARGE(U77:AB77,_xlfn.SEQUENCE(5))),AVERAGE(LARGE(U77:AB77,_xlfn.SEQUENCE(AC77)))),"")</f>
        <v/>
      </c>
      <c r="AF77" s="49">
        <f t="shared" si="42"/>
        <v>0</v>
      </c>
      <c r="AG77" s="19" t="str" cm="1">
        <f t="array" ref="AG77">IFERROR(IF(AC77&gt;=5,SUM(LARGE(M77:T77,_xlfn.SEQUENCE(5))),SUM(LARGE(M77:T77,_xlfn.SEQUENCE(AC77)))),"")</f>
        <v/>
      </c>
      <c r="AH77" s="19" t="str">
        <f t="shared" si="31"/>
        <v/>
      </c>
      <c r="AI77" s="19" t="str">
        <f t="shared" si="44"/>
        <v/>
      </c>
      <c r="AJ77" s="50" t="str">
        <f t="shared" si="43"/>
        <v/>
      </c>
      <c r="AN77" s="19">
        <f t="shared" si="45"/>
        <v>0</v>
      </c>
      <c r="AO77" s="229" t="str">
        <f t="shared" si="46"/>
        <v/>
      </c>
      <c r="AP77" t="str">
        <f>IF(AC77=0,"",IF(COUNTIFS(AN:AN,AN77,AO:AO,"&gt;"&amp;AO77)+COUNTIFS(AN$6:AN77,AN77,AO$6:AO77,"="&amp;AO77)=0,"",COUNTIFS(AN:AN,AN77,AO:AO,"&gt;"&amp;AO77)+COUNTIFS(AN$6:AN77,AN77,AO$6:AO77,"="&amp;AO77)))</f>
        <v/>
      </c>
    </row>
    <row r="78" spans="1:42" x14ac:dyDescent="0.35">
      <c r="A78" s="19" t="str">
        <f t="shared" si="47"/>
        <v/>
      </c>
      <c r="B78" s="19" t="str">
        <f>IF(AC78=0,"",IF(COUNTIFS(A:A,A78,AE:AE,"&gt;"&amp;AE78)+COUNTIFS(A$6:A78,A78,AE$6:AE78,"="&amp;AE78)=0,"",COUNTIFS(A:A,A78,AE:AE,"&gt;"&amp;AE78)+COUNTIFS(A$6:A78,A78,AE$6:AE78,"="&amp;AE78)))</f>
        <v/>
      </c>
      <c r="C78" s="19" t="str">
        <f>IF(AC78=0,"",IF(COUNTIFS($AE$6:$AE$152,"&gt;"&amp;AE78)+COUNTIFS(AE$6:AE78,"="&amp;AE78)=0,"",COUNTIFS($AE$6:$AE$152,"&gt;"&amp;AE78)+COUNTIFS(AE$6:AE78,"="&amp;AE78)))</f>
        <v/>
      </c>
      <c r="D78" s="19" t="str">
        <f>IF(AC78=0,"",IF(COUNTIFS($AE$6:$AE$200,"&gt;"&amp;AE78)+COUNTIFS(AE$6:AE78,"="&amp;AE78)=0,"",COUNTIFS($AE$6:$AE$200,"&gt;"&amp;AE78)+COUNTIFS(AE$6:AE78,"="&amp;AE78)))</f>
        <v/>
      </c>
      <c r="E78" s="19" t="str">
        <f>IF(AC78=0,"",IF(COUNTIFS(AN:AN,AN78,AO:AO,"&gt;"&amp;AO78)+COUNTIFS(AN$6:AN78,AN78,AO$6:AO78,"="&amp;AO78)=0,"",COUNTIFS(AN:AN,AN78,AO:AO,"&gt;"&amp;AO78)+COUNTIFS(AN$6:AN78,AN78,AO$6:AO78,"="&amp;AO78)))</f>
        <v/>
      </c>
      <c r="F78" s="201"/>
      <c r="G78" s="219" t="str">
        <f>IF(F78="","",VLOOKUP(F78,Lookups!$A$2:$F$99,2,FALSE))</f>
        <v/>
      </c>
      <c r="H78" s="120" t="str">
        <f>IF(F78="","",VLOOKUP(F78,Lookups!$A$2:$F$1003,3,FALSE))</f>
        <v/>
      </c>
      <c r="I78" s="121" t="str">
        <f>IFERROR(VLOOKUP(AD78,Lookups!$R$2:$S$6,2,TRUE),"")</f>
        <v/>
      </c>
      <c r="J78" s="120" t="str">
        <f>IF(F78="","",VLOOKUP(F78,Lookups!$A$2:$F$99,4,FALSE))</f>
        <v/>
      </c>
      <c r="K78" s="120" t="str">
        <f>IF(F78="","",VLOOKUP(F78,Lookups!$A$2:$F$99,5,FALSE))</f>
        <v/>
      </c>
      <c r="L78" s="176" t="str">
        <f>IF(F78="","",VLOOKUP(F78,Lookups!$A$2:$F$99,6,FALSE))</f>
        <v/>
      </c>
      <c r="M78" s="133" t="str">
        <f>IF(F78="","",IF(VLOOKUP(F78,Scores!$A$2:$J$98,3,FALSE)=0,"",VLOOKUP(F78,Scores!$A$2:$J$98,3,FALSE)))</f>
        <v/>
      </c>
      <c r="N78" s="67" t="str">
        <f>IF(F78="","",IF(VLOOKUP(F78,Scores!$A$2:$J$98,4,FALSE)=0,"",VLOOKUP(F78,Scores!$A$2:$J$98,4,FALSE)))</f>
        <v/>
      </c>
      <c r="O78" s="67" t="str">
        <f>IF(F78="","",IF(VLOOKUP(F78,Scores!$A$2:$J$98,5,FALSE)=0,"",VLOOKUP(F78,Scores!$A$2:$J$98,5,FALSE)))</f>
        <v/>
      </c>
      <c r="P78" s="67" t="str">
        <f>IF(F78="","",IF(VLOOKUP(F78,Scores!$A$2:$J$98,6,FALSE)=0,"",VLOOKUP(F78,Scores!$A$2:$J$98,6,FALSE)))</f>
        <v/>
      </c>
      <c r="Q78" s="67" t="str">
        <f>IF(F78="","",IF(VLOOKUP(F78,Scores!$A$2:$J$98,7,FALSE)=0,"",VLOOKUP(F78,Scores!$A$2:$J$98,7,FALSE)))</f>
        <v/>
      </c>
      <c r="R78" s="67" t="str">
        <f>IF(F78="","",IF(VLOOKUP(F78,Scores!$A$2:$J$98,8,FALSE)=0,"",VLOOKUP(F78,Scores!$A$2:$J$98,8,FALSE)))</f>
        <v/>
      </c>
      <c r="S78" s="67" t="str">
        <f>IF(F78="","",IF(VLOOKUP(F78,Scores!$A$2:$J$98,9,FALSE)=0,"",VLOOKUP(F78,Scores!$A$2:$J$98,9,FALSE)))</f>
        <v/>
      </c>
      <c r="T78" s="67" t="str">
        <f>IF(F78="","",IF(VLOOKUP(F78,Scores!$A$2:$J$98,10,FALSE)=0,"",VLOOKUP(F78,Scores!$A$2:$J$98,10,FALSE)))</f>
        <v/>
      </c>
      <c r="U78" s="46" t="str">
        <f t="shared" si="32"/>
        <v/>
      </c>
      <c r="V78" s="46" t="str">
        <f t="shared" si="33"/>
        <v/>
      </c>
      <c r="W78" s="46" t="str">
        <f t="shared" si="34"/>
        <v/>
      </c>
      <c r="X78" s="46" t="str">
        <f t="shared" si="35"/>
        <v/>
      </c>
      <c r="Y78" s="46" t="str">
        <f t="shared" si="36"/>
        <v/>
      </c>
      <c r="Z78" s="46" t="str">
        <f t="shared" si="37"/>
        <v/>
      </c>
      <c r="AA78" s="46" t="str">
        <f t="shared" si="38"/>
        <v/>
      </c>
      <c r="AB78" s="46" t="str">
        <f t="shared" si="39"/>
        <v/>
      </c>
      <c r="AC78" s="48">
        <f t="shared" si="40"/>
        <v>0</v>
      </c>
      <c r="AD78" s="47" t="str">
        <f t="shared" si="41"/>
        <v/>
      </c>
      <c r="AE78" s="46" t="str" cm="1">
        <f t="array" ref="AE78">IFERROR(IF(AC78&gt;=5,AVERAGE(LARGE(U78:AB78,_xlfn.SEQUENCE(5))),AVERAGE(LARGE(U78:AB78,_xlfn.SEQUENCE(AC78)))),"")</f>
        <v/>
      </c>
      <c r="AF78" s="49">
        <f t="shared" si="42"/>
        <v>0</v>
      </c>
      <c r="AG78" s="19" t="str" cm="1">
        <f t="array" ref="AG78">IFERROR(IF(AC78&gt;=5,SUM(LARGE(M78:T78,_xlfn.SEQUENCE(5))),SUM(LARGE(M78:T78,_xlfn.SEQUENCE(AC78)))),"")</f>
        <v/>
      </c>
      <c r="AH78" s="19" t="str">
        <f t="shared" si="31"/>
        <v/>
      </c>
      <c r="AI78" s="19" t="str">
        <f t="shared" si="44"/>
        <v/>
      </c>
      <c r="AJ78" s="50" t="str">
        <f t="shared" si="43"/>
        <v/>
      </c>
      <c r="AN78" s="19">
        <f t="shared" si="45"/>
        <v>0</v>
      </c>
      <c r="AO78" s="229" t="str">
        <f t="shared" si="46"/>
        <v/>
      </c>
      <c r="AP78" t="str">
        <f>IF(AC78=0,"",IF(COUNTIFS(AN:AN,AN78,AO:AO,"&gt;"&amp;AO78)+COUNTIFS(AN$6:AN78,AN78,AO$6:AO78,"="&amp;AO78)=0,"",COUNTIFS(AN:AN,AN78,AO:AO,"&gt;"&amp;AO78)+COUNTIFS(AN$6:AN78,AN78,AO$6:AO78,"="&amp;AO78)))</f>
        <v/>
      </c>
    </row>
    <row r="79" spans="1:42" x14ac:dyDescent="0.35">
      <c r="A79" s="19" t="str">
        <f t="shared" si="47"/>
        <v/>
      </c>
      <c r="B79" s="19" t="str">
        <f>IF(AC79=0,"",IF(COUNTIFS(A:A,A79,AE:AE,"&gt;"&amp;AE79)+COUNTIFS(A$6:A79,A79,AE$6:AE79,"="&amp;AE79)=0,"",COUNTIFS(A:A,A79,AE:AE,"&gt;"&amp;AE79)+COUNTIFS(A$6:A79,A79,AE$6:AE79,"="&amp;AE79)))</f>
        <v/>
      </c>
      <c r="C79" s="19" t="str">
        <f>IF(AC79=0,"",IF(COUNTIFS($AE$6:$AE$152,"&gt;"&amp;AE79)+COUNTIFS(AE$6:AE79,"="&amp;AE79)=0,"",COUNTIFS($AE$6:$AE$152,"&gt;"&amp;AE79)+COUNTIFS(AE$6:AE79,"="&amp;AE79)))</f>
        <v/>
      </c>
      <c r="D79" s="19" t="str">
        <f>IF(AC79=0,"",IF(COUNTIFS($AE$6:$AE$200,"&gt;"&amp;AE79)+COUNTIFS(AE$6:AE79,"="&amp;AE79)=0,"",COUNTIFS($AE$6:$AE$200,"&gt;"&amp;AE79)+COUNTIFS(AE$6:AE79,"="&amp;AE79)))</f>
        <v/>
      </c>
      <c r="E79" s="19" t="str">
        <f>IF(AC79=0,"",IF(COUNTIFS(AN:AN,AN79,AO:AO,"&gt;"&amp;AO79)+COUNTIFS(AN$6:AN79,AN79,AO$6:AO79,"="&amp;AO79)=0,"",COUNTIFS(AN:AN,AN79,AO:AO,"&gt;"&amp;AO79)+COUNTIFS(AN$6:AN79,AN79,AO$6:AO79,"="&amp;AO79)))</f>
        <v/>
      </c>
      <c r="F79" s="201"/>
      <c r="G79" s="219" t="str">
        <f>IF(F79="","",VLOOKUP(F79,Lookups!$A$2:$F$99,2,FALSE))</f>
        <v/>
      </c>
      <c r="H79" s="120" t="str">
        <f>IF(F79="","",VLOOKUP(F79,Lookups!$A$2:$F$1003,3,FALSE))</f>
        <v/>
      </c>
      <c r="I79" s="121" t="str">
        <f>IFERROR(VLOOKUP(AD79,Lookups!$R$2:$S$6,2,TRUE),"")</f>
        <v/>
      </c>
      <c r="J79" s="120" t="str">
        <f>IF(F79="","",VLOOKUP(F79,Lookups!$A$2:$F$99,4,FALSE))</f>
        <v/>
      </c>
      <c r="K79" s="120" t="str">
        <f>IF(F79="","",VLOOKUP(F79,Lookups!$A$2:$F$99,5,FALSE))</f>
        <v/>
      </c>
      <c r="L79" s="176" t="str">
        <f>IF(F79="","",VLOOKUP(F79,Lookups!$A$2:$F$99,6,FALSE))</f>
        <v/>
      </c>
      <c r="M79" s="133" t="str">
        <f>IF(F79="","",IF(VLOOKUP(F79,Scores!$A$2:$J$98,3,FALSE)=0,"",VLOOKUP(F79,Scores!$A$2:$J$98,3,FALSE)))</f>
        <v/>
      </c>
      <c r="N79" s="67" t="str">
        <f>IF(F79="","",IF(VLOOKUP(F79,Scores!$A$2:$J$98,4,FALSE)=0,"",VLOOKUP(F79,Scores!$A$2:$J$98,4,FALSE)))</f>
        <v/>
      </c>
      <c r="O79" s="67" t="str">
        <f>IF(F79="","",IF(VLOOKUP(F79,Scores!$A$2:$J$98,5,FALSE)=0,"",VLOOKUP(F79,Scores!$A$2:$J$98,5,FALSE)))</f>
        <v/>
      </c>
      <c r="P79" s="67" t="str">
        <f>IF(F79="","",IF(VLOOKUP(F79,Scores!$A$2:$J$98,6,FALSE)=0,"",VLOOKUP(F79,Scores!$A$2:$J$98,6,FALSE)))</f>
        <v/>
      </c>
      <c r="Q79" s="67" t="str">
        <f>IF(F79="","",IF(VLOOKUP(F79,Scores!$A$2:$J$98,7,FALSE)=0,"",VLOOKUP(F79,Scores!$A$2:$J$98,7,FALSE)))</f>
        <v/>
      </c>
      <c r="R79" s="67" t="str">
        <f>IF(F79="","",IF(VLOOKUP(F79,Scores!$A$2:$J$98,8,FALSE)=0,"",VLOOKUP(F79,Scores!$A$2:$J$98,8,FALSE)))</f>
        <v/>
      </c>
      <c r="S79" s="67" t="str">
        <f>IF(F79="","",IF(VLOOKUP(F79,Scores!$A$2:$J$98,9,FALSE)=0,"",VLOOKUP(F79,Scores!$A$2:$J$98,9,FALSE)))</f>
        <v/>
      </c>
      <c r="T79" s="67" t="str">
        <f>IF(F79="","",IF(VLOOKUP(F79,Scores!$A$2:$J$98,10,FALSE)=0,"",VLOOKUP(F79,Scores!$A$2:$J$98,10,FALSE)))</f>
        <v/>
      </c>
      <c r="U79" s="46" t="str">
        <f t="shared" si="32"/>
        <v/>
      </c>
      <c r="V79" s="46" t="str">
        <f t="shared" si="33"/>
        <v/>
      </c>
      <c r="W79" s="46" t="str">
        <f t="shared" si="34"/>
        <v/>
      </c>
      <c r="X79" s="46" t="str">
        <f t="shared" si="35"/>
        <v/>
      </c>
      <c r="Y79" s="46" t="str">
        <f t="shared" si="36"/>
        <v/>
      </c>
      <c r="Z79" s="46" t="str">
        <f t="shared" si="37"/>
        <v/>
      </c>
      <c r="AA79" s="46" t="str">
        <f t="shared" si="38"/>
        <v/>
      </c>
      <c r="AB79" s="46" t="str">
        <f t="shared" si="39"/>
        <v/>
      </c>
      <c r="AC79" s="48">
        <f t="shared" si="40"/>
        <v>0</v>
      </c>
      <c r="AD79" s="47" t="str">
        <f t="shared" si="41"/>
        <v/>
      </c>
      <c r="AE79" s="46" t="str" cm="1">
        <f t="array" ref="AE79">IFERROR(IF(AC79&gt;=5,AVERAGE(LARGE(U79:AB79,_xlfn.SEQUENCE(5))),AVERAGE(LARGE(U79:AB79,_xlfn.SEQUENCE(AC79)))),"")</f>
        <v/>
      </c>
      <c r="AF79" s="49">
        <f t="shared" si="42"/>
        <v>0</v>
      </c>
      <c r="AG79" s="19" t="str" cm="1">
        <f t="array" ref="AG79">IFERROR(IF(AC79&gt;=5,SUM(LARGE(M79:T79,_xlfn.SEQUENCE(5))),SUM(LARGE(M79:T79,_xlfn.SEQUENCE(AC79)))),"")</f>
        <v/>
      </c>
      <c r="AH79" s="19" t="str">
        <f t="shared" si="31"/>
        <v/>
      </c>
      <c r="AI79" s="19" t="str">
        <f t="shared" si="44"/>
        <v/>
      </c>
      <c r="AJ79" s="50" t="str">
        <f t="shared" si="43"/>
        <v/>
      </c>
      <c r="AN79" s="19">
        <f t="shared" si="45"/>
        <v>0</v>
      </c>
      <c r="AO79" s="229" t="str">
        <f t="shared" si="46"/>
        <v/>
      </c>
      <c r="AP79" t="str">
        <f>IF(AC79=0,"",IF(COUNTIFS(AN:AN,AN79,AO:AO,"&gt;"&amp;AO79)+COUNTIFS(AN$6:AN79,AN79,AO$6:AO79,"="&amp;AO79)=0,"",COUNTIFS(AN:AN,AN79,AO:AO,"&gt;"&amp;AO79)+COUNTIFS(AN$6:AN79,AN79,AO$6:AO79,"="&amp;AO79)))</f>
        <v/>
      </c>
    </row>
    <row r="80" spans="1:42" x14ac:dyDescent="0.35">
      <c r="A80" s="19" t="str">
        <f t="shared" si="47"/>
        <v/>
      </c>
      <c r="B80" s="19" t="str">
        <f>IF(AC80=0,"",IF(COUNTIFS(A:A,A80,AE:AE,"&gt;"&amp;AE80)+COUNTIFS(A$6:A80,A80,AE$6:AE80,"="&amp;AE80)=0,"",COUNTIFS(A:A,A80,AE:AE,"&gt;"&amp;AE80)+COUNTIFS(A$6:A80,A80,AE$6:AE80,"="&amp;AE80)))</f>
        <v/>
      </c>
      <c r="C80" s="19" t="str">
        <f>IF(AC80=0,"",IF(COUNTIFS($AE$6:$AE$152,"&gt;"&amp;AE80)+COUNTIFS(AE$6:AE80,"="&amp;AE80)=0,"",COUNTIFS($AE$6:$AE$152,"&gt;"&amp;AE80)+COUNTIFS(AE$6:AE80,"="&amp;AE80)))</f>
        <v/>
      </c>
      <c r="D80" s="19" t="str">
        <f>IF(AC80=0,"",IF(COUNTIFS($AE$6:$AE$200,"&gt;"&amp;AE80)+COUNTIFS(AE$6:AE80,"="&amp;AE80)=0,"",COUNTIFS($AE$6:$AE$200,"&gt;"&amp;AE80)+COUNTIFS(AE$6:AE80,"="&amp;AE80)))</f>
        <v/>
      </c>
      <c r="E80" s="19" t="str">
        <f>IF(AC80=0,"",IF(COUNTIFS(AN:AN,AN80,AO:AO,"&gt;"&amp;AO80)+COUNTIFS(AN$6:AN80,AN80,AO$6:AO80,"="&amp;AO80)=0,"",COUNTIFS(AN:AN,AN80,AO:AO,"&gt;"&amp;AO80)+COUNTIFS(AN$6:AN80,AN80,AO$6:AO80,"="&amp;AO80)))</f>
        <v/>
      </c>
      <c r="F80" s="203"/>
      <c r="G80" s="219" t="str">
        <f>IF(F80="","",VLOOKUP(F80,Lookups!$A$2:$F$99,2,FALSE))</f>
        <v/>
      </c>
      <c r="H80" s="120" t="str">
        <f>IF(F80="","",VLOOKUP(F80,Lookups!$A$2:$F$1003,3,FALSE))</f>
        <v/>
      </c>
      <c r="I80" s="121" t="str">
        <f>IFERROR(VLOOKUP(AD80,Lookups!$R$2:$S$6,2,TRUE),"")</f>
        <v/>
      </c>
      <c r="J80" s="120" t="str">
        <f>IF(F80="","",VLOOKUP(F80,Lookups!$A$2:$F$99,4,FALSE))</f>
        <v/>
      </c>
      <c r="K80" s="120" t="str">
        <f>IF(F80="","",VLOOKUP(F80,Lookups!$A$2:$F$99,5,FALSE))</f>
        <v/>
      </c>
      <c r="L80" s="176" t="str">
        <f>IF(F80="","",VLOOKUP(F80,Lookups!$A$2:$F$99,6,FALSE))</f>
        <v/>
      </c>
      <c r="M80" s="133" t="str">
        <f>IF(F80="","",IF(VLOOKUP(F80,Scores!$A$2:$J$98,3,FALSE)=0,"",VLOOKUP(F80,Scores!$A$2:$J$98,3,FALSE)))</f>
        <v/>
      </c>
      <c r="N80" s="67" t="str">
        <f>IF(F80="","",IF(VLOOKUP(F80,Scores!$A$2:$J$98,4,FALSE)=0,"",VLOOKUP(F80,Scores!$A$2:$J$98,4,FALSE)))</f>
        <v/>
      </c>
      <c r="O80" s="67" t="str">
        <f>IF(F80="","",IF(VLOOKUP(F80,Scores!$A$2:$J$98,5,FALSE)=0,"",VLOOKUP(F80,Scores!$A$2:$J$98,5,FALSE)))</f>
        <v/>
      </c>
      <c r="P80" s="67" t="str">
        <f>IF(F80="","",IF(VLOOKUP(F80,Scores!$A$2:$J$98,6,FALSE)=0,"",VLOOKUP(F80,Scores!$A$2:$J$98,6,FALSE)))</f>
        <v/>
      </c>
      <c r="Q80" s="67" t="str">
        <f>IF(F80="","",IF(VLOOKUP(F80,Scores!$A$2:$J$98,7,FALSE)=0,"",VLOOKUP(F80,Scores!$A$2:$J$98,7,FALSE)))</f>
        <v/>
      </c>
      <c r="R80" s="67" t="str">
        <f>IF(F80="","",IF(VLOOKUP(F80,Scores!$A$2:$J$98,8,FALSE)=0,"",VLOOKUP(F80,Scores!$A$2:$J$98,8,FALSE)))</f>
        <v/>
      </c>
      <c r="S80" s="67" t="str">
        <f>IF(F80="","",IF(VLOOKUP(F80,Scores!$A$2:$J$98,9,FALSE)=0,"",VLOOKUP(F80,Scores!$A$2:$J$98,9,FALSE)))</f>
        <v/>
      </c>
      <c r="T80" s="67" t="str">
        <f>IF(F80="","",IF(VLOOKUP(F80,Scores!$A$2:$J$98,10,FALSE)=0,"",VLOOKUP(F80,Scores!$A$2:$J$98,10,FALSE)))</f>
        <v/>
      </c>
      <c r="U80" s="46" t="str">
        <f t="shared" si="32"/>
        <v/>
      </c>
      <c r="V80" s="46" t="str">
        <f t="shared" si="33"/>
        <v/>
      </c>
      <c r="W80" s="46" t="str">
        <f t="shared" si="34"/>
        <v/>
      </c>
      <c r="X80" s="46" t="str">
        <f t="shared" si="35"/>
        <v/>
      </c>
      <c r="Y80" s="46" t="str">
        <f t="shared" si="36"/>
        <v/>
      </c>
      <c r="Z80" s="46" t="str">
        <f t="shared" si="37"/>
        <v/>
      </c>
      <c r="AA80" s="46" t="str">
        <f t="shared" si="38"/>
        <v/>
      </c>
      <c r="AB80" s="46" t="str">
        <f t="shared" si="39"/>
        <v/>
      </c>
      <c r="AC80" s="48">
        <f t="shared" si="40"/>
        <v>0</v>
      </c>
      <c r="AD80" s="47" t="str">
        <f t="shared" si="41"/>
        <v/>
      </c>
      <c r="AE80" s="46" t="str" cm="1">
        <f t="array" ref="AE80">IFERROR(IF(AC80&gt;=5,AVERAGE(LARGE(U80:AB80,_xlfn.SEQUENCE(5))),AVERAGE(LARGE(U80:AB80,_xlfn.SEQUENCE(AC80)))),"")</f>
        <v/>
      </c>
      <c r="AF80" s="49">
        <f t="shared" si="42"/>
        <v>0</v>
      </c>
      <c r="AG80" s="19" t="str" cm="1">
        <f t="array" ref="AG80">IFERROR(IF(AC80&gt;=5,SUM(LARGE(M80:T80,_xlfn.SEQUENCE(5))),SUM(LARGE(M80:T80,_xlfn.SEQUENCE(AC80)))),"")</f>
        <v/>
      </c>
      <c r="AH80" s="19" t="str">
        <f t="shared" si="31"/>
        <v/>
      </c>
      <c r="AI80" s="19" t="str">
        <f t="shared" si="44"/>
        <v/>
      </c>
      <c r="AJ80" s="50" t="str">
        <f t="shared" si="43"/>
        <v/>
      </c>
      <c r="AN80" s="19">
        <f t="shared" si="45"/>
        <v>0</v>
      </c>
      <c r="AO80" s="229" t="str">
        <f t="shared" si="46"/>
        <v/>
      </c>
      <c r="AP80" t="str">
        <f>IF(AC80=0,"",IF(COUNTIFS(AN:AN,AN80,AO:AO,"&gt;"&amp;AO80)+COUNTIFS(AN$6:AN80,AN80,AO$6:AO80,"="&amp;AO80)=0,"",COUNTIFS(AN:AN,AN80,AO:AO,"&gt;"&amp;AO80)+COUNTIFS(AN$6:AN80,AN80,AO$6:AO80,"="&amp;AO80)))</f>
        <v/>
      </c>
    </row>
    <row r="81" spans="1:42" x14ac:dyDescent="0.35">
      <c r="A81" s="19" t="str">
        <f t="shared" si="47"/>
        <v/>
      </c>
      <c r="B81" s="19" t="str">
        <f>IF(AC81=0,"",IF(COUNTIFS(A:A,A81,AE:AE,"&gt;"&amp;AE81)+COUNTIFS(A$6:A81,A81,AE$6:AE81,"="&amp;AE81)=0,"",COUNTIFS(A:A,A81,AE:AE,"&gt;"&amp;AE81)+COUNTIFS(A$6:A81,A81,AE$6:AE81,"="&amp;AE81)))</f>
        <v/>
      </c>
      <c r="C81" s="19" t="str">
        <f>IF(AC81=0,"",IF(COUNTIFS($AE$6:$AE$152,"&gt;"&amp;AE81)+COUNTIFS(AE$6:AE81,"="&amp;AE81)=0,"",COUNTIFS($AE$6:$AE$152,"&gt;"&amp;AE81)+COUNTIFS(AE$6:AE81,"="&amp;AE81)))</f>
        <v/>
      </c>
      <c r="D81" s="19" t="str">
        <f>IF(AC81=0,"",IF(COUNTIFS($AE$6:$AE$200,"&gt;"&amp;AE81)+COUNTIFS(AE$6:AE81,"="&amp;AE81)=0,"",COUNTIFS($AE$6:$AE$200,"&gt;"&amp;AE81)+COUNTIFS(AE$6:AE81,"="&amp;AE81)))</f>
        <v/>
      </c>
      <c r="E81" s="19" t="str">
        <f>IF(AC81=0,"",IF(COUNTIFS(AN:AN,AN81,AO:AO,"&gt;"&amp;AO81)+COUNTIFS(AN$6:AN81,AN81,AO$6:AO81,"="&amp;AO81)=0,"",COUNTIFS(AN:AN,AN81,AO:AO,"&gt;"&amp;AO81)+COUNTIFS(AN$6:AN81,AN81,AO$6:AO81,"="&amp;AO81)))</f>
        <v/>
      </c>
      <c r="F81" s="201"/>
      <c r="G81" s="219" t="str">
        <f>IF(F81="","",VLOOKUP(F81,Lookups!$A$2:$F$99,2,FALSE))</f>
        <v/>
      </c>
      <c r="H81" s="120" t="str">
        <f>IF(F81="","",VLOOKUP(F81,Lookups!$A$2:$F$1003,3,FALSE))</f>
        <v/>
      </c>
      <c r="I81" s="121" t="str">
        <f>IFERROR(VLOOKUP(AD81,Lookups!$R$2:$S$6,2,TRUE),"")</f>
        <v/>
      </c>
      <c r="J81" s="120" t="str">
        <f>IF(F81="","",VLOOKUP(F81,Lookups!$A$2:$F$99,4,FALSE))</f>
        <v/>
      </c>
      <c r="K81" s="120" t="str">
        <f>IF(F81="","",VLOOKUP(F81,Lookups!$A$2:$F$99,5,FALSE))</f>
        <v/>
      </c>
      <c r="L81" s="176" t="str">
        <f>IF(F81="","",VLOOKUP(F81,Lookups!$A$2:$F$99,6,FALSE))</f>
        <v/>
      </c>
      <c r="M81" s="133" t="str">
        <f>IF(F81="","",IF(VLOOKUP(F81,Scores!$A$2:$J$98,3,FALSE)=0,"",VLOOKUP(F81,Scores!$A$2:$J$98,3,FALSE)))</f>
        <v/>
      </c>
      <c r="N81" s="67" t="str">
        <f>IF(F81="","",IF(VLOOKUP(F81,Scores!$A$2:$J$98,4,FALSE)=0,"",VLOOKUP(F81,Scores!$A$2:$J$98,4,FALSE)))</f>
        <v/>
      </c>
      <c r="O81" s="67" t="str">
        <f>IF(F81="","",IF(VLOOKUP(F81,Scores!$A$2:$J$98,5,FALSE)=0,"",VLOOKUP(F81,Scores!$A$2:$J$98,5,FALSE)))</f>
        <v/>
      </c>
      <c r="P81" s="67" t="str">
        <f>IF(F81="","",IF(VLOOKUP(F81,Scores!$A$2:$J$98,6,FALSE)=0,"",VLOOKUP(F81,Scores!$A$2:$J$98,6,FALSE)))</f>
        <v/>
      </c>
      <c r="Q81" s="67" t="str">
        <f>IF(F81="","",IF(VLOOKUP(F81,Scores!$A$2:$J$98,7,FALSE)=0,"",VLOOKUP(F81,Scores!$A$2:$J$98,7,FALSE)))</f>
        <v/>
      </c>
      <c r="R81" s="67" t="str">
        <f>IF(F81="","",IF(VLOOKUP(F81,Scores!$A$2:$J$98,8,FALSE)=0,"",VLOOKUP(F81,Scores!$A$2:$J$98,8,FALSE)))</f>
        <v/>
      </c>
      <c r="S81" s="67" t="str">
        <f>IF(F81="","",IF(VLOOKUP(F81,Scores!$A$2:$J$98,9,FALSE)=0,"",VLOOKUP(F81,Scores!$A$2:$J$98,9,FALSE)))</f>
        <v/>
      </c>
      <c r="T81" s="67" t="str">
        <f>IF(F81="","",IF(VLOOKUP(F81,Scores!$A$2:$J$98,10,FALSE)=0,"",VLOOKUP(F81,Scores!$A$2:$J$98,10,FALSE)))</f>
        <v/>
      </c>
      <c r="U81" s="46" t="str">
        <f t="shared" si="32"/>
        <v/>
      </c>
      <c r="V81" s="46" t="str">
        <f t="shared" si="33"/>
        <v/>
      </c>
      <c r="W81" s="46" t="str">
        <f t="shared" si="34"/>
        <v/>
      </c>
      <c r="X81" s="46" t="str">
        <f t="shared" si="35"/>
        <v/>
      </c>
      <c r="Y81" s="46" t="str">
        <f t="shared" si="36"/>
        <v/>
      </c>
      <c r="Z81" s="46" t="str">
        <f t="shared" si="37"/>
        <v/>
      </c>
      <c r="AA81" s="46" t="str">
        <f t="shared" si="38"/>
        <v/>
      </c>
      <c r="AB81" s="46" t="str">
        <f t="shared" si="39"/>
        <v/>
      </c>
      <c r="AC81" s="48">
        <f t="shared" si="40"/>
        <v>0</v>
      </c>
      <c r="AD81" s="47" t="str">
        <f t="shared" si="41"/>
        <v/>
      </c>
      <c r="AE81" s="46" t="str" cm="1">
        <f t="array" ref="AE81">IFERROR(IF(AC81&gt;=5,AVERAGE(LARGE(U81:AB81,_xlfn.SEQUENCE(5))),AVERAGE(LARGE(U81:AB81,_xlfn.SEQUENCE(AC81)))),"")</f>
        <v/>
      </c>
      <c r="AF81" s="49">
        <f t="shared" si="42"/>
        <v>0</v>
      </c>
      <c r="AG81" s="19" t="str" cm="1">
        <f t="array" ref="AG81">IFERROR(IF(AC81&gt;=5,SUM(LARGE(M81:T81,_xlfn.SEQUENCE(5))),SUM(LARGE(M81:T81,_xlfn.SEQUENCE(AC81)))),"")</f>
        <v/>
      </c>
      <c r="AH81" s="19" t="str">
        <f t="shared" si="31"/>
        <v/>
      </c>
      <c r="AI81" s="19" t="str">
        <f t="shared" si="44"/>
        <v/>
      </c>
      <c r="AJ81" s="50" t="str">
        <f t="shared" si="43"/>
        <v/>
      </c>
      <c r="AN81" s="19">
        <f t="shared" si="45"/>
        <v>0</v>
      </c>
      <c r="AO81" s="229" t="str">
        <f t="shared" si="46"/>
        <v/>
      </c>
      <c r="AP81" t="str">
        <f>IF(AC81=0,"",IF(COUNTIFS(AN:AN,AN81,AO:AO,"&gt;"&amp;AO81)+COUNTIFS(AN$6:AN81,AN81,AO$6:AO81,"="&amp;AO81)=0,"",COUNTIFS(AN:AN,AN81,AO:AO,"&gt;"&amp;AO81)+COUNTIFS(AN$6:AN81,AN81,AO$6:AO81,"="&amp;AO81)))</f>
        <v/>
      </c>
    </row>
    <row r="82" spans="1:42" x14ac:dyDescent="0.35">
      <c r="A82" s="19" t="str">
        <f t="shared" si="47"/>
        <v/>
      </c>
      <c r="B82" s="19" t="str">
        <f>IF(AC82=0,"",IF(COUNTIFS(A:A,A82,AE:AE,"&gt;"&amp;AE82)+COUNTIFS(A$6:A82,A82,AE$6:AE82,"="&amp;AE82)=0,"",COUNTIFS(A:A,A82,AE:AE,"&gt;"&amp;AE82)+COUNTIFS(A$6:A82,A82,AE$6:AE82,"="&amp;AE82)))</f>
        <v/>
      </c>
      <c r="C82" s="19" t="str">
        <f>IF(AC82=0,"",IF(COUNTIFS($AE$6:$AE$152,"&gt;"&amp;AE82)+COUNTIFS(AE$6:AE82,"="&amp;AE82)=0,"",COUNTIFS($AE$6:$AE$152,"&gt;"&amp;AE82)+COUNTIFS(AE$6:AE82,"="&amp;AE82)))</f>
        <v/>
      </c>
      <c r="D82" s="19" t="str">
        <f>IF(AC82=0,"",IF(COUNTIFS($AE$6:$AE$200,"&gt;"&amp;AE82)+COUNTIFS(AE$6:AE82,"="&amp;AE82)=0,"",COUNTIFS($AE$6:$AE$200,"&gt;"&amp;AE82)+COUNTIFS(AE$6:AE82,"="&amp;AE82)))</f>
        <v/>
      </c>
      <c r="E82" s="19" t="str">
        <f>IF(AC82=0,"",IF(COUNTIFS(AN:AN,AN82,AO:AO,"&gt;"&amp;AO82)+COUNTIFS(AN$6:AN82,AN82,AO$6:AO82,"="&amp;AO82)=0,"",COUNTIFS(AN:AN,AN82,AO:AO,"&gt;"&amp;AO82)+COUNTIFS(AN$6:AN82,AN82,AO$6:AO82,"="&amp;AO82)))</f>
        <v/>
      </c>
      <c r="F82" s="201"/>
      <c r="G82" s="219" t="str">
        <f>IF(F82="","",VLOOKUP(F82,Lookups!$A$2:$F$99,2,FALSE))</f>
        <v/>
      </c>
      <c r="H82" s="120" t="str">
        <f>IF(F82="","",VLOOKUP(F82,Lookups!$A$2:$F$1003,3,FALSE))</f>
        <v/>
      </c>
      <c r="I82" s="121" t="str">
        <f>IFERROR(VLOOKUP(AD82,Lookups!$R$2:$S$6,2,TRUE),"")</f>
        <v/>
      </c>
      <c r="J82" s="120" t="str">
        <f>IF(F82="","",VLOOKUP(F82,Lookups!$A$2:$F$99,4,FALSE))</f>
        <v/>
      </c>
      <c r="K82" s="120" t="str">
        <f>IF(F82="","",VLOOKUP(F82,Lookups!$A$2:$F$99,5,FALSE))</f>
        <v/>
      </c>
      <c r="L82" s="176" t="str">
        <f>IF(F82="","",VLOOKUP(F82,Lookups!$A$2:$F$99,6,FALSE))</f>
        <v/>
      </c>
      <c r="M82" s="133" t="str">
        <f>IF(F82="","",IF(VLOOKUP(F82,Scores!$A$2:$J$98,3,FALSE)=0,"",VLOOKUP(F82,Scores!$A$2:$J$98,3,FALSE)))</f>
        <v/>
      </c>
      <c r="N82" s="67" t="str">
        <f>IF(F82="","",IF(VLOOKUP(F82,Scores!$A$2:$J$98,4,FALSE)=0,"",VLOOKUP(F82,Scores!$A$2:$J$98,4,FALSE)))</f>
        <v/>
      </c>
      <c r="O82" s="67" t="str">
        <f>IF(F82="","",IF(VLOOKUP(F82,Scores!$A$2:$J$98,5,FALSE)=0,"",VLOOKUP(F82,Scores!$A$2:$J$98,5,FALSE)))</f>
        <v/>
      </c>
      <c r="P82" s="67" t="str">
        <f>IF(F82="","",IF(VLOOKUP(F82,Scores!$A$2:$J$98,6,FALSE)=0,"",VLOOKUP(F82,Scores!$A$2:$J$98,6,FALSE)))</f>
        <v/>
      </c>
      <c r="Q82" s="67" t="str">
        <f>IF(F82="","",IF(VLOOKUP(F82,Scores!$A$2:$J$98,7,FALSE)=0,"",VLOOKUP(F82,Scores!$A$2:$J$98,7,FALSE)))</f>
        <v/>
      </c>
      <c r="R82" s="67" t="str">
        <f>IF(F82="","",IF(VLOOKUP(F82,Scores!$A$2:$J$98,8,FALSE)=0,"",VLOOKUP(F82,Scores!$A$2:$J$98,8,FALSE)))</f>
        <v/>
      </c>
      <c r="S82" s="67" t="str">
        <f>IF(F82="","",IF(VLOOKUP(F82,Scores!$A$2:$J$98,9,FALSE)=0,"",VLOOKUP(F82,Scores!$A$2:$J$98,9,FALSE)))</f>
        <v/>
      </c>
      <c r="T82" s="67" t="str">
        <f>IF(F82="","",IF(VLOOKUP(F82,Scores!$A$2:$J$98,10,FALSE)=0,"",VLOOKUP(F82,Scores!$A$2:$J$98,10,FALSE)))</f>
        <v/>
      </c>
      <c r="U82" s="46" t="str">
        <f t="shared" si="32"/>
        <v/>
      </c>
      <c r="V82" s="46" t="str">
        <f t="shared" si="33"/>
        <v/>
      </c>
      <c r="W82" s="46" t="str">
        <f t="shared" si="34"/>
        <v/>
      </c>
      <c r="X82" s="46" t="str">
        <f t="shared" si="35"/>
        <v/>
      </c>
      <c r="Y82" s="46" t="str">
        <f t="shared" si="36"/>
        <v/>
      </c>
      <c r="Z82" s="46" t="str">
        <f t="shared" si="37"/>
        <v/>
      </c>
      <c r="AA82" s="46" t="str">
        <f t="shared" si="38"/>
        <v/>
      </c>
      <c r="AB82" s="46" t="str">
        <f t="shared" si="39"/>
        <v/>
      </c>
      <c r="AC82" s="48">
        <f t="shared" si="40"/>
        <v>0</v>
      </c>
      <c r="AD82" s="47" t="str">
        <f t="shared" si="41"/>
        <v/>
      </c>
      <c r="AE82" s="46" t="str" cm="1">
        <f t="array" ref="AE82">IFERROR(IF(AC82&gt;=5,AVERAGE(LARGE(U82:AB82,_xlfn.SEQUENCE(5))),AVERAGE(LARGE(U82:AB82,_xlfn.SEQUENCE(AC82)))),"")</f>
        <v/>
      </c>
      <c r="AF82" s="49">
        <f t="shared" si="42"/>
        <v>0</v>
      </c>
      <c r="AG82" s="19" t="str" cm="1">
        <f t="array" ref="AG82">IFERROR(IF(AC82&gt;=5,SUM(LARGE(M82:T82,_xlfn.SEQUENCE(5))),SUM(LARGE(M82:T82,_xlfn.SEQUENCE(AC82)))),"")</f>
        <v/>
      </c>
      <c r="AH82" s="19" t="str">
        <f t="shared" si="31"/>
        <v/>
      </c>
      <c r="AI82" s="19" t="str">
        <f t="shared" si="44"/>
        <v/>
      </c>
      <c r="AJ82" s="50" t="str">
        <f t="shared" si="43"/>
        <v/>
      </c>
      <c r="AN82" s="19">
        <f t="shared" si="45"/>
        <v>0</v>
      </c>
      <c r="AO82" s="229" t="str">
        <f t="shared" si="46"/>
        <v/>
      </c>
      <c r="AP82" t="str">
        <f>IF(AC82=0,"",IF(COUNTIFS(AN:AN,AN82,AO:AO,"&gt;"&amp;AO82)+COUNTIFS(AN$6:AN82,AN82,AO$6:AO82,"="&amp;AO82)=0,"",COUNTIFS(AN:AN,AN82,AO:AO,"&gt;"&amp;AO82)+COUNTIFS(AN$6:AN82,AN82,AO$6:AO82,"="&amp;AO82)))</f>
        <v/>
      </c>
    </row>
    <row r="83" spans="1:42" x14ac:dyDescent="0.35">
      <c r="A83" s="19" t="str">
        <f t="shared" si="47"/>
        <v/>
      </c>
      <c r="B83" s="19" t="str">
        <f>IF(AC83=0,"",IF(COUNTIFS(A:A,A83,AE:AE,"&gt;"&amp;AE83)+COUNTIFS(A$6:A83,A83,AE$6:AE83,"="&amp;AE83)=0,"",COUNTIFS(A:A,A83,AE:AE,"&gt;"&amp;AE83)+COUNTIFS(A$6:A83,A83,AE$6:AE83,"="&amp;AE83)))</f>
        <v/>
      </c>
      <c r="C83" s="19" t="str">
        <f>IF(AC83=0,"",IF(COUNTIFS($AE$6:$AE$152,"&gt;"&amp;AE83)+COUNTIFS(AE$6:AE83,"="&amp;AE83)=0,"",COUNTIFS($AE$6:$AE$152,"&gt;"&amp;AE83)+COUNTIFS(AE$6:AE83,"="&amp;AE83)))</f>
        <v/>
      </c>
      <c r="D83" s="19" t="str">
        <f>IF(AC83=0,"",IF(COUNTIFS($AE$6:$AE$200,"&gt;"&amp;AE83)+COUNTIFS(AE$6:AE83,"="&amp;AE83)=0,"",COUNTIFS($AE$6:$AE$200,"&gt;"&amp;AE83)+COUNTIFS(AE$6:AE83,"="&amp;AE83)))</f>
        <v/>
      </c>
      <c r="E83" s="19" t="str">
        <f>IF(AC83=0,"",IF(COUNTIFS(AN:AN,AN83,AO:AO,"&gt;"&amp;AO83)+COUNTIFS(AN$6:AN83,AN83,AO$6:AO83,"="&amp;AO83)=0,"",COUNTIFS(AN:AN,AN83,AO:AO,"&gt;"&amp;AO83)+COUNTIFS(AN$6:AN83,AN83,AO$6:AO83,"="&amp;AO83)))</f>
        <v/>
      </c>
      <c r="F83" s="201"/>
      <c r="G83" s="219" t="str">
        <f>IF(F83="","",VLOOKUP(F83,Lookups!$A$2:$F$99,2,FALSE))</f>
        <v/>
      </c>
      <c r="H83" s="120" t="str">
        <f>IF(F83="","",VLOOKUP(F83,Lookups!$A$2:$F$1003,3,FALSE))</f>
        <v/>
      </c>
      <c r="I83" s="121" t="str">
        <f>IFERROR(VLOOKUP(AD83,Lookups!$R$2:$S$6,2,TRUE),"")</f>
        <v/>
      </c>
      <c r="J83" s="120" t="str">
        <f>IF(F83="","",VLOOKUP(F83,Lookups!$A$2:$F$99,4,FALSE))</f>
        <v/>
      </c>
      <c r="K83" s="120" t="str">
        <f>IF(F83="","",VLOOKUP(F83,Lookups!$A$2:$F$99,5,FALSE))</f>
        <v/>
      </c>
      <c r="L83" s="176" t="str">
        <f>IF(F83="","",VLOOKUP(F83,Lookups!$A$2:$F$99,6,FALSE))</f>
        <v/>
      </c>
      <c r="M83" s="133" t="str">
        <f>IF(F83="","",IF(VLOOKUP(F83,Scores!$A$2:$J$98,3,FALSE)=0,"",VLOOKUP(F83,Scores!$A$2:$J$98,3,FALSE)))</f>
        <v/>
      </c>
      <c r="N83" s="67" t="str">
        <f>IF(F83="","",IF(VLOOKUP(F83,Scores!$A$2:$J$98,4,FALSE)=0,"",VLOOKUP(F83,Scores!$A$2:$J$98,4,FALSE)))</f>
        <v/>
      </c>
      <c r="O83" s="67" t="str">
        <f>IF(F83="","",IF(VLOOKUP(F83,Scores!$A$2:$J$98,5,FALSE)=0,"",VLOOKUP(F83,Scores!$A$2:$J$98,5,FALSE)))</f>
        <v/>
      </c>
      <c r="P83" s="67" t="str">
        <f>IF(F83="","",IF(VLOOKUP(F83,Scores!$A$2:$J$98,6,FALSE)=0,"",VLOOKUP(F83,Scores!$A$2:$J$98,6,FALSE)))</f>
        <v/>
      </c>
      <c r="Q83" s="67" t="str">
        <f>IF(F83="","",IF(VLOOKUP(F83,Scores!$A$2:$J$98,7,FALSE)=0,"",VLOOKUP(F83,Scores!$A$2:$J$98,7,FALSE)))</f>
        <v/>
      </c>
      <c r="R83" s="67" t="str">
        <f>IF(F83="","",IF(VLOOKUP(F83,Scores!$A$2:$J$98,8,FALSE)=0,"",VLOOKUP(F83,Scores!$A$2:$J$98,8,FALSE)))</f>
        <v/>
      </c>
      <c r="S83" s="67" t="str">
        <f>IF(F83="","",IF(VLOOKUP(F83,Scores!$A$2:$J$98,9,FALSE)=0,"",VLOOKUP(F83,Scores!$A$2:$J$98,9,FALSE)))</f>
        <v/>
      </c>
      <c r="T83" s="67" t="str">
        <f>IF(F83="","",IF(VLOOKUP(F83,Scores!$A$2:$J$98,10,FALSE)=0,"",VLOOKUP(F83,Scores!$A$2:$J$98,10,FALSE)))</f>
        <v/>
      </c>
      <c r="U83" s="46" t="str">
        <f t="shared" si="32"/>
        <v/>
      </c>
      <c r="V83" s="46" t="str">
        <f t="shared" si="33"/>
        <v/>
      </c>
      <c r="W83" s="46" t="str">
        <f t="shared" si="34"/>
        <v/>
      </c>
      <c r="X83" s="46" t="str">
        <f t="shared" si="35"/>
        <v/>
      </c>
      <c r="Y83" s="46" t="str">
        <f t="shared" si="36"/>
        <v/>
      </c>
      <c r="Z83" s="46" t="str">
        <f t="shared" si="37"/>
        <v/>
      </c>
      <c r="AA83" s="46" t="str">
        <f t="shared" si="38"/>
        <v/>
      </c>
      <c r="AB83" s="46" t="str">
        <f t="shared" si="39"/>
        <v/>
      </c>
      <c r="AC83" s="48">
        <f t="shared" si="40"/>
        <v>0</v>
      </c>
      <c r="AD83" s="47" t="str">
        <f t="shared" si="41"/>
        <v/>
      </c>
      <c r="AE83" s="46" t="str" cm="1">
        <f t="array" ref="AE83">IFERROR(IF(AC83&gt;=5,AVERAGE(LARGE(U83:AB83,_xlfn.SEQUENCE(5))),AVERAGE(LARGE(U83:AB83,_xlfn.SEQUENCE(AC83)))),"")</f>
        <v/>
      </c>
      <c r="AF83" s="49">
        <f t="shared" si="42"/>
        <v>0</v>
      </c>
      <c r="AG83" s="19" t="str" cm="1">
        <f t="array" ref="AG83">IFERROR(IF(AC83&gt;=5,SUM(LARGE(M83:T83,_xlfn.SEQUENCE(5))),SUM(LARGE(M83:T83,_xlfn.SEQUENCE(AC83)))),"")</f>
        <v/>
      </c>
      <c r="AH83" s="19" t="str">
        <f t="shared" si="31"/>
        <v/>
      </c>
      <c r="AI83" s="19" t="str">
        <f t="shared" si="44"/>
        <v/>
      </c>
      <c r="AJ83" s="50" t="str">
        <f t="shared" si="43"/>
        <v/>
      </c>
      <c r="AN83" s="19">
        <f t="shared" si="45"/>
        <v>0</v>
      </c>
      <c r="AO83" s="229" t="str">
        <f t="shared" si="46"/>
        <v/>
      </c>
      <c r="AP83" t="str">
        <f>IF(AC83=0,"",IF(COUNTIFS(AN:AN,AN83,AO:AO,"&gt;"&amp;AO83)+COUNTIFS(AN$6:AN83,AN83,AO$6:AO83,"="&amp;AO83)=0,"",COUNTIFS(AN:AN,AN83,AO:AO,"&gt;"&amp;AO83)+COUNTIFS(AN$6:AN83,AN83,AO$6:AO83,"="&amp;AO83)))</f>
        <v/>
      </c>
    </row>
    <row r="84" spans="1:42" ht="15" thickBot="1" x14ac:dyDescent="0.4">
      <c r="A84" s="19" t="str">
        <f t="shared" si="47"/>
        <v/>
      </c>
      <c r="B84" s="19" t="str">
        <f>IF(AC84=0,"",IF(COUNTIFS(A:A,A84,AE:AE,"&gt;"&amp;AE84)+COUNTIFS(A$6:A84,A84,AE$6:AE84,"="&amp;AE84)=0,"",COUNTIFS(A:A,A84,AE:AE,"&gt;"&amp;AE84)+COUNTIFS(A$6:A84,A84,AE$6:AE84,"="&amp;AE84)))</f>
        <v/>
      </c>
      <c r="C84" s="19" t="str">
        <f>IF(AC84=0,"",IF(COUNTIFS($AE$6:$AE$152,"&gt;"&amp;AE84)+COUNTIFS(AE$6:AE84,"="&amp;AE84)=0,"",COUNTIFS($AE$6:$AE$152,"&gt;"&amp;AE84)+COUNTIFS(AE$6:AE84,"="&amp;AE84)))</f>
        <v/>
      </c>
      <c r="D84" s="19" t="str">
        <f>IF(AC84=0,"",IF(COUNTIFS($AE$6:$AE$200,"&gt;"&amp;AE84)+COUNTIFS(AE$6:AE84,"="&amp;AE84)=0,"",COUNTIFS($AE$6:$AE$200,"&gt;"&amp;AE84)+COUNTIFS(AE$6:AE84,"="&amp;AE84)))</f>
        <v/>
      </c>
      <c r="E84" s="19" t="str">
        <f>IF(AC84=0,"",IF(COUNTIFS(AN:AN,AN84,AO:AO,"&gt;"&amp;AO84)+COUNTIFS(AN$6:AN84,AN84,AO$6:AO84,"="&amp;AO84)=0,"",COUNTIFS(AN:AN,AN84,AO:AO,"&gt;"&amp;AO84)+COUNTIFS(AN$6:AN84,AN84,AO$6:AO84,"="&amp;AO84)))</f>
        <v/>
      </c>
      <c r="F84" s="211"/>
      <c r="G84" s="220" t="str">
        <f>IF(F84="","",VLOOKUP(F84,Lookups!$A$2:$F$99,2,FALSE))</f>
        <v/>
      </c>
      <c r="H84" s="177" t="str">
        <f>IF(F84="","",VLOOKUP(F84,Lookups!$A$2:$F$1003,3,FALSE))</f>
        <v/>
      </c>
      <c r="I84" s="178" t="str">
        <f>IFERROR(VLOOKUP(AD84,Lookups!$R$2:$S$6,2,TRUE),"")</f>
        <v/>
      </c>
      <c r="J84" s="177" t="str">
        <f>IF(F84="","",VLOOKUP(F84,Lookups!$A$2:$F$99,4,FALSE))</f>
        <v/>
      </c>
      <c r="K84" s="177" t="str">
        <f>IF(F84="","",VLOOKUP(F84,Lookups!$A$2:$F$99,5,FALSE))</f>
        <v/>
      </c>
      <c r="L84" s="179" t="str">
        <f>IF(F84="","",VLOOKUP(F84,Lookups!$A$2:$F$99,6,FALSE))</f>
        <v/>
      </c>
      <c r="M84" s="133" t="str">
        <f>IF(F84="","",IF(VLOOKUP(F84,Scores!$A$2:$J$98,3,FALSE)=0,"",VLOOKUP(F84,Scores!$A$2:$J$98,3,FALSE)))</f>
        <v/>
      </c>
      <c r="N84" s="67" t="str">
        <f>IF(F84="","",IF(VLOOKUP(F84,Scores!$A$2:$J$98,4,FALSE)=0,"",VLOOKUP(F84,Scores!$A$2:$J$98,4,FALSE)))</f>
        <v/>
      </c>
      <c r="O84" s="67" t="str">
        <f>IF(F84="","",IF(VLOOKUP(F84,Scores!$A$2:$J$98,5,FALSE)=0,"",VLOOKUP(F84,Scores!$A$2:$J$98,5,FALSE)))</f>
        <v/>
      </c>
      <c r="P84" s="67" t="str">
        <f>IF(F84="","",IF(VLOOKUP(F84,Scores!$A$2:$J$98,6,FALSE)=0,"",VLOOKUP(F84,Scores!$A$2:$J$98,6,FALSE)))</f>
        <v/>
      </c>
      <c r="Q84" s="67" t="str">
        <f>IF(F84="","",IF(VLOOKUP(F84,Scores!$A$2:$J$98,7,FALSE)=0,"",VLOOKUP(F84,Scores!$A$2:$J$98,7,FALSE)))</f>
        <v/>
      </c>
      <c r="R84" s="67" t="str">
        <f>IF(F84="","",IF(VLOOKUP(F84,Scores!$A$2:$J$98,8,FALSE)=0,"",VLOOKUP(F84,Scores!$A$2:$J$98,8,FALSE)))</f>
        <v/>
      </c>
      <c r="S84" s="67" t="str">
        <f>IF(F84="","",IF(VLOOKUP(F84,Scores!$A$2:$J$98,9,FALSE)=0,"",VLOOKUP(F84,Scores!$A$2:$J$98,9,FALSE)))</f>
        <v/>
      </c>
      <c r="T84" s="67" t="str">
        <f>IF(F84="","",IF(VLOOKUP(F84,Scores!$A$2:$J$98,10,FALSE)=0,"",VLOOKUP(F84,Scores!$A$2:$J$98,10,FALSE)))</f>
        <v/>
      </c>
      <c r="U84" s="46" t="str">
        <f t="shared" si="32"/>
        <v/>
      </c>
      <c r="V84" s="46" t="str">
        <f t="shared" si="33"/>
        <v/>
      </c>
      <c r="W84" s="46" t="str">
        <f t="shared" si="34"/>
        <v/>
      </c>
      <c r="X84" s="46" t="str">
        <f t="shared" si="35"/>
        <v/>
      </c>
      <c r="Y84" s="46" t="str">
        <f t="shared" si="36"/>
        <v/>
      </c>
      <c r="Z84" s="46" t="str">
        <f t="shared" si="37"/>
        <v/>
      </c>
      <c r="AA84" s="46" t="str">
        <f t="shared" si="38"/>
        <v/>
      </c>
      <c r="AB84" s="46" t="str">
        <f t="shared" si="39"/>
        <v/>
      </c>
      <c r="AC84" s="48">
        <f t="shared" si="40"/>
        <v>0</v>
      </c>
      <c r="AD84" s="47" t="str">
        <f t="shared" si="41"/>
        <v/>
      </c>
      <c r="AE84" s="46" t="str" cm="1">
        <f t="array" ref="AE84">IFERROR(IF(AC84&gt;=5,AVERAGE(LARGE(U84:AB84,_xlfn.SEQUENCE(5))),AVERAGE(LARGE(U84:AB84,_xlfn.SEQUENCE(AC84)))),"")</f>
        <v/>
      </c>
      <c r="AF84" s="49">
        <f t="shared" si="42"/>
        <v>0</v>
      </c>
      <c r="AG84" s="19" t="str" cm="1">
        <f t="array" ref="AG84">IFERROR(IF(AC84&gt;=5,SUM(LARGE(M84:T84,_xlfn.SEQUENCE(5))),SUM(LARGE(M84:T84,_xlfn.SEQUENCE(AC84)))),"")</f>
        <v/>
      </c>
      <c r="AH84" s="19" t="str">
        <f t="shared" si="31"/>
        <v/>
      </c>
      <c r="AI84" s="19" t="str">
        <f t="shared" si="44"/>
        <v/>
      </c>
      <c r="AJ84" s="50" t="str">
        <f t="shared" si="43"/>
        <v/>
      </c>
      <c r="AN84" s="19">
        <f t="shared" si="45"/>
        <v>0</v>
      </c>
      <c r="AO84" s="229" t="str">
        <f t="shared" si="46"/>
        <v/>
      </c>
      <c r="AP84" t="str">
        <f>IF(AC84=0,"",IF(COUNTIFS(AN:AN,AN84,AO:AO,"&gt;"&amp;AO84)+COUNTIFS(AN$6:AN84,AN84,AO$6:AO84,"="&amp;AO84)=0,"",COUNTIFS(AN:AN,AN84,AO:AO,"&gt;"&amp;AO84)+COUNTIFS(AN$6:AN84,AN84,AO$6:AO84,"="&amp;AO84)))</f>
        <v/>
      </c>
    </row>
    <row r="85" spans="1:42" ht="15" thickBot="1" x14ac:dyDescent="0.4">
      <c r="B85" s="19" t="str">
        <f>IF(AC85=0,"",IF(COUNTIFS(A:A,A85,AE:AE,"&gt;"&amp;AE85)+COUNTIFS(A$6:A85,A85,AE$6:AE85,"="&amp;AE85)=0,"",COUNTIFS(A:A,A85,AE:AE,"&gt;"&amp;AE85)+COUNTIFS(A$6:A85,A85,AE$6:AE85,"="&amp;AE85)))</f>
        <v/>
      </c>
      <c r="C85" s="19" t="str">
        <f>IF(AC85=0,"",IF(COUNTIFS($AE$6:$AE$152,"&gt;"&amp;AE85)+COUNTIFS(AE$6:AE85,"="&amp;AE85)=0,"",COUNTIFS($AE$6:$AE$152,"&gt;"&amp;AE85)+COUNTIFS(AE$6:AE85,"="&amp;AE85)))</f>
        <v/>
      </c>
      <c r="D85" s="19" t="str">
        <f>IF(AC85=0,"",IF(COUNTIFS($AE$6:$AE$200,"&gt;"&amp;AE85)+COUNTIFS(AE$6:AE85,"="&amp;AE85)=0,"",COUNTIFS($AE$6:$AE$200,"&gt;"&amp;AE85)+COUNTIFS(AE$6:AE85,"="&amp;AE85)))</f>
        <v/>
      </c>
      <c r="E85" s="19" t="str">
        <f>IF(AC85=0,"",IF(COUNTIFS(AN:AN,AN85,AO:AO,"&gt;"&amp;AO85)+COUNTIFS(AN$6:AN85,AN85,AO$6:AO85,"="&amp;AO85)=0,"",COUNTIFS(AN:AN,AN85,AO:AO,"&gt;"&amp;AO85)+COUNTIFS(AN$6:AN85,AN85,AO$6:AO85,"="&amp;AO85)))</f>
        <v/>
      </c>
      <c r="F85" s="151"/>
      <c r="G85" s="142"/>
      <c r="H85" s="142"/>
      <c r="I85" s="143"/>
      <c r="J85" s="142"/>
      <c r="K85" s="142"/>
      <c r="L85" s="142"/>
      <c r="M85" s="21"/>
      <c r="N85" s="21"/>
      <c r="O85" s="21"/>
      <c r="P85" s="21"/>
      <c r="Q85" s="21"/>
      <c r="R85" s="21"/>
      <c r="S85" s="21"/>
      <c r="T85" s="21"/>
      <c r="U85" s="114"/>
      <c r="V85" s="114"/>
      <c r="W85" s="114"/>
      <c r="X85" s="114"/>
      <c r="Y85" s="114"/>
      <c r="Z85" s="114"/>
      <c r="AA85" s="114"/>
      <c r="AB85" s="114"/>
      <c r="AC85" s="115"/>
      <c r="AD85" s="47"/>
      <c r="AE85" s="114"/>
      <c r="AF85" s="49"/>
      <c r="AI85" s="19" t="str">
        <f t="shared" si="44"/>
        <v/>
      </c>
      <c r="AJ85" s="50"/>
      <c r="AN85" s="19">
        <f t="shared" si="45"/>
        <v>0</v>
      </c>
      <c r="AO85" s="229" t="str">
        <f t="shared" si="46"/>
        <v/>
      </c>
      <c r="AP85" t="str">
        <f>IF(AC85=0,"",IF(COUNTIFS(AN:AN,AN85,AO:AO,"&gt;"&amp;AO85)+COUNTIFS(AN$6:AN85,AN85,AO$6:AO85,"="&amp;AO85)=0,"",COUNTIFS(AN:AN,AN85,AO:AO,"&gt;"&amp;AO85)+COUNTIFS(AN$6:AN85,AN85,AO$6:AO85,"="&amp;AO85)))</f>
        <v/>
      </c>
    </row>
    <row r="86" spans="1:42" x14ac:dyDescent="0.35">
      <c r="A86" s="19" t="str">
        <f t="shared" si="47"/>
        <v>C</v>
      </c>
      <c r="B86" s="19">
        <f>IF(AC86=0,"",IF(COUNTIFS(A:A,A86,AE:AE,"&gt;"&amp;AE86)+COUNTIFS(A$6:A86,A86,AE$6:AE86,"="&amp;AE86)=0,"",COUNTIFS(A:A,A86,AE:AE,"&gt;"&amp;AE86)+COUNTIFS(A$6:A86,A86,AE$6:AE86,"="&amp;AE86)))</f>
        <v>2</v>
      </c>
      <c r="C86" s="19">
        <f>IF(AC86=0,"",IF(COUNTIFS($AE$6:$AE$152,"&gt;"&amp;AE86)+COUNTIFS(AE$6:AE86,"="&amp;AE86)=0,"",COUNTIFS($AE$6:$AE$152,"&gt;"&amp;AE86)+COUNTIFS(AE$6:AE86,"="&amp;AE86)))</f>
        <v>13</v>
      </c>
      <c r="D86" s="19">
        <f>IF(AC86=0,"",IF(COUNTIFS($AE$6:$AE$200,"&gt;"&amp;AE86)+COUNTIFS(AE$6:AE86,"="&amp;AE86)=0,"",COUNTIFS($AE$6:$AE$200,"&gt;"&amp;AE86)+COUNTIFS(AE$6:AE86,"="&amp;AE86)))</f>
        <v>13</v>
      </c>
      <c r="E86" s="19" t="str">
        <f>IF(AC86=0,"",IF(COUNTIFS(AN:AN,AN86,AO:AO,"&gt;"&amp;AO86)+COUNTIFS(AN$6:AN86,AN86,AO$6:AO86,"="&amp;AO86)=0,"",COUNTIFS(AN:AN,AN86,AO:AO,"&gt;"&amp;AO86)+COUNTIFS(AN$6:AN86,AN86,AO$6:AO86,"="&amp;AO86)))</f>
        <v/>
      </c>
      <c r="F86" s="200" t="s">
        <v>61</v>
      </c>
      <c r="G86" s="215">
        <f>IF(F86="","",VLOOKUP(F86,Lookups!$A$2:$F$99,2,FALSE))</f>
        <v>402</v>
      </c>
      <c r="H86" s="166" t="str">
        <f>IF(F86="","",VLOOKUP(F86,Lookups!$A$2:$F$1003,3,FALSE))</f>
        <v>Grade C</v>
      </c>
      <c r="I86" s="167" t="str">
        <f>IFERROR(VLOOKUP(AD86,Lookups!$R$2:$S$6,2,TRUE),"")</f>
        <v>B</v>
      </c>
      <c r="J86" s="166" t="str">
        <f>IF(F86="","",VLOOKUP(F86,Lookups!$A$2:$F$99,4,FALSE))</f>
        <v>PCP Class</v>
      </c>
      <c r="K86" s="166" t="str">
        <f>IF(F86="","",VLOOKUP(F86,Lookups!$A$2:$F$99,5,FALSE))</f>
        <v>Newbury</v>
      </c>
      <c r="L86" s="168" t="str">
        <f>IF(F86="","",VLOOKUP(F86,Lookups!$A$2:$F$99,6,FALSE))</f>
        <v>Newbury</v>
      </c>
      <c r="M86" s="133">
        <f>IF(F86="","",IF(VLOOKUP(F86,Scores!$A$2:$J$98,3,FALSE)=0,"",VLOOKUP(F86,Scores!$A$2:$J$98,3,FALSE)))</f>
        <v>26</v>
      </c>
      <c r="N86" s="67" t="str">
        <f>IF(F86="","",IF(VLOOKUP(F86,Scores!$A$2:$J$98,4,FALSE)=0,"",VLOOKUP(F86,Scores!$A$2:$J$98,4,FALSE)))</f>
        <v/>
      </c>
      <c r="O86" s="67" t="str">
        <f>IF(F86="","",IF(VLOOKUP(F86,Scores!$A$2:$J$98,5,FALSE)=0,"",VLOOKUP(F86,Scores!$A$2:$J$98,5,FALSE)))</f>
        <v/>
      </c>
      <c r="P86" s="67" t="str">
        <f>IF(F86="","",IF(VLOOKUP(F86,Scores!$A$2:$J$98,6,FALSE)=0,"",VLOOKUP(F86,Scores!$A$2:$J$98,6,FALSE)))</f>
        <v/>
      </c>
      <c r="Q86" s="67" t="str">
        <f>IF(F86="","",IF(VLOOKUP(F86,Scores!$A$2:$J$98,7,FALSE)=0,"",VLOOKUP(F86,Scores!$A$2:$J$98,7,FALSE)))</f>
        <v/>
      </c>
      <c r="R86" s="67" t="str">
        <f>IF(F86="","",IF(VLOOKUP(F86,Scores!$A$2:$J$98,8,FALSE)=0,"",VLOOKUP(F86,Scores!$A$2:$J$98,8,FALSE)))</f>
        <v/>
      </c>
      <c r="S86" s="67" t="str">
        <f>IF(F86="","",IF(VLOOKUP(F86,Scores!$A$2:$J$98,9,FALSE)=0,"",VLOOKUP(F86,Scores!$A$2:$J$98,9,FALSE)))</f>
        <v/>
      </c>
      <c r="T86" s="67" t="str">
        <f>IF(F86="","",IF(VLOOKUP(F86,Scores!$A$2:$J$98,10,FALSE)=0,"",VLOOKUP(F86,Scores!$A$2:$J$98,10,FALSE)))</f>
        <v/>
      </c>
      <c r="U86" s="46">
        <f t="shared" si="32"/>
        <v>0.74285714285714288</v>
      </c>
      <c r="V86" s="46" t="str">
        <f t="shared" si="33"/>
        <v/>
      </c>
      <c r="W86" s="46" t="str">
        <f t="shared" si="34"/>
        <v/>
      </c>
      <c r="X86" s="46" t="str">
        <f t="shared" si="35"/>
        <v/>
      </c>
      <c r="Y86" s="46" t="str">
        <f t="shared" si="36"/>
        <v/>
      </c>
      <c r="Z86" s="46" t="str">
        <f t="shared" si="37"/>
        <v/>
      </c>
      <c r="AA86" s="46" t="str">
        <f t="shared" si="38"/>
        <v/>
      </c>
      <c r="AB86" s="46" t="str">
        <f t="shared" si="39"/>
        <v/>
      </c>
      <c r="AC86" s="48">
        <f t="shared" si="40"/>
        <v>1</v>
      </c>
      <c r="AD86" s="47">
        <f t="shared" si="41"/>
        <v>0.74285714285714288</v>
      </c>
      <c r="AE86" s="46" cm="1">
        <f t="array" ref="AE86">IFERROR(IF(AC86&gt;=5,AVERAGE(LARGE(U86:AB86,_xlfn.SEQUENCE(5))),AVERAGE(LARGE(U86:AB86,_xlfn.SEQUENCE(AC86)))),"")</f>
        <v>0.74285714285714288</v>
      </c>
      <c r="AF86" s="49">
        <f t="shared" si="42"/>
        <v>26</v>
      </c>
      <c r="AG86" s="19" cm="1">
        <f t="array" ref="AG86">IFERROR(IF(AC86&gt;=5,SUM(LARGE(M86:T86,_xlfn.SEQUENCE(5))),SUM(LARGE(M86:T86,_xlfn.SEQUENCE(AC86)))),"")</f>
        <v>26</v>
      </c>
      <c r="AH86" s="19">
        <f t="shared" ref="AH86:AH110" si="48">IFERROR(RANK(AE86,$AE$6:$AE$175),"")</f>
        <v>13</v>
      </c>
      <c r="AI86" s="19">
        <f t="shared" si="44"/>
        <v>13</v>
      </c>
      <c r="AJ86" s="50">
        <f t="shared" si="43"/>
        <v>26</v>
      </c>
      <c r="AN86" s="19">
        <f t="shared" si="45"/>
        <v>0</v>
      </c>
      <c r="AO86" s="229" t="str">
        <f t="shared" si="46"/>
        <v/>
      </c>
      <c r="AP86" t="str">
        <f>IF(AC86=0,"",IF(COUNTIFS(AN:AN,AN86,AO:AO,"&gt;"&amp;AO86)+COUNTIFS(AN$6:AN86,AN86,AO$6:AO86,"="&amp;AO86)=0,"",COUNTIFS(AN:AN,AN86,AO:AO,"&gt;"&amp;AO86)+COUNTIFS(AN$6:AN86,AN86,AO$6:AO86,"="&amp;AO86)))</f>
        <v/>
      </c>
    </row>
    <row r="87" spans="1:42" x14ac:dyDescent="0.35">
      <c r="A87" s="19" t="str">
        <f t="shared" si="47"/>
        <v>C</v>
      </c>
      <c r="B87" s="19">
        <f>IF(AC87=0,"",IF(COUNTIFS(A:A,A87,AE:AE,"&gt;"&amp;AE87)+COUNTIFS(A$6:A87,A87,AE$6:AE87,"="&amp;AE87)=0,"",COUNTIFS(A:A,A87,AE:AE,"&gt;"&amp;AE87)+COUNTIFS(A$6:A87,A87,AE$6:AE87,"="&amp;AE87)))</f>
        <v>5</v>
      </c>
      <c r="C87" s="19">
        <f>IF(AC87=0,"",IF(COUNTIFS($AE$6:$AE$152,"&gt;"&amp;AE87)+COUNTIFS(AE$6:AE87,"="&amp;AE87)=0,"",COUNTIFS($AE$6:$AE$152,"&gt;"&amp;AE87)+COUNTIFS(AE$6:AE87,"="&amp;AE87)))</f>
        <v>22</v>
      </c>
      <c r="D87" s="19">
        <f>IF(AC87=0,"",IF(COUNTIFS($AE$6:$AE$200,"&gt;"&amp;AE87)+COUNTIFS(AE$6:AE87,"="&amp;AE87)=0,"",COUNTIFS($AE$6:$AE$200,"&gt;"&amp;AE87)+COUNTIFS(AE$6:AE87,"="&amp;AE87)))</f>
        <v>22</v>
      </c>
      <c r="E87" s="19" t="str">
        <f>IF(AC87=0,"",IF(COUNTIFS(AN:AN,AN87,AO:AO,"&gt;"&amp;AO87)+COUNTIFS(AN$6:AN87,AN87,AO$6:AO87,"="&amp;AO87)=0,"",COUNTIFS(AN:AN,AN87,AO:AO,"&gt;"&amp;AO87)+COUNTIFS(AN$6:AN87,AN87,AO$6:AO87,"="&amp;AO87)))</f>
        <v/>
      </c>
      <c r="F87" s="201" t="s">
        <v>39</v>
      </c>
      <c r="G87" s="216">
        <f>IF(F87="","",VLOOKUP(F87,Lookups!$A$2:$F$99,2,FALSE))</f>
        <v>1654</v>
      </c>
      <c r="H87" s="124" t="str">
        <f>IF(F87="","",VLOOKUP(F87,Lookups!$A$2:$F$1003,3,FALSE))</f>
        <v>Grade C</v>
      </c>
      <c r="I87" s="125" t="str">
        <f>IFERROR(VLOOKUP(AD87,Lookups!$R$2:$S$6,2,TRUE),"")</f>
        <v>C</v>
      </c>
      <c r="J87" s="124" t="str">
        <f>IF(F87="","",VLOOKUP(F87,Lookups!$A$2:$F$99,4,FALSE))</f>
        <v>PCP Class</v>
      </c>
      <c r="K87" s="124" t="str">
        <f>IF(F87="","",VLOOKUP(F87,Lookups!$A$2:$F$99,5,FALSE))</f>
        <v>Newbury</v>
      </c>
      <c r="L87" s="169" t="str">
        <f>IF(F87="","",VLOOKUP(F87,Lookups!$A$2:$F$99,6,FALSE))</f>
        <v>Newbury</v>
      </c>
      <c r="M87" s="133">
        <f>IF(F87="","",IF(VLOOKUP(F87,Scores!$A$2:$J$98,3,FALSE)=0,"",VLOOKUP(F87,Scores!$A$2:$J$98,3,FALSE)))</f>
        <v>14</v>
      </c>
      <c r="N87" s="67" t="str">
        <f>IF(F87="","",IF(VLOOKUP(F87,Scores!$A$2:$J$98,4,FALSE)=0,"",VLOOKUP(F87,Scores!$A$2:$J$98,4,FALSE)))</f>
        <v/>
      </c>
      <c r="O87" s="67" t="str">
        <f>IF(F87="","",IF(VLOOKUP(F87,Scores!$A$2:$J$98,5,FALSE)=0,"",VLOOKUP(F87,Scores!$A$2:$J$98,5,FALSE)))</f>
        <v/>
      </c>
      <c r="P87" s="67" t="str">
        <f>IF(F87="","",IF(VLOOKUP(F87,Scores!$A$2:$J$98,6,FALSE)=0,"",VLOOKUP(F87,Scores!$A$2:$J$98,6,FALSE)))</f>
        <v/>
      </c>
      <c r="Q87" s="67" t="str">
        <f>IF(F87="","",IF(VLOOKUP(F87,Scores!$A$2:$J$98,7,FALSE)=0,"",VLOOKUP(F87,Scores!$A$2:$J$98,7,FALSE)))</f>
        <v/>
      </c>
      <c r="R87" s="67" t="str">
        <f>IF(F87="","",IF(VLOOKUP(F87,Scores!$A$2:$J$98,8,FALSE)=0,"",VLOOKUP(F87,Scores!$A$2:$J$98,8,FALSE)))</f>
        <v/>
      </c>
      <c r="S87" s="67" t="str">
        <f>IF(F87="","",IF(VLOOKUP(F87,Scores!$A$2:$J$98,9,FALSE)=0,"",VLOOKUP(F87,Scores!$A$2:$J$98,9,FALSE)))</f>
        <v/>
      </c>
      <c r="T87" s="67" t="str">
        <f>IF(F87="","",IF(VLOOKUP(F87,Scores!$A$2:$J$98,10,FALSE)=0,"",VLOOKUP(F87,Scores!$A$2:$J$98,10,FALSE)))</f>
        <v/>
      </c>
      <c r="U87" s="46">
        <f t="shared" si="32"/>
        <v>0.4</v>
      </c>
      <c r="V87" s="46" t="str">
        <f t="shared" si="33"/>
        <v/>
      </c>
      <c r="W87" s="46" t="str">
        <f t="shared" si="34"/>
        <v/>
      </c>
      <c r="X87" s="46" t="str">
        <f t="shared" si="35"/>
        <v/>
      </c>
      <c r="Y87" s="46" t="str">
        <f t="shared" si="36"/>
        <v/>
      </c>
      <c r="Z87" s="46" t="str">
        <f t="shared" si="37"/>
        <v/>
      </c>
      <c r="AA87" s="46" t="str">
        <f t="shared" si="38"/>
        <v/>
      </c>
      <c r="AB87" s="46" t="str">
        <f t="shared" si="39"/>
        <v/>
      </c>
      <c r="AC87" s="48">
        <f t="shared" si="40"/>
        <v>1</v>
      </c>
      <c r="AD87" s="47">
        <f t="shared" si="41"/>
        <v>0.4</v>
      </c>
      <c r="AE87" s="46" cm="1">
        <f t="array" ref="AE87">IFERROR(IF(AC87&gt;=5,AVERAGE(LARGE(U87:AB87,_xlfn.SEQUENCE(5))),AVERAGE(LARGE(U87:AB87,_xlfn.SEQUENCE(AC87)))),"")</f>
        <v>0.4</v>
      </c>
      <c r="AF87" s="49">
        <f t="shared" si="42"/>
        <v>14</v>
      </c>
      <c r="AG87" s="19" cm="1">
        <f t="array" ref="AG87">IFERROR(IF(AC87&gt;=5,SUM(LARGE(M87:T87,_xlfn.SEQUENCE(5))),SUM(LARGE(M87:T87,_xlfn.SEQUENCE(AC87)))),"")</f>
        <v>14</v>
      </c>
      <c r="AH87" s="19">
        <f t="shared" si="48"/>
        <v>22</v>
      </c>
      <c r="AI87" s="19">
        <f t="shared" si="44"/>
        <v>22</v>
      </c>
      <c r="AJ87" s="50">
        <f t="shared" si="43"/>
        <v>14</v>
      </c>
      <c r="AN87" s="19">
        <f t="shared" si="45"/>
        <v>0</v>
      </c>
      <c r="AO87" s="229" t="str">
        <f t="shared" si="46"/>
        <v/>
      </c>
      <c r="AP87" t="str">
        <f>IF(AC87=0,"",IF(COUNTIFS(AN:AN,AN87,AO:AO,"&gt;"&amp;AO87)+COUNTIFS(AN$6:AN87,AN87,AO$6:AO87,"="&amp;AO87)=0,"",COUNTIFS(AN:AN,AN87,AO:AO,"&gt;"&amp;AO87)+COUNTIFS(AN$6:AN87,AN87,AO$6:AO87,"="&amp;AO87)))</f>
        <v/>
      </c>
    </row>
    <row r="88" spans="1:42" x14ac:dyDescent="0.35">
      <c r="A88" s="19" t="str">
        <f t="shared" si="47"/>
        <v>C</v>
      </c>
      <c r="B88" s="19" t="str">
        <f>IF(AC88=0,"",IF(COUNTIFS(A:A,A88,AE:AE,"&gt;"&amp;AE88)+COUNTIFS(A$6:A88,A88,AE$6:AE88,"="&amp;AE88)=0,"",COUNTIFS(A:A,A88,AE:AE,"&gt;"&amp;AE88)+COUNTIFS(A$6:A88,A88,AE$6:AE88,"="&amp;AE88)))</f>
        <v/>
      </c>
      <c r="C88" s="19" t="str">
        <f>IF(AC88=0,"",IF(COUNTIFS($AE$6:$AE$152,"&gt;"&amp;AE88)+COUNTIFS(AE$6:AE88,"="&amp;AE88)=0,"",COUNTIFS($AE$6:$AE$152,"&gt;"&amp;AE88)+COUNTIFS(AE$6:AE88,"="&amp;AE88)))</f>
        <v/>
      </c>
      <c r="D88" s="19" t="str">
        <f>IF(AC88=0,"",IF(COUNTIFS($AE$6:$AE$200,"&gt;"&amp;AE88)+COUNTIFS(AE$6:AE88,"="&amp;AE88)=0,"",COUNTIFS($AE$6:$AE$200,"&gt;"&amp;AE88)+COUNTIFS(AE$6:AE88,"="&amp;AE88)))</f>
        <v/>
      </c>
      <c r="E88" s="19" t="str">
        <f>IF(AC88=0,"",IF(COUNTIFS(AN:AN,AN88,AO:AO,"&gt;"&amp;AO88)+COUNTIFS(AN$6:AN88,AN88,AO$6:AO88,"="&amp;AO88)=0,"",COUNTIFS(AN:AN,AN88,AO:AO,"&gt;"&amp;AO88)+COUNTIFS(AN$6:AN88,AN88,AO$6:AO88,"="&amp;AO88)))</f>
        <v/>
      </c>
      <c r="F88" s="203" t="s">
        <v>127</v>
      </c>
      <c r="G88" s="216">
        <f>IF(F88="","",VLOOKUP(F88,Lookups!$A$2:$F$99,2,FALSE))</f>
        <v>1667</v>
      </c>
      <c r="H88" s="124" t="str">
        <f>IF(F88="","",VLOOKUP(F88,Lookups!$A$2:$F$1003,3,FALSE))</f>
        <v>Grade C</v>
      </c>
      <c r="I88" s="125" t="str">
        <f>IFERROR(VLOOKUP(AD88,Lookups!$R$2:$S$6,2,TRUE),"")</f>
        <v/>
      </c>
      <c r="J88" s="124" t="str">
        <f>IF(F88="","",VLOOKUP(F88,Lookups!$A$2:$F$99,4,FALSE))</f>
        <v>PCP Class</v>
      </c>
      <c r="K88" s="124" t="str">
        <f>IF(F88="","",VLOOKUP(F88,Lookups!$A$2:$F$99,5,FALSE))</f>
        <v>Weston Warriors</v>
      </c>
      <c r="L88" s="169" t="str">
        <f>IF(F88="","",VLOOKUP(F88,Lookups!$A$2:$F$99,6,FALSE))</f>
        <v>Weston Warriors</v>
      </c>
      <c r="M88" s="133" t="str">
        <f>IF(F88="","",IF(VLOOKUP(F88,Scores!$A$2:$J$98,3,FALSE)=0,"",VLOOKUP(F88,Scores!$A$2:$J$98,3,FALSE)))</f>
        <v/>
      </c>
      <c r="N88" s="67" t="str">
        <f>IF(F88="","",IF(VLOOKUP(F88,Scores!$A$2:$J$98,4,FALSE)=0,"",VLOOKUP(F88,Scores!$A$2:$J$98,4,FALSE)))</f>
        <v/>
      </c>
      <c r="O88" s="67" t="str">
        <f>IF(F88="","",IF(VLOOKUP(F88,Scores!$A$2:$J$98,5,FALSE)=0,"",VLOOKUP(F88,Scores!$A$2:$J$98,5,FALSE)))</f>
        <v/>
      </c>
      <c r="P88" s="67" t="str">
        <f>IF(F88="","",IF(VLOOKUP(F88,Scores!$A$2:$J$98,6,FALSE)=0,"",VLOOKUP(F88,Scores!$A$2:$J$98,6,FALSE)))</f>
        <v/>
      </c>
      <c r="Q88" s="67" t="str">
        <f>IF(F88="","",IF(VLOOKUP(F88,Scores!$A$2:$J$98,7,FALSE)=0,"",VLOOKUP(F88,Scores!$A$2:$J$98,7,FALSE)))</f>
        <v/>
      </c>
      <c r="R88" s="67" t="str">
        <f>IF(F88="","",IF(VLOOKUP(F88,Scores!$A$2:$J$98,8,FALSE)=0,"",VLOOKUP(F88,Scores!$A$2:$J$98,8,FALSE)))</f>
        <v/>
      </c>
      <c r="S88" s="67" t="str">
        <f>IF(F88="","",IF(VLOOKUP(F88,Scores!$A$2:$J$98,9,FALSE)=0,"",VLOOKUP(F88,Scores!$A$2:$J$98,9,FALSE)))</f>
        <v/>
      </c>
      <c r="T88" s="67" t="str">
        <f>IF(F88="","",IF(VLOOKUP(F88,Scores!$A$2:$J$98,10,FALSE)=0,"",VLOOKUP(F88,Scores!$A$2:$J$98,10,FALSE)))</f>
        <v/>
      </c>
      <c r="U88" s="46" t="str">
        <f t="shared" si="32"/>
        <v/>
      </c>
      <c r="V88" s="46" t="str">
        <f t="shared" si="33"/>
        <v/>
      </c>
      <c r="W88" s="46" t="str">
        <f t="shared" si="34"/>
        <v/>
      </c>
      <c r="X88" s="46" t="str">
        <f t="shared" si="35"/>
        <v/>
      </c>
      <c r="Y88" s="46" t="str">
        <f t="shared" si="36"/>
        <v/>
      </c>
      <c r="Z88" s="46" t="str">
        <f t="shared" si="37"/>
        <v/>
      </c>
      <c r="AA88" s="46" t="str">
        <f t="shared" si="38"/>
        <v/>
      </c>
      <c r="AB88" s="46" t="str">
        <f t="shared" si="39"/>
        <v/>
      </c>
      <c r="AC88" s="48">
        <f t="shared" si="40"/>
        <v>0</v>
      </c>
      <c r="AD88" s="47" t="str">
        <f t="shared" si="41"/>
        <v/>
      </c>
      <c r="AE88" s="46" t="str" cm="1">
        <f t="array" ref="AE88">IFERROR(IF(AC88&gt;=5,AVERAGE(LARGE(U88:AB88,_xlfn.SEQUENCE(5))),AVERAGE(LARGE(U88:AB88,_xlfn.SEQUENCE(AC88)))),"")</f>
        <v/>
      </c>
      <c r="AF88" s="49">
        <f t="shared" si="42"/>
        <v>0</v>
      </c>
      <c r="AG88" s="19" t="str" cm="1">
        <f t="array" ref="AG88">IFERROR(IF(AC88&gt;=5,SUM(LARGE(M88:T88,_xlfn.SEQUENCE(5))),SUM(LARGE(M88:T88,_xlfn.SEQUENCE(AC88)))),"")</f>
        <v/>
      </c>
      <c r="AH88" s="19" t="str">
        <f t="shared" si="48"/>
        <v/>
      </c>
      <c r="AI88" s="19" t="str">
        <f t="shared" si="44"/>
        <v/>
      </c>
      <c r="AJ88" s="50" t="str">
        <f t="shared" si="43"/>
        <v/>
      </c>
      <c r="AN88" s="19">
        <f t="shared" si="45"/>
        <v>0</v>
      </c>
      <c r="AO88" s="229" t="str">
        <f t="shared" si="46"/>
        <v/>
      </c>
      <c r="AP88" t="str">
        <f>IF(AC88=0,"",IF(COUNTIFS(AN:AN,AN88,AO:AO,"&gt;"&amp;AO88)+COUNTIFS(AN$6:AN88,AN88,AO$6:AO88,"="&amp;AO88)=0,"",COUNTIFS(AN:AN,AN88,AO:AO,"&gt;"&amp;AO88)+COUNTIFS(AN$6:AN88,AN88,AO$6:AO88,"="&amp;AO88)))</f>
        <v/>
      </c>
    </row>
    <row r="89" spans="1:42" x14ac:dyDescent="0.35">
      <c r="A89" s="19" t="str">
        <f t="shared" si="47"/>
        <v>C</v>
      </c>
      <c r="B89" s="19" t="str">
        <f>IF(AC89=0,"",IF(COUNTIFS(A:A,A89,AE:AE,"&gt;"&amp;AE89)+COUNTIFS(A$6:A89,A89,AE$6:AE89,"="&amp;AE89)=0,"",COUNTIFS(A:A,A89,AE:AE,"&gt;"&amp;AE89)+COUNTIFS(A$6:A89,A89,AE$6:AE89,"="&amp;AE89)))</f>
        <v/>
      </c>
      <c r="C89" s="19" t="str">
        <f>IF(AC89=0,"",IF(COUNTIFS($AE$6:$AE$152,"&gt;"&amp;AE89)+COUNTIFS(AE$6:AE89,"="&amp;AE89)=0,"",COUNTIFS($AE$6:$AE$152,"&gt;"&amp;AE89)+COUNTIFS(AE$6:AE89,"="&amp;AE89)))</f>
        <v/>
      </c>
      <c r="D89" s="19" t="str">
        <f>IF(AC89=0,"",IF(COUNTIFS($AE$6:$AE$200,"&gt;"&amp;AE89)+COUNTIFS(AE$6:AE89,"="&amp;AE89)=0,"",COUNTIFS($AE$6:$AE$200,"&gt;"&amp;AE89)+COUNTIFS(AE$6:AE89,"="&amp;AE89)))</f>
        <v/>
      </c>
      <c r="E89" s="19" t="str">
        <f>IF(AC89=0,"",IF(COUNTIFS(AN:AN,AN89,AO:AO,"&gt;"&amp;AO89)+COUNTIFS(AN$6:AN89,AN89,AO$6:AO89,"="&amp;AO89)=0,"",COUNTIFS(AN:AN,AN89,AO:AO,"&gt;"&amp;AO89)+COUNTIFS(AN$6:AN89,AN89,AO$6:AO89,"="&amp;AO89)))</f>
        <v/>
      </c>
      <c r="F89" s="202" t="s">
        <v>73</v>
      </c>
      <c r="G89" s="216">
        <f>IF(F89="","",VLOOKUP(F89,Lookups!$A$2:$F$99,2,FALSE))</f>
        <v>1827</v>
      </c>
      <c r="H89" s="124" t="str">
        <f>IF(F89="","",VLOOKUP(F89,Lookups!$A$2:$F$1003,3,FALSE))</f>
        <v>Grade C</v>
      </c>
      <c r="I89" s="125" t="str">
        <f>IFERROR(VLOOKUP(AD89,Lookups!$R$2:$S$6,2,TRUE),"")</f>
        <v/>
      </c>
      <c r="J89" s="124" t="str">
        <f>IF(F89="","",VLOOKUP(F89,Lookups!$A$2:$F$99,4,FALSE))</f>
        <v>PCP Class</v>
      </c>
      <c r="K89" s="124" t="str">
        <f>IF(F89="","",VLOOKUP(F89,Lookups!$A$2:$F$99,5,FALSE))</f>
        <v>Newbury</v>
      </c>
      <c r="L89" s="169" t="str">
        <f>IF(F89="","",VLOOKUP(F89,Lookups!$A$2:$F$99,6,FALSE))</f>
        <v>Newbury</v>
      </c>
      <c r="M89" s="133" t="str">
        <f>IF(F89="","",IF(VLOOKUP(F89,Scores!$A$2:$J$98,3,FALSE)=0,"",VLOOKUP(F89,Scores!$A$2:$J$98,3,FALSE)))</f>
        <v/>
      </c>
      <c r="N89" s="67" t="str">
        <f>IF(F89="","",IF(VLOOKUP(F89,Scores!$A$2:$J$98,4,FALSE)=0,"",VLOOKUP(F89,Scores!$A$2:$J$98,4,FALSE)))</f>
        <v/>
      </c>
      <c r="O89" s="67" t="str">
        <f>IF(F89="","",IF(VLOOKUP(F89,Scores!$A$2:$J$98,5,FALSE)=0,"",VLOOKUP(F89,Scores!$A$2:$J$98,5,FALSE)))</f>
        <v/>
      </c>
      <c r="P89" s="67" t="str">
        <f>IF(F89="","",IF(VLOOKUP(F89,Scores!$A$2:$J$98,6,FALSE)=0,"",VLOOKUP(F89,Scores!$A$2:$J$98,6,FALSE)))</f>
        <v/>
      </c>
      <c r="Q89" s="67" t="str">
        <f>IF(F89="","",IF(VLOOKUP(F89,Scores!$A$2:$J$98,7,FALSE)=0,"",VLOOKUP(F89,Scores!$A$2:$J$98,7,FALSE)))</f>
        <v/>
      </c>
      <c r="R89" s="67" t="str">
        <f>IF(F89="","",IF(VLOOKUP(F89,Scores!$A$2:$J$98,8,FALSE)=0,"",VLOOKUP(F89,Scores!$A$2:$J$98,8,FALSE)))</f>
        <v/>
      </c>
      <c r="S89" s="67" t="str">
        <f>IF(F89="","",IF(VLOOKUP(F89,Scores!$A$2:$J$98,9,FALSE)=0,"",VLOOKUP(F89,Scores!$A$2:$J$98,9,FALSE)))</f>
        <v/>
      </c>
      <c r="T89" s="67" t="str">
        <f>IF(F89="","",IF(VLOOKUP(F89,Scores!$A$2:$J$98,10,FALSE)=0,"",VLOOKUP(F89,Scores!$A$2:$J$98,10,FALSE)))</f>
        <v/>
      </c>
      <c r="U89" s="46" t="str">
        <f t="shared" si="32"/>
        <v/>
      </c>
      <c r="V89" s="46" t="str">
        <f t="shared" si="33"/>
        <v/>
      </c>
      <c r="W89" s="46" t="str">
        <f t="shared" si="34"/>
        <v/>
      </c>
      <c r="X89" s="46" t="str">
        <f t="shared" si="35"/>
        <v/>
      </c>
      <c r="Y89" s="46" t="str">
        <f t="shared" si="36"/>
        <v/>
      </c>
      <c r="Z89" s="46" t="str">
        <f t="shared" si="37"/>
        <v/>
      </c>
      <c r="AA89" s="46" t="str">
        <f t="shared" si="38"/>
        <v/>
      </c>
      <c r="AB89" s="46" t="str">
        <f t="shared" si="39"/>
        <v/>
      </c>
      <c r="AC89" s="48">
        <f t="shared" si="40"/>
        <v>0</v>
      </c>
      <c r="AD89" s="47" t="str">
        <f t="shared" si="41"/>
        <v/>
      </c>
      <c r="AE89" s="46" t="str" cm="1">
        <f t="array" ref="AE89">IFERROR(IF(AC89&gt;=5,AVERAGE(LARGE(U89:AB89,_xlfn.SEQUENCE(5))),AVERAGE(LARGE(U89:AB89,_xlfn.SEQUENCE(AC89)))),"")</f>
        <v/>
      </c>
      <c r="AF89" s="49">
        <f t="shared" si="42"/>
        <v>0</v>
      </c>
      <c r="AG89" s="19" t="str" cm="1">
        <f t="array" ref="AG89">IFERROR(IF(AC89&gt;=5,SUM(LARGE(M89:T89,_xlfn.SEQUENCE(5))),SUM(LARGE(M89:T89,_xlfn.SEQUENCE(AC89)))),"")</f>
        <v/>
      </c>
      <c r="AH89" s="19" t="str">
        <f t="shared" si="48"/>
        <v/>
      </c>
      <c r="AI89" s="19" t="str">
        <f t="shared" si="44"/>
        <v/>
      </c>
      <c r="AJ89" s="50" t="str">
        <f t="shared" si="43"/>
        <v/>
      </c>
      <c r="AN89" s="19">
        <f t="shared" si="45"/>
        <v>0</v>
      </c>
      <c r="AO89" s="229" t="str">
        <f t="shared" si="46"/>
        <v/>
      </c>
      <c r="AP89" t="str">
        <f>IF(AC89=0,"",IF(COUNTIFS(AN:AN,AN89,AO:AO,"&gt;"&amp;AO89)+COUNTIFS(AN$6:AN89,AN89,AO$6:AO89,"="&amp;AO89)=0,"",COUNTIFS(AN:AN,AN89,AO:AO,"&gt;"&amp;AO89)+COUNTIFS(AN$6:AN89,AN89,AO$6:AO89,"="&amp;AO89)))</f>
        <v/>
      </c>
    </row>
    <row r="90" spans="1:42" x14ac:dyDescent="0.35">
      <c r="A90" s="19" t="str">
        <f t="shared" si="47"/>
        <v>C</v>
      </c>
      <c r="B90" s="19" t="str">
        <f>IF(AC90=0,"",IF(COUNTIFS(A:A,A90,AE:AE,"&gt;"&amp;AE90)+COUNTIFS(A$6:A90,A90,AE$6:AE90,"="&amp;AE90)=0,"",COUNTIFS(A:A,A90,AE:AE,"&gt;"&amp;AE90)+COUNTIFS(A$6:A90,A90,AE$6:AE90,"="&amp;AE90)))</f>
        <v/>
      </c>
      <c r="C90" s="19" t="str">
        <f>IF(AC90=0,"",IF(COUNTIFS($AE$6:$AE$152,"&gt;"&amp;AE90)+COUNTIFS(AE$6:AE90,"="&amp;AE90)=0,"",COUNTIFS($AE$6:$AE$152,"&gt;"&amp;AE90)+COUNTIFS(AE$6:AE90,"="&amp;AE90)))</f>
        <v/>
      </c>
      <c r="D90" s="19" t="str">
        <f>IF(AC90=0,"",IF(COUNTIFS($AE$6:$AE$200,"&gt;"&amp;AE90)+COUNTIFS(AE$6:AE90,"="&amp;AE90)=0,"",COUNTIFS($AE$6:$AE$200,"&gt;"&amp;AE90)+COUNTIFS(AE$6:AE90,"="&amp;AE90)))</f>
        <v/>
      </c>
      <c r="E90" s="19" t="str">
        <f>IF(AC90=0,"",IF(COUNTIFS(AN:AN,AN90,AO:AO,"&gt;"&amp;AO90)+COUNTIFS(AN$6:AN90,AN90,AO$6:AO90,"="&amp;AO90)=0,"",COUNTIFS(AN:AN,AN90,AO:AO,"&gt;"&amp;AO90)+COUNTIFS(AN$6:AN90,AN90,AO$6:AO90,"="&amp;AO90)))</f>
        <v/>
      </c>
      <c r="F90" s="202" t="s">
        <v>136</v>
      </c>
      <c r="G90" s="216">
        <f>IF(F90="","",VLOOKUP(F90,Lookups!$A$2:$F$99,2,FALSE))</f>
        <v>1878</v>
      </c>
      <c r="H90" s="124" t="str">
        <f>IF(F90="","",VLOOKUP(F90,Lookups!$A$2:$F$1003,3,FALSE))</f>
        <v>Grade C</v>
      </c>
      <c r="I90" s="125" t="str">
        <f>IFERROR(VLOOKUP(AD90,Lookups!$R$2:$S$6,2,TRUE),"")</f>
        <v/>
      </c>
      <c r="J90" s="124" t="str">
        <f>IF(F90="","",VLOOKUP(F90,Lookups!$A$2:$F$99,4,FALSE))</f>
        <v>PCP Class</v>
      </c>
      <c r="K90" s="124" t="str">
        <f>IF(F90="","",VLOOKUP(F90,Lookups!$A$2:$F$99,5,FALSE))</f>
        <v>None</v>
      </c>
      <c r="L90" s="169" t="str">
        <f>IF(F90="","",VLOOKUP(F90,Lookups!$A$2:$F$99,6,FALSE))</f>
        <v>Newbury</v>
      </c>
      <c r="M90" s="133" t="str">
        <f>IF(F90="","",IF(VLOOKUP(F90,Scores!$A$2:$J$98,3,FALSE)=0,"",VLOOKUP(F90,Scores!$A$2:$J$98,3,FALSE)))</f>
        <v/>
      </c>
      <c r="N90" s="67" t="str">
        <f>IF(F90="","",IF(VLOOKUP(F90,Scores!$A$2:$J$98,4,FALSE)=0,"",VLOOKUP(F90,Scores!$A$2:$J$98,4,FALSE)))</f>
        <v/>
      </c>
      <c r="O90" s="67" t="str">
        <f>IF(F90="","",IF(VLOOKUP(F90,Scores!$A$2:$J$98,5,FALSE)=0,"",VLOOKUP(F90,Scores!$A$2:$J$98,5,FALSE)))</f>
        <v/>
      </c>
      <c r="P90" s="67" t="str">
        <f>IF(F90="","",IF(VLOOKUP(F90,Scores!$A$2:$J$98,6,FALSE)=0,"",VLOOKUP(F90,Scores!$A$2:$J$98,6,FALSE)))</f>
        <v/>
      </c>
      <c r="Q90" s="67" t="str">
        <f>IF(F90="","",IF(VLOOKUP(F90,Scores!$A$2:$J$98,7,FALSE)=0,"",VLOOKUP(F90,Scores!$A$2:$J$98,7,FALSE)))</f>
        <v/>
      </c>
      <c r="R90" s="67" t="str">
        <f>IF(F90="","",IF(VLOOKUP(F90,Scores!$A$2:$J$98,8,FALSE)=0,"",VLOOKUP(F90,Scores!$A$2:$J$98,8,FALSE)))</f>
        <v/>
      </c>
      <c r="S90" s="67" t="str">
        <f>IF(F90="","",IF(VLOOKUP(F90,Scores!$A$2:$J$98,9,FALSE)=0,"",VLOOKUP(F90,Scores!$A$2:$J$98,9,FALSE)))</f>
        <v/>
      </c>
      <c r="T90" s="67" t="str">
        <f>IF(F90="","",IF(VLOOKUP(F90,Scores!$A$2:$J$98,10,FALSE)=0,"",VLOOKUP(F90,Scores!$A$2:$J$98,10,FALSE)))</f>
        <v/>
      </c>
      <c r="U90" s="46" t="str">
        <f t="shared" si="32"/>
        <v/>
      </c>
      <c r="V90" s="46" t="str">
        <f t="shared" si="33"/>
        <v/>
      </c>
      <c r="W90" s="46" t="str">
        <f t="shared" si="34"/>
        <v/>
      </c>
      <c r="X90" s="46" t="str">
        <f t="shared" si="35"/>
        <v/>
      </c>
      <c r="Y90" s="46" t="str">
        <f t="shared" si="36"/>
        <v/>
      </c>
      <c r="Z90" s="46" t="str">
        <f t="shared" si="37"/>
        <v/>
      </c>
      <c r="AA90" s="46" t="str">
        <f t="shared" si="38"/>
        <v/>
      </c>
      <c r="AB90" s="46" t="str">
        <f t="shared" si="39"/>
        <v/>
      </c>
      <c r="AC90" s="48">
        <f t="shared" si="40"/>
        <v>0</v>
      </c>
      <c r="AD90" s="47" t="str">
        <f t="shared" si="41"/>
        <v/>
      </c>
      <c r="AE90" s="46" t="str" cm="1">
        <f t="array" ref="AE90">IFERROR(IF(AC90&gt;=5,AVERAGE(LARGE(U90:AB90,_xlfn.SEQUENCE(5))),AVERAGE(LARGE(U90:AB90,_xlfn.SEQUENCE(AC90)))),"")</f>
        <v/>
      </c>
      <c r="AF90" s="49">
        <f t="shared" si="42"/>
        <v>0</v>
      </c>
      <c r="AG90" s="19" t="str" cm="1">
        <f t="array" ref="AG90">IFERROR(IF(AC90&gt;=5,SUM(LARGE(M90:T90,_xlfn.SEQUENCE(5))),SUM(LARGE(M90:T90,_xlfn.SEQUENCE(AC90)))),"")</f>
        <v/>
      </c>
      <c r="AH90" s="19" t="str">
        <f t="shared" si="48"/>
        <v/>
      </c>
      <c r="AI90" s="19" t="str">
        <f t="shared" si="44"/>
        <v/>
      </c>
      <c r="AJ90" s="50" t="str">
        <f t="shared" si="43"/>
        <v/>
      </c>
      <c r="AN90" s="19">
        <f t="shared" si="45"/>
        <v>0</v>
      </c>
      <c r="AO90" s="229" t="str">
        <f t="shared" si="46"/>
        <v/>
      </c>
      <c r="AP90" t="str">
        <f>IF(AC90=0,"",IF(COUNTIFS(AN:AN,AN90,AO:AO,"&gt;"&amp;AO90)+COUNTIFS(AN$6:AN90,AN90,AO$6:AO90,"="&amp;AO90)=0,"",COUNTIFS(AN:AN,AN90,AO:AO,"&gt;"&amp;AO90)+COUNTIFS(AN$6:AN90,AN90,AO$6:AO90,"="&amp;AO90)))</f>
        <v/>
      </c>
    </row>
    <row r="91" spans="1:42" x14ac:dyDescent="0.35">
      <c r="A91" s="19" t="str">
        <f t="shared" si="47"/>
        <v>C</v>
      </c>
      <c r="B91" s="19" t="str">
        <f>IF(AC91=0,"",IF(COUNTIFS(A:A,A91,AE:AE,"&gt;"&amp;AE91)+COUNTIFS(A$6:A91,A91,AE$6:AE91,"="&amp;AE91)=0,"",COUNTIFS(A:A,A91,AE:AE,"&gt;"&amp;AE91)+COUNTIFS(A$6:A91,A91,AE$6:AE91,"="&amp;AE91)))</f>
        <v/>
      </c>
      <c r="C91" s="19" t="str">
        <f>IF(AC91=0,"",IF(COUNTIFS($AE$6:$AE$152,"&gt;"&amp;AE91)+COUNTIFS(AE$6:AE91,"="&amp;AE91)=0,"",COUNTIFS($AE$6:$AE$152,"&gt;"&amp;AE91)+COUNTIFS(AE$6:AE91,"="&amp;AE91)))</f>
        <v/>
      </c>
      <c r="D91" s="19" t="str">
        <f>IF(AC91=0,"",IF(COUNTIFS($AE$6:$AE$200,"&gt;"&amp;AE91)+COUNTIFS(AE$6:AE91,"="&amp;AE91)=0,"",COUNTIFS($AE$6:$AE$200,"&gt;"&amp;AE91)+COUNTIFS(AE$6:AE91,"="&amp;AE91)))</f>
        <v/>
      </c>
      <c r="E91" s="19" t="str">
        <f>IF(AC91=0,"",IF(COUNTIFS(AN:AN,AN91,AO:AO,"&gt;"&amp;AO91)+COUNTIFS(AN$6:AN91,AN91,AO$6:AO91,"="&amp;AO91)=0,"",COUNTIFS(AN:AN,AN91,AO:AO,"&gt;"&amp;AO91)+COUNTIFS(AN$6:AN91,AN91,AO$6:AO91,"="&amp;AO91)))</f>
        <v/>
      </c>
      <c r="F91" s="202" t="s">
        <v>137</v>
      </c>
      <c r="G91" s="216">
        <f>IF(F91="","",VLOOKUP(F91,Lookups!$A$2:$F$99,2,FALSE))</f>
        <v>1879</v>
      </c>
      <c r="H91" s="124" t="str">
        <f>IF(F91="","",VLOOKUP(F91,Lookups!$A$2:$F$1003,3,FALSE))</f>
        <v>Grade C</v>
      </c>
      <c r="I91" s="125" t="str">
        <f>IFERROR(VLOOKUP(AD91,Lookups!$R$2:$S$6,2,TRUE),"")</f>
        <v/>
      </c>
      <c r="J91" s="124" t="str">
        <f>IF(F91="","",VLOOKUP(F91,Lookups!$A$2:$F$99,4,FALSE))</f>
        <v>PCP Class</v>
      </c>
      <c r="K91" s="124" t="str">
        <f>IF(F91="","",VLOOKUP(F91,Lookups!$A$2:$F$99,5,FALSE))</f>
        <v>None</v>
      </c>
      <c r="L91" s="169" t="str">
        <f>IF(F91="","",VLOOKUP(F91,Lookups!$A$2:$F$99,6,FALSE))</f>
        <v>Newbury</v>
      </c>
      <c r="M91" s="133" t="str">
        <f>IF(F91="","",IF(VLOOKUP(F91,Scores!$A$2:$J$98,3,FALSE)=0,"",VLOOKUP(F91,Scores!$A$2:$J$98,3,FALSE)))</f>
        <v/>
      </c>
      <c r="N91" s="67" t="str">
        <f>IF(F91="","",IF(VLOOKUP(F91,Scores!$A$2:$J$98,4,FALSE)=0,"",VLOOKUP(F91,Scores!$A$2:$J$98,4,FALSE)))</f>
        <v/>
      </c>
      <c r="O91" s="67" t="str">
        <f>IF(F91="","",IF(VLOOKUP(F91,Scores!$A$2:$J$98,5,FALSE)=0,"",VLOOKUP(F91,Scores!$A$2:$J$98,5,FALSE)))</f>
        <v/>
      </c>
      <c r="P91" s="67" t="str">
        <f>IF(F91="","",IF(VLOOKUP(F91,Scores!$A$2:$J$98,6,FALSE)=0,"",VLOOKUP(F91,Scores!$A$2:$J$98,6,FALSE)))</f>
        <v/>
      </c>
      <c r="Q91" s="67" t="str">
        <f>IF(F91="","",IF(VLOOKUP(F91,Scores!$A$2:$J$98,7,FALSE)=0,"",VLOOKUP(F91,Scores!$A$2:$J$98,7,FALSE)))</f>
        <v/>
      </c>
      <c r="R91" s="67" t="str">
        <f>IF(F91="","",IF(VLOOKUP(F91,Scores!$A$2:$J$98,8,FALSE)=0,"",VLOOKUP(F91,Scores!$A$2:$J$98,8,FALSE)))</f>
        <v/>
      </c>
      <c r="S91" s="67" t="str">
        <f>IF(F91="","",IF(VLOOKUP(F91,Scores!$A$2:$J$98,9,FALSE)=0,"",VLOOKUP(F91,Scores!$A$2:$J$98,9,FALSE)))</f>
        <v/>
      </c>
      <c r="T91" s="67" t="str">
        <f>IF(F91="","",IF(VLOOKUP(F91,Scores!$A$2:$J$98,10,FALSE)=0,"",VLOOKUP(F91,Scores!$A$2:$J$98,10,FALSE)))</f>
        <v/>
      </c>
      <c r="U91" s="46" t="str">
        <f t="shared" si="32"/>
        <v/>
      </c>
      <c r="V91" s="46" t="str">
        <f t="shared" si="33"/>
        <v/>
      </c>
      <c r="W91" s="46" t="str">
        <f t="shared" si="34"/>
        <v/>
      </c>
      <c r="X91" s="46" t="str">
        <f t="shared" si="35"/>
        <v/>
      </c>
      <c r="Y91" s="46" t="str">
        <f t="shared" si="36"/>
        <v/>
      </c>
      <c r="Z91" s="46" t="str">
        <f t="shared" si="37"/>
        <v/>
      </c>
      <c r="AA91" s="46" t="str">
        <f t="shared" si="38"/>
        <v/>
      </c>
      <c r="AB91" s="46" t="str">
        <f t="shared" si="39"/>
        <v/>
      </c>
      <c r="AC91" s="48">
        <f t="shared" si="40"/>
        <v>0</v>
      </c>
      <c r="AD91" s="47" t="str">
        <f t="shared" si="41"/>
        <v/>
      </c>
      <c r="AE91" s="46" t="str" cm="1">
        <f t="array" ref="AE91">IFERROR(IF(AC91&gt;=5,AVERAGE(LARGE(U91:AB91,_xlfn.SEQUENCE(5))),AVERAGE(LARGE(U91:AB91,_xlfn.SEQUENCE(AC91)))),"")</f>
        <v/>
      </c>
      <c r="AF91" s="49">
        <f t="shared" si="42"/>
        <v>0</v>
      </c>
      <c r="AG91" s="19" t="str" cm="1">
        <f t="array" ref="AG91">IFERROR(IF(AC91&gt;=5,SUM(LARGE(M91:T91,_xlfn.SEQUENCE(5))),SUM(LARGE(M91:T91,_xlfn.SEQUENCE(AC91)))),"")</f>
        <v/>
      </c>
      <c r="AH91" s="19" t="str">
        <f t="shared" si="48"/>
        <v/>
      </c>
      <c r="AI91" s="19" t="str">
        <f t="shared" si="44"/>
        <v/>
      </c>
      <c r="AJ91" s="50" t="str">
        <f t="shared" si="43"/>
        <v/>
      </c>
      <c r="AN91" s="19">
        <f t="shared" si="45"/>
        <v>0</v>
      </c>
      <c r="AO91" s="229" t="str">
        <f t="shared" si="46"/>
        <v/>
      </c>
      <c r="AP91" t="str">
        <f>IF(AC91=0,"",IF(COUNTIFS(AN:AN,AN91,AO:AO,"&gt;"&amp;AO91)+COUNTIFS(AN$6:AN91,AN91,AO$6:AO91,"="&amp;AO91)=0,"",COUNTIFS(AN:AN,AN91,AO:AO,"&gt;"&amp;AO91)+COUNTIFS(AN$6:AN91,AN91,AO$6:AO91,"="&amp;AO91)))</f>
        <v/>
      </c>
    </row>
    <row r="92" spans="1:42" x14ac:dyDescent="0.35">
      <c r="A92" s="19" t="str">
        <f t="shared" si="47"/>
        <v>C</v>
      </c>
      <c r="B92" s="19" t="str">
        <f>IF(AC92=0,"",IF(COUNTIFS(A:A,A92,AE:AE,"&gt;"&amp;AE92)+COUNTIFS(A$6:A92,A92,AE$6:AE92,"="&amp;AE92)=0,"",COUNTIFS(A:A,A92,AE:AE,"&gt;"&amp;AE92)+COUNTIFS(A$6:A92,A92,AE$6:AE92,"="&amp;AE92)))</f>
        <v/>
      </c>
      <c r="C92" s="19" t="str">
        <f>IF(AC92=0,"",IF(COUNTIFS($AE$6:$AE$152,"&gt;"&amp;AE92)+COUNTIFS(AE$6:AE92,"="&amp;AE92)=0,"",COUNTIFS($AE$6:$AE$152,"&gt;"&amp;AE92)+COUNTIFS(AE$6:AE92,"="&amp;AE92)))</f>
        <v/>
      </c>
      <c r="D92" s="19" t="str">
        <f>IF(AC92=0,"",IF(COUNTIFS($AE$6:$AE$200,"&gt;"&amp;AE92)+COUNTIFS(AE$6:AE92,"="&amp;AE92)=0,"",COUNTIFS($AE$6:$AE$200,"&gt;"&amp;AE92)+COUNTIFS(AE$6:AE92,"="&amp;AE92)))</f>
        <v/>
      </c>
      <c r="E92" s="19" t="str">
        <f>IF(AC92=0,"",IF(COUNTIFS(AN:AN,AN92,AO:AO,"&gt;"&amp;AO92)+COUNTIFS(AN$6:AN92,AN92,AO$6:AO92,"="&amp;AO92)=0,"",COUNTIFS(AN:AN,AN92,AO:AO,"&gt;"&amp;AO92)+COUNTIFS(AN$6:AN92,AN92,AO$6:AO92,"="&amp;AO92)))</f>
        <v/>
      </c>
      <c r="F92" s="202" t="s">
        <v>138</v>
      </c>
      <c r="G92" s="216">
        <f>IF(F92="","",VLOOKUP(F92,Lookups!$A$2:$F$99,2,FALSE))</f>
        <v>1880</v>
      </c>
      <c r="H92" s="124" t="str">
        <f>IF(F92="","",VLOOKUP(F92,Lookups!$A$2:$F$1003,3,FALSE))</f>
        <v>Grade C</v>
      </c>
      <c r="I92" s="125" t="str">
        <f>IFERROR(VLOOKUP(AD92,Lookups!$R$2:$S$6,2,TRUE),"")</f>
        <v/>
      </c>
      <c r="J92" s="124" t="str">
        <f>IF(F92="","",VLOOKUP(F92,Lookups!$A$2:$F$99,4,FALSE))</f>
        <v>PCP Class</v>
      </c>
      <c r="K92" s="124" t="str">
        <f>IF(F92="","",VLOOKUP(F92,Lookups!$A$2:$F$99,5,FALSE))</f>
        <v>None</v>
      </c>
      <c r="L92" s="169" t="str">
        <f>IF(F92="","",VLOOKUP(F92,Lookups!$A$2:$F$99,6,FALSE))</f>
        <v>Newbury</v>
      </c>
      <c r="M92" s="133" t="str">
        <f>IF(F92="","",IF(VLOOKUP(F92,Scores!$A$2:$J$98,3,FALSE)=0,"",VLOOKUP(F92,Scores!$A$2:$J$98,3,FALSE)))</f>
        <v/>
      </c>
      <c r="N92" s="67" t="str">
        <f>IF(F92="","",IF(VLOOKUP(F92,Scores!$A$2:$J$98,4,FALSE)=0,"",VLOOKUP(F92,Scores!$A$2:$J$98,4,FALSE)))</f>
        <v/>
      </c>
      <c r="O92" s="67" t="str">
        <f>IF(F92="","",IF(VLOOKUP(F92,Scores!$A$2:$J$98,5,FALSE)=0,"",VLOOKUP(F92,Scores!$A$2:$J$98,5,FALSE)))</f>
        <v/>
      </c>
      <c r="P92" s="67" t="str">
        <f>IF(F92="","",IF(VLOOKUP(F92,Scores!$A$2:$J$98,6,FALSE)=0,"",VLOOKUP(F92,Scores!$A$2:$J$98,6,FALSE)))</f>
        <v/>
      </c>
      <c r="Q92" s="67" t="str">
        <f>IF(F92="","",IF(VLOOKUP(F92,Scores!$A$2:$J$98,7,FALSE)=0,"",VLOOKUP(F92,Scores!$A$2:$J$98,7,FALSE)))</f>
        <v/>
      </c>
      <c r="R92" s="67" t="str">
        <f>IF(F92="","",IF(VLOOKUP(F92,Scores!$A$2:$J$98,8,FALSE)=0,"",VLOOKUP(F92,Scores!$A$2:$J$98,8,FALSE)))</f>
        <v/>
      </c>
      <c r="S92" s="67" t="str">
        <f>IF(F92="","",IF(VLOOKUP(F92,Scores!$A$2:$J$98,9,FALSE)=0,"",VLOOKUP(F92,Scores!$A$2:$J$98,9,FALSE)))</f>
        <v/>
      </c>
      <c r="T92" s="67" t="str">
        <f>IF(F92="","",IF(VLOOKUP(F92,Scores!$A$2:$J$98,10,FALSE)=0,"",VLOOKUP(F92,Scores!$A$2:$J$98,10,FALSE)))</f>
        <v/>
      </c>
      <c r="U92" s="46" t="str">
        <f t="shared" si="32"/>
        <v/>
      </c>
      <c r="V92" s="46" t="str">
        <f t="shared" si="33"/>
        <v/>
      </c>
      <c r="W92" s="46" t="str">
        <f t="shared" si="34"/>
        <v/>
      </c>
      <c r="X92" s="46" t="str">
        <f t="shared" si="35"/>
        <v/>
      </c>
      <c r="Y92" s="46" t="str">
        <f t="shared" si="36"/>
        <v/>
      </c>
      <c r="Z92" s="46" t="str">
        <f t="shared" si="37"/>
        <v/>
      </c>
      <c r="AA92" s="46" t="str">
        <f t="shared" si="38"/>
        <v/>
      </c>
      <c r="AB92" s="46" t="str">
        <f t="shared" si="39"/>
        <v/>
      </c>
      <c r="AC92" s="48">
        <f t="shared" si="40"/>
        <v>0</v>
      </c>
      <c r="AD92" s="47" t="str">
        <f t="shared" si="41"/>
        <v/>
      </c>
      <c r="AE92" s="46" t="str" cm="1">
        <f t="array" ref="AE92">IFERROR(IF(AC92&gt;=5,AVERAGE(LARGE(U92:AB92,_xlfn.SEQUENCE(5))),AVERAGE(LARGE(U92:AB92,_xlfn.SEQUENCE(AC92)))),"")</f>
        <v/>
      </c>
      <c r="AF92" s="49">
        <f t="shared" si="42"/>
        <v>0</v>
      </c>
      <c r="AG92" s="19" t="str" cm="1">
        <f t="array" ref="AG92">IFERROR(IF(AC92&gt;=5,SUM(LARGE(M92:T92,_xlfn.SEQUENCE(5))),SUM(LARGE(M92:T92,_xlfn.SEQUENCE(AC92)))),"")</f>
        <v/>
      </c>
      <c r="AH92" s="19" t="str">
        <f t="shared" si="48"/>
        <v/>
      </c>
      <c r="AI92" s="19" t="str">
        <f t="shared" si="44"/>
        <v/>
      </c>
      <c r="AJ92" s="50" t="str">
        <f t="shared" si="43"/>
        <v/>
      </c>
      <c r="AN92" s="19">
        <f t="shared" si="45"/>
        <v>0</v>
      </c>
      <c r="AO92" s="229" t="str">
        <f t="shared" si="46"/>
        <v/>
      </c>
      <c r="AP92" t="str">
        <f>IF(AC92=0,"",IF(COUNTIFS(AN:AN,AN92,AO:AO,"&gt;"&amp;AO92)+COUNTIFS(AN$6:AN92,AN92,AO$6:AO92,"="&amp;AO92)=0,"",COUNTIFS(AN:AN,AN92,AO:AO,"&gt;"&amp;AO92)+COUNTIFS(AN$6:AN92,AN92,AO$6:AO92,"="&amp;AO92)))</f>
        <v/>
      </c>
    </row>
    <row r="93" spans="1:42" x14ac:dyDescent="0.35">
      <c r="A93" s="19" t="str">
        <f t="shared" si="47"/>
        <v>C</v>
      </c>
      <c r="B93" s="19" t="str">
        <f>IF(AC93=0,"",IF(COUNTIFS(A:A,A93,AE:AE,"&gt;"&amp;AE93)+COUNTIFS(A$6:A93,A93,AE$6:AE93,"="&amp;AE93)=0,"",COUNTIFS(A:A,A93,AE:AE,"&gt;"&amp;AE93)+COUNTIFS(A$6:A93,A93,AE$6:AE93,"="&amp;AE93)))</f>
        <v/>
      </c>
      <c r="C93" s="19" t="str">
        <f>IF(AC93=0,"",IF(COUNTIFS($AE$6:$AE$152,"&gt;"&amp;AE93)+COUNTIFS(AE$6:AE93,"="&amp;AE93)=0,"",COUNTIFS($AE$6:$AE$152,"&gt;"&amp;AE93)+COUNTIFS(AE$6:AE93,"="&amp;AE93)))</f>
        <v/>
      </c>
      <c r="D93" s="19" t="str">
        <f>IF(AC93=0,"",IF(COUNTIFS($AE$6:$AE$200,"&gt;"&amp;AE93)+COUNTIFS(AE$6:AE93,"="&amp;AE93)=0,"",COUNTIFS($AE$6:$AE$200,"&gt;"&amp;AE93)+COUNTIFS(AE$6:AE93,"="&amp;AE93)))</f>
        <v/>
      </c>
      <c r="E93" s="19" t="str">
        <f>IF(AC93=0,"",IF(COUNTIFS(AN:AN,AN93,AO:AO,"&gt;"&amp;AO93)+COUNTIFS(AN$6:AN93,AN93,AO$6:AO93,"="&amp;AO93)=0,"",COUNTIFS(AN:AN,AN93,AO:AO,"&gt;"&amp;AO93)+COUNTIFS(AN$6:AN93,AN93,AO$6:AO93,"="&amp;AO93)))</f>
        <v/>
      </c>
      <c r="F93" s="202" t="s">
        <v>130</v>
      </c>
      <c r="G93" s="216">
        <f>IF(F93="","",VLOOKUP(F93,Lookups!$A$2:$F$99,2,FALSE))</f>
        <v>1882</v>
      </c>
      <c r="H93" s="124" t="str">
        <f>IF(F93="","",VLOOKUP(F93,Lookups!$A$2:$F$1003,3,FALSE))</f>
        <v>Grade C</v>
      </c>
      <c r="I93" s="125" t="str">
        <f>IFERROR(VLOOKUP(AD93,Lookups!$R$2:$S$6,2,TRUE),"")</f>
        <v/>
      </c>
      <c r="J93" s="124" t="str">
        <f>IF(F93="","",VLOOKUP(F93,Lookups!$A$2:$F$99,4,FALSE))</f>
        <v>PCP Class</v>
      </c>
      <c r="K93" s="124" t="str">
        <f>IF(F93="","",VLOOKUP(F93,Lookups!$A$2:$F$99,5,FALSE))</f>
        <v>None</v>
      </c>
      <c r="L93" s="169" t="str">
        <f>IF(F93="","",VLOOKUP(F93,Lookups!$A$2:$F$99,6,FALSE))</f>
        <v>Buccaneers</v>
      </c>
      <c r="M93" s="133" t="str">
        <f>IF(F93="","",IF(VLOOKUP(F93,Scores!$A$2:$J$98,3,FALSE)=0,"",VLOOKUP(F93,Scores!$A$2:$J$98,3,FALSE)))</f>
        <v/>
      </c>
      <c r="N93" s="67" t="str">
        <f>IF(F93="","",IF(VLOOKUP(F93,Scores!$A$2:$J$98,4,FALSE)=0,"",VLOOKUP(F93,Scores!$A$2:$J$98,4,FALSE)))</f>
        <v/>
      </c>
      <c r="O93" s="67" t="str">
        <f>IF(F93="","",IF(VLOOKUP(F93,Scores!$A$2:$J$98,5,FALSE)=0,"",VLOOKUP(F93,Scores!$A$2:$J$98,5,FALSE)))</f>
        <v/>
      </c>
      <c r="P93" s="67" t="str">
        <f>IF(F93="","",IF(VLOOKUP(F93,Scores!$A$2:$J$98,6,FALSE)=0,"",VLOOKUP(F93,Scores!$A$2:$J$98,6,FALSE)))</f>
        <v/>
      </c>
      <c r="Q93" s="67" t="str">
        <f>IF(F93="","",IF(VLOOKUP(F93,Scores!$A$2:$J$98,7,FALSE)=0,"",VLOOKUP(F93,Scores!$A$2:$J$98,7,FALSE)))</f>
        <v/>
      </c>
      <c r="R93" s="67" t="str">
        <f>IF(F93="","",IF(VLOOKUP(F93,Scores!$A$2:$J$98,8,FALSE)=0,"",VLOOKUP(F93,Scores!$A$2:$J$98,8,FALSE)))</f>
        <v/>
      </c>
      <c r="S93" s="67" t="str">
        <f>IF(F93="","",IF(VLOOKUP(F93,Scores!$A$2:$J$98,9,FALSE)=0,"",VLOOKUP(F93,Scores!$A$2:$J$98,9,FALSE)))</f>
        <v/>
      </c>
      <c r="T93" s="67" t="str">
        <f>IF(F93="","",IF(VLOOKUP(F93,Scores!$A$2:$J$98,10,FALSE)=0,"",VLOOKUP(F93,Scores!$A$2:$J$98,10,FALSE)))</f>
        <v/>
      </c>
      <c r="U93" s="46" t="str">
        <f t="shared" si="32"/>
        <v/>
      </c>
      <c r="V93" s="46" t="str">
        <f t="shared" si="33"/>
        <v/>
      </c>
      <c r="W93" s="46" t="str">
        <f t="shared" si="34"/>
        <v/>
      </c>
      <c r="X93" s="46" t="str">
        <f t="shared" si="35"/>
        <v/>
      </c>
      <c r="Y93" s="46" t="str">
        <f t="shared" si="36"/>
        <v/>
      </c>
      <c r="Z93" s="46" t="str">
        <f t="shared" si="37"/>
        <v/>
      </c>
      <c r="AA93" s="46" t="str">
        <f t="shared" si="38"/>
        <v/>
      </c>
      <c r="AB93" s="46" t="str">
        <f t="shared" si="39"/>
        <v/>
      </c>
      <c r="AC93" s="48">
        <f t="shared" si="40"/>
        <v>0</v>
      </c>
      <c r="AD93" s="47" t="str">
        <f t="shared" si="41"/>
        <v/>
      </c>
      <c r="AE93" s="46" t="str" cm="1">
        <f t="array" ref="AE93">IFERROR(IF(AC93&gt;=5,AVERAGE(LARGE(U93:AB93,_xlfn.SEQUENCE(5))),AVERAGE(LARGE(U93:AB93,_xlfn.SEQUENCE(AC93)))),"")</f>
        <v/>
      </c>
      <c r="AF93" s="49">
        <f t="shared" si="42"/>
        <v>0</v>
      </c>
      <c r="AG93" s="19" t="str" cm="1">
        <f t="array" ref="AG93">IFERROR(IF(AC93&gt;=5,SUM(LARGE(M93:T93,_xlfn.SEQUENCE(5))),SUM(LARGE(M93:T93,_xlfn.SEQUENCE(AC93)))),"")</f>
        <v/>
      </c>
      <c r="AH93" s="19" t="str">
        <f t="shared" si="48"/>
        <v/>
      </c>
      <c r="AI93" s="19" t="str">
        <f t="shared" si="44"/>
        <v/>
      </c>
      <c r="AJ93" s="50" t="str">
        <f t="shared" si="43"/>
        <v/>
      </c>
      <c r="AN93" s="19">
        <f t="shared" si="45"/>
        <v>0</v>
      </c>
      <c r="AO93" s="229" t="str">
        <f t="shared" si="46"/>
        <v/>
      </c>
      <c r="AP93" t="str">
        <f>IF(AC93=0,"",IF(COUNTIFS(AN:AN,AN93,AO:AO,"&gt;"&amp;AO93)+COUNTIFS(AN$6:AN93,AN93,AO$6:AO93,"="&amp;AO93)=0,"",COUNTIFS(AN:AN,AN93,AO:AO,"&gt;"&amp;AO93)+COUNTIFS(AN$6:AN93,AN93,AO$6:AO93,"="&amp;AO93)))</f>
        <v/>
      </c>
    </row>
    <row r="94" spans="1:42" x14ac:dyDescent="0.35">
      <c r="A94" s="19" t="str">
        <f t="shared" si="47"/>
        <v>C</v>
      </c>
      <c r="B94" s="19">
        <f>IF(AC94=0,"",IF(COUNTIFS(A:A,A94,AE:AE,"&gt;"&amp;AE94)+COUNTIFS(A$6:A94,A94,AE$6:AE94,"="&amp;AE94)=0,"",COUNTIFS(A:A,A94,AE:AE,"&gt;"&amp;AE94)+COUNTIFS(A$6:A94,A94,AE$6:AE94,"="&amp;AE94)))</f>
        <v>1</v>
      </c>
      <c r="C94" s="19">
        <f>IF(AC94=0,"",IF(COUNTIFS($AE$6:$AE$152,"&gt;"&amp;AE94)+COUNTIFS(AE$6:AE94,"="&amp;AE94)=0,"",COUNTIFS($AE$6:$AE$152,"&gt;"&amp;AE94)+COUNTIFS(AE$6:AE94,"="&amp;AE94)))</f>
        <v>12</v>
      </c>
      <c r="D94" s="19">
        <f>IF(AC94=0,"",IF(COUNTIFS($AE$6:$AE$200,"&gt;"&amp;AE94)+COUNTIFS(AE$6:AE94,"="&amp;AE94)=0,"",COUNTIFS($AE$6:$AE$200,"&gt;"&amp;AE94)+COUNTIFS(AE$6:AE94,"="&amp;AE94)))</f>
        <v>12</v>
      </c>
      <c r="E94" s="19" t="str">
        <f>IF(AC94=0,"",IF(COUNTIFS(AN:AN,AN94,AO:AO,"&gt;"&amp;AO94)+COUNTIFS(AN$6:AN94,AN94,AO$6:AO94,"="&amp;AO94)=0,"",COUNTIFS(AN:AN,AN94,AO:AO,"&gt;"&amp;AO94)+COUNTIFS(AN$6:AN94,AN94,AO$6:AO94,"="&amp;AO94)))</f>
        <v/>
      </c>
      <c r="F94" s="201" t="s">
        <v>63</v>
      </c>
      <c r="G94" s="216">
        <f>IF(F94="","",VLOOKUP(F94,Lookups!$A$2:$F$99,2,FALSE))</f>
        <v>1884</v>
      </c>
      <c r="H94" s="124" t="str">
        <f>IF(F94="","",VLOOKUP(F94,Lookups!$A$2:$F$1003,3,FALSE))</f>
        <v>Grade C</v>
      </c>
      <c r="I94" s="125" t="str">
        <f>IFERROR(VLOOKUP(AD94,Lookups!$R$2:$S$6,2,TRUE),"")</f>
        <v>A</v>
      </c>
      <c r="J94" s="124" t="str">
        <f>IF(F94="","",VLOOKUP(F94,Lookups!$A$2:$F$99,4,FALSE))</f>
        <v>PCP Class</v>
      </c>
      <c r="K94" s="124" t="str">
        <f>IF(F94="","",VLOOKUP(F94,Lookups!$A$2:$F$99,5,FALSE))</f>
        <v>Buccaneers</v>
      </c>
      <c r="L94" s="169" t="str">
        <f>IF(F94="","",VLOOKUP(F94,Lookups!$A$2:$F$99,6,FALSE))</f>
        <v>Buccaneers</v>
      </c>
      <c r="M94" s="133">
        <f>IF(F94="","",IF(VLOOKUP(F94,Scores!$A$2:$J$98,3,FALSE)=0,"",VLOOKUP(F94,Scores!$A$2:$J$98,3,FALSE)))</f>
        <v>27</v>
      </c>
      <c r="N94" s="67" t="str">
        <f>IF(F94="","",IF(VLOOKUP(F94,Scores!$A$2:$J$98,4,FALSE)=0,"",VLOOKUP(F94,Scores!$A$2:$J$98,4,FALSE)))</f>
        <v/>
      </c>
      <c r="O94" s="67" t="str">
        <f>IF(F94="","",IF(VLOOKUP(F94,Scores!$A$2:$J$98,5,FALSE)=0,"",VLOOKUP(F94,Scores!$A$2:$J$98,5,FALSE)))</f>
        <v/>
      </c>
      <c r="P94" s="67" t="str">
        <f>IF(F94="","",IF(VLOOKUP(F94,Scores!$A$2:$J$98,6,FALSE)=0,"",VLOOKUP(F94,Scores!$A$2:$J$98,6,FALSE)))</f>
        <v/>
      </c>
      <c r="Q94" s="67" t="str">
        <f>IF(F94="","",IF(VLOOKUP(F94,Scores!$A$2:$J$98,7,FALSE)=0,"",VLOOKUP(F94,Scores!$A$2:$J$98,7,FALSE)))</f>
        <v/>
      </c>
      <c r="R94" s="67" t="str">
        <f>IF(F94="","",IF(VLOOKUP(F94,Scores!$A$2:$J$98,8,FALSE)=0,"",VLOOKUP(F94,Scores!$A$2:$J$98,8,FALSE)))</f>
        <v/>
      </c>
      <c r="S94" s="67" t="str">
        <f>IF(F94="","",IF(VLOOKUP(F94,Scores!$A$2:$J$98,9,FALSE)=0,"",VLOOKUP(F94,Scores!$A$2:$J$98,9,FALSE)))</f>
        <v/>
      </c>
      <c r="T94" s="67" t="str">
        <f>IF(F94="","",IF(VLOOKUP(F94,Scores!$A$2:$J$98,10,FALSE)=0,"",VLOOKUP(F94,Scores!$A$2:$J$98,10,FALSE)))</f>
        <v/>
      </c>
      <c r="U94" s="46">
        <f t="shared" si="32"/>
        <v>0.77142857142857146</v>
      </c>
      <c r="V94" s="46" t="str">
        <f t="shared" si="33"/>
        <v/>
      </c>
      <c r="W94" s="46" t="str">
        <f t="shared" si="34"/>
        <v/>
      </c>
      <c r="X94" s="46" t="str">
        <f t="shared" si="35"/>
        <v/>
      </c>
      <c r="Y94" s="46" t="str">
        <f t="shared" si="36"/>
        <v/>
      </c>
      <c r="Z94" s="46" t="str">
        <f t="shared" si="37"/>
        <v/>
      </c>
      <c r="AA94" s="46" t="str">
        <f t="shared" si="38"/>
        <v/>
      </c>
      <c r="AB94" s="46" t="str">
        <f t="shared" si="39"/>
        <v/>
      </c>
      <c r="AC94" s="48">
        <f t="shared" si="40"/>
        <v>1</v>
      </c>
      <c r="AD94" s="47">
        <f t="shared" si="41"/>
        <v>0.77142857142857146</v>
      </c>
      <c r="AE94" s="46" cm="1">
        <f t="array" ref="AE94">IFERROR(IF(AC94&gt;=5,AVERAGE(LARGE(U94:AB94,_xlfn.SEQUENCE(5))),AVERAGE(LARGE(U94:AB94,_xlfn.SEQUENCE(AC94)))),"")</f>
        <v>0.77142857142857146</v>
      </c>
      <c r="AF94" s="49">
        <f t="shared" si="42"/>
        <v>27</v>
      </c>
      <c r="AG94" s="19" cm="1">
        <f t="array" ref="AG94">IFERROR(IF(AC94&gt;=5,SUM(LARGE(M94:T94,_xlfn.SEQUENCE(5))),SUM(LARGE(M94:T94,_xlfn.SEQUENCE(AC94)))),"")</f>
        <v>27</v>
      </c>
      <c r="AH94" s="19">
        <f t="shared" si="48"/>
        <v>12</v>
      </c>
      <c r="AI94" s="19">
        <f t="shared" si="44"/>
        <v>12</v>
      </c>
      <c r="AJ94" s="50">
        <f t="shared" si="43"/>
        <v>27</v>
      </c>
      <c r="AN94" s="19">
        <f t="shared" si="45"/>
        <v>0</v>
      </c>
      <c r="AO94" s="229" t="str">
        <f t="shared" si="46"/>
        <v/>
      </c>
      <c r="AP94" t="str">
        <f>IF(AC94=0,"",IF(COUNTIFS(AN:AN,AN94,AO:AO,"&gt;"&amp;AO94)+COUNTIFS(AN$6:AN94,AN94,AO$6:AO94,"="&amp;AO94)=0,"",COUNTIFS(AN:AN,AN94,AO:AO,"&gt;"&amp;AO94)+COUNTIFS(AN$6:AN94,AN94,AO$6:AO94,"="&amp;AO94)))</f>
        <v/>
      </c>
    </row>
    <row r="95" spans="1:42" x14ac:dyDescent="0.35">
      <c r="A95" s="19" t="str">
        <f t="shared" si="47"/>
        <v>C</v>
      </c>
      <c r="B95" s="19">
        <f>IF(AC95=0,"",IF(COUNTIFS(A:A,A95,AE:AE,"&gt;"&amp;AE95)+COUNTIFS(A$6:A95,A95,AE$6:AE95,"="&amp;AE95)=0,"",COUNTIFS(A:A,A95,AE:AE,"&gt;"&amp;AE95)+COUNTIFS(A$6:A95,A95,AE$6:AE95,"="&amp;AE95)))</f>
        <v>3</v>
      </c>
      <c r="C95" s="19">
        <f>IF(AC95=0,"",IF(COUNTIFS($AE$6:$AE$152,"&gt;"&amp;AE95)+COUNTIFS(AE$6:AE95,"="&amp;AE95)=0,"",COUNTIFS($AE$6:$AE$152,"&gt;"&amp;AE95)+COUNTIFS(AE$6:AE95,"="&amp;AE95)))</f>
        <v>16</v>
      </c>
      <c r="D95" s="19">
        <f>IF(AC95=0,"",IF(COUNTIFS($AE$6:$AE$200,"&gt;"&amp;AE95)+COUNTIFS(AE$6:AE95,"="&amp;AE95)=0,"",COUNTIFS($AE$6:$AE$200,"&gt;"&amp;AE95)+COUNTIFS(AE$6:AE95,"="&amp;AE95)))</f>
        <v>16</v>
      </c>
      <c r="E95" s="19" t="str">
        <f>IF(AC95=0,"",IF(COUNTIFS(AN:AN,AN95,AO:AO,"&gt;"&amp;AO95)+COUNTIFS(AN$6:AN95,AN95,AO$6:AO95,"="&amp;AO95)=0,"",COUNTIFS(AN:AN,AN95,AO:AO,"&gt;"&amp;AO95)+COUNTIFS(AN$6:AN95,AN95,AO$6:AO95,"="&amp;AO95)))</f>
        <v/>
      </c>
      <c r="F95" s="201" t="s">
        <v>65</v>
      </c>
      <c r="G95" s="216">
        <f>IF(F95="","",VLOOKUP(F95,Lookups!$A$2:$F$99,2,FALSE))</f>
        <v>1885</v>
      </c>
      <c r="H95" s="124" t="str">
        <f>IF(F95="","",VLOOKUP(F95,Lookups!$A$2:$F$1003,3,FALSE))</f>
        <v>Grade C</v>
      </c>
      <c r="I95" s="125" t="str">
        <f>IFERROR(VLOOKUP(AD95,Lookups!$R$2:$S$6,2,TRUE),"")</f>
        <v>C</v>
      </c>
      <c r="J95" s="124" t="str">
        <f>IF(F95="","",VLOOKUP(F95,Lookups!$A$2:$F$99,4,FALSE))</f>
        <v>PCP Class</v>
      </c>
      <c r="K95" s="124" t="str">
        <f>IF(F95="","",VLOOKUP(F95,Lookups!$A$2:$F$99,5,FALSE))</f>
        <v>Buccaneers</v>
      </c>
      <c r="L95" s="169" t="str">
        <f>IF(F95="","",VLOOKUP(F95,Lookups!$A$2:$F$99,6,FALSE))</f>
        <v>Buccaneers</v>
      </c>
      <c r="M95" s="133">
        <f>IF(F95="","",IF(VLOOKUP(F95,Scores!$A$2:$J$98,3,FALSE)=0,"",VLOOKUP(F95,Scores!$A$2:$J$98,3,FALSE)))</f>
        <v>19</v>
      </c>
      <c r="N95" s="67" t="str">
        <f>IF(F95="","",IF(VLOOKUP(F95,Scores!$A$2:$J$98,4,FALSE)=0,"",VLOOKUP(F95,Scores!$A$2:$J$98,4,FALSE)))</f>
        <v/>
      </c>
      <c r="O95" s="67" t="str">
        <f>IF(F95="","",IF(VLOOKUP(F95,Scores!$A$2:$J$98,5,FALSE)=0,"",VLOOKUP(F95,Scores!$A$2:$J$98,5,FALSE)))</f>
        <v/>
      </c>
      <c r="P95" s="67" t="str">
        <f>IF(F95="","",IF(VLOOKUP(F95,Scores!$A$2:$J$98,6,FALSE)=0,"",VLOOKUP(F95,Scores!$A$2:$J$98,6,FALSE)))</f>
        <v/>
      </c>
      <c r="Q95" s="67" t="str">
        <f>IF(F95="","",IF(VLOOKUP(F95,Scores!$A$2:$J$98,7,FALSE)=0,"",VLOOKUP(F95,Scores!$A$2:$J$98,7,FALSE)))</f>
        <v/>
      </c>
      <c r="R95" s="67" t="str">
        <f>IF(F95="","",IF(VLOOKUP(F95,Scores!$A$2:$J$98,8,FALSE)=0,"",VLOOKUP(F95,Scores!$A$2:$J$98,8,FALSE)))</f>
        <v/>
      </c>
      <c r="S95" s="67" t="str">
        <f>IF(F95="","",IF(VLOOKUP(F95,Scores!$A$2:$J$98,9,FALSE)=0,"",VLOOKUP(F95,Scores!$A$2:$J$98,9,FALSE)))</f>
        <v/>
      </c>
      <c r="T95" s="67" t="str">
        <f>IF(F95="","",IF(VLOOKUP(F95,Scores!$A$2:$J$98,10,FALSE)=0,"",VLOOKUP(F95,Scores!$A$2:$J$98,10,FALSE)))</f>
        <v/>
      </c>
      <c r="U95" s="46">
        <f t="shared" si="32"/>
        <v>0.54285714285714282</v>
      </c>
      <c r="V95" s="46" t="str">
        <f t="shared" si="33"/>
        <v/>
      </c>
      <c r="W95" s="46" t="str">
        <f t="shared" si="34"/>
        <v/>
      </c>
      <c r="X95" s="46" t="str">
        <f t="shared" si="35"/>
        <v/>
      </c>
      <c r="Y95" s="46" t="str">
        <f t="shared" si="36"/>
        <v/>
      </c>
      <c r="Z95" s="46" t="str">
        <f t="shared" si="37"/>
        <v/>
      </c>
      <c r="AA95" s="46" t="str">
        <f t="shared" si="38"/>
        <v/>
      </c>
      <c r="AB95" s="46" t="str">
        <f t="shared" si="39"/>
        <v/>
      </c>
      <c r="AC95" s="48">
        <f t="shared" si="40"/>
        <v>1</v>
      </c>
      <c r="AD95" s="47">
        <f t="shared" si="41"/>
        <v>0.54285714285714282</v>
      </c>
      <c r="AE95" s="46" cm="1">
        <f t="array" ref="AE95">IFERROR(IF(AC95&gt;=5,AVERAGE(LARGE(U95:AB95,_xlfn.SEQUENCE(5))),AVERAGE(LARGE(U95:AB95,_xlfn.SEQUENCE(AC95)))),"")</f>
        <v>0.54285714285714282</v>
      </c>
      <c r="AF95" s="49">
        <f t="shared" si="42"/>
        <v>19</v>
      </c>
      <c r="AG95" s="19" cm="1">
        <f t="array" ref="AG95">IFERROR(IF(AC95&gt;=5,SUM(LARGE(M95:T95,_xlfn.SEQUENCE(5))),SUM(LARGE(M95:T95,_xlfn.SEQUENCE(AC95)))),"")</f>
        <v>19</v>
      </c>
      <c r="AH95" s="19">
        <f t="shared" si="48"/>
        <v>16</v>
      </c>
      <c r="AI95" s="19">
        <f t="shared" si="44"/>
        <v>16</v>
      </c>
      <c r="AJ95" s="50">
        <f t="shared" si="43"/>
        <v>19</v>
      </c>
      <c r="AN95" s="19">
        <f t="shared" si="45"/>
        <v>0</v>
      </c>
      <c r="AO95" s="229" t="str">
        <f t="shared" si="46"/>
        <v/>
      </c>
      <c r="AP95" t="str">
        <f>IF(AC95=0,"",IF(COUNTIFS(AN:AN,AN95,AO:AO,"&gt;"&amp;AO95)+COUNTIFS(AN$6:AN95,AN95,AO$6:AO95,"="&amp;AO95)=0,"",COUNTIFS(AN:AN,AN95,AO:AO,"&gt;"&amp;AO95)+COUNTIFS(AN$6:AN95,AN95,AO$6:AO95,"="&amp;AO95)))</f>
        <v/>
      </c>
    </row>
    <row r="96" spans="1:42" x14ac:dyDescent="0.35">
      <c r="A96" s="19" t="str">
        <f t="shared" si="47"/>
        <v>C</v>
      </c>
      <c r="B96" s="19" t="str">
        <f>IF(AC96=0,"",IF(COUNTIFS(A:A,A96,AE:AE,"&gt;"&amp;AE96)+COUNTIFS(A$6:A96,A96,AE$6:AE96,"="&amp;AE96)=0,"",COUNTIFS(A:A,A96,AE:AE,"&gt;"&amp;AE96)+COUNTIFS(A$6:A96,A96,AE$6:AE96,"="&amp;AE96)))</f>
        <v/>
      </c>
      <c r="C96" s="19" t="str">
        <f>IF(AC96=0,"",IF(COUNTIFS($AE$6:$AE$152,"&gt;"&amp;AE96)+COUNTIFS(AE$6:AE96,"="&amp;AE96)=0,"",COUNTIFS($AE$6:$AE$152,"&gt;"&amp;AE96)+COUNTIFS(AE$6:AE96,"="&amp;AE96)))</f>
        <v/>
      </c>
      <c r="D96" s="19" t="str">
        <f>IF(AC96=0,"",IF(COUNTIFS($AE$6:$AE$200,"&gt;"&amp;AE96)+COUNTIFS(AE$6:AE96,"="&amp;AE96)=0,"",COUNTIFS($AE$6:$AE$200,"&gt;"&amp;AE96)+COUNTIFS(AE$6:AE96,"="&amp;AE96)))</f>
        <v/>
      </c>
      <c r="E96" s="19" t="str">
        <f>IF(AC96=0,"",IF(COUNTIFS(AN:AN,AN96,AO:AO,"&gt;"&amp;AO96)+COUNTIFS(AN$6:AN96,AN96,AO$6:AO96,"="&amp;AO96)=0,"",COUNTIFS(AN:AN,AN96,AO:AO,"&gt;"&amp;AO96)+COUNTIFS(AN$6:AN96,AN96,AO$6:AO96,"="&amp;AO96)))</f>
        <v/>
      </c>
      <c r="F96" s="203" t="s">
        <v>149</v>
      </c>
      <c r="G96" s="216">
        <f>IF(F96="","",VLOOKUP(F96,Lookups!$A$2:$F$99,2,FALSE))</f>
        <v>0</v>
      </c>
      <c r="H96" s="124" t="str">
        <f>IF(F96="","",VLOOKUP(F96,Lookups!$A$2:$F$1003,3,FALSE))</f>
        <v>Grade C</v>
      </c>
      <c r="I96" s="125" t="str">
        <f>IFERROR(VLOOKUP(AD96,Lookups!$R$2:$S$6,2,TRUE),"")</f>
        <v/>
      </c>
      <c r="J96" s="124" t="str">
        <f>IF(F96="","",VLOOKUP(F96,Lookups!$A$2:$F$99,4,FALSE))</f>
        <v>PCP Class</v>
      </c>
      <c r="K96" s="124" t="str">
        <f>IF(F96="","",VLOOKUP(F96,Lookups!$A$2:$F$99,5,FALSE))</f>
        <v>None</v>
      </c>
      <c r="L96" s="169" t="str">
        <f>IF(F96="","",VLOOKUP(F96,Lookups!$A$2:$F$99,6,FALSE))</f>
        <v>Meon</v>
      </c>
      <c r="M96" s="133" t="str">
        <f>IF(F96="","",IF(VLOOKUP(F96,Scores!$A$2:$J$98,3,FALSE)=0,"",VLOOKUP(F96,Scores!$A$2:$J$98,3,FALSE)))</f>
        <v/>
      </c>
      <c r="N96" s="67" t="str">
        <f>IF(F96="","",IF(VLOOKUP(F96,Scores!$A$2:$J$98,4,FALSE)=0,"",VLOOKUP(F96,Scores!$A$2:$J$98,4,FALSE)))</f>
        <v/>
      </c>
      <c r="O96" s="67" t="str">
        <f>IF(F96="","",IF(VLOOKUP(F96,Scores!$A$2:$J$98,5,FALSE)=0,"",VLOOKUP(F96,Scores!$A$2:$J$98,5,FALSE)))</f>
        <v/>
      </c>
      <c r="P96" s="67" t="str">
        <f>IF(F96="","",IF(VLOOKUP(F96,Scores!$A$2:$J$98,6,FALSE)=0,"",VLOOKUP(F96,Scores!$A$2:$J$98,6,FALSE)))</f>
        <v/>
      </c>
      <c r="Q96" s="67" t="str">
        <f>IF(F96="","",IF(VLOOKUP(F96,Scores!$A$2:$J$98,7,FALSE)=0,"",VLOOKUP(F96,Scores!$A$2:$J$98,7,FALSE)))</f>
        <v/>
      </c>
      <c r="R96" s="67" t="str">
        <f>IF(F96="","",IF(VLOOKUP(F96,Scores!$A$2:$J$98,8,FALSE)=0,"",VLOOKUP(F96,Scores!$A$2:$J$98,8,FALSE)))</f>
        <v/>
      </c>
      <c r="S96" s="67" t="str">
        <f>IF(F96="","",IF(VLOOKUP(F96,Scores!$A$2:$J$98,9,FALSE)=0,"",VLOOKUP(F96,Scores!$A$2:$J$98,9,FALSE)))</f>
        <v/>
      </c>
      <c r="T96" s="67" t="str">
        <f>IF(F96="","",IF(VLOOKUP(F96,Scores!$A$2:$J$98,10,FALSE)=0,"",VLOOKUP(F96,Scores!$A$2:$J$98,10,FALSE)))</f>
        <v/>
      </c>
      <c r="U96" s="46" t="str">
        <f t="shared" si="32"/>
        <v/>
      </c>
      <c r="V96" s="46" t="str">
        <f t="shared" si="33"/>
        <v/>
      </c>
      <c r="W96" s="46" t="str">
        <f t="shared" si="34"/>
        <v/>
      </c>
      <c r="X96" s="46" t="str">
        <f t="shared" si="35"/>
        <v/>
      </c>
      <c r="Y96" s="46" t="str">
        <f t="shared" si="36"/>
        <v/>
      </c>
      <c r="Z96" s="46" t="str">
        <f t="shared" si="37"/>
        <v/>
      </c>
      <c r="AA96" s="46" t="str">
        <f t="shared" si="38"/>
        <v/>
      </c>
      <c r="AB96" s="46" t="str">
        <f t="shared" si="39"/>
        <v/>
      </c>
      <c r="AC96" s="48">
        <f t="shared" si="40"/>
        <v>0</v>
      </c>
      <c r="AD96" s="47" t="str">
        <f t="shared" si="41"/>
        <v/>
      </c>
      <c r="AE96" s="46" t="str" cm="1">
        <f t="array" ref="AE96">IFERROR(IF(AC96&gt;=5,AVERAGE(LARGE(U96:AB96,_xlfn.SEQUENCE(5))),AVERAGE(LARGE(U96:AB96,_xlfn.SEQUENCE(AC96)))),"")</f>
        <v/>
      </c>
      <c r="AF96" s="49">
        <f t="shared" si="42"/>
        <v>0</v>
      </c>
      <c r="AG96" s="19" t="str" cm="1">
        <f t="array" ref="AG96">IFERROR(IF(AC96&gt;=5,SUM(LARGE(M96:T96,_xlfn.SEQUENCE(5))),SUM(LARGE(M96:T96,_xlfn.SEQUENCE(AC96)))),"")</f>
        <v/>
      </c>
      <c r="AH96" s="19" t="str">
        <f t="shared" si="48"/>
        <v/>
      </c>
      <c r="AI96" s="19" t="str">
        <f t="shared" si="44"/>
        <v/>
      </c>
      <c r="AJ96" s="50" t="str">
        <f t="shared" si="43"/>
        <v/>
      </c>
      <c r="AN96" s="19">
        <f t="shared" si="45"/>
        <v>0</v>
      </c>
      <c r="AO96" s="229" t="str">
        <f t="shared" si="46"/>
        <v/>
      </c>
      <c r="AP96" t="str">
        <f>IF(AC96=0,"",IF(COUNTIFS(AN:AN,AN96,AO:AO,"&gt;"&amp;AO96)+COUNTIFS(AN$6:AN96,AN96,AO$6:AO96,"="&amp;AO96)=0,"",COUNTIFS(AN:AN,AN96,AO:AO,"&gt;"&amp;AO96)+COUNTIFS(AN$6:AN96,AN96,AO$6:AO96,"="&amp;AO96)))</f>
        <v/>
      </c>
    </row>
    <row r="97" spans="1:42" x14ac:dyDescent="0.35">
      <c r="A97" s="19" t="str">
        <f>IF(K97="Visitor","V",IF(J97="Springer Class","P",IF(J97="Open Class","O",IF(H97="","",IF(H97="Grade C","C",IF(H97="Grade B","B",IF(H97="Grade A","A",IF(H97="Grade AA","AA","U"))))))))</f>
        <v>C</v>
      </c>
      <c r="B97" s="19" t="str">
        <f>IF(AC97=0,"",IF(COUNTIFS(A:A,A97,AE:AE,"&gt;"&amp;AE97)+COUNTIFS(A$6:A97,A97,AE$6:AE97,"="&amp;AE97)=0,"",COUNTIFS(A:A,A97,AE:AE,"&gt;"&amp;AE97)+COUNTIFS(A$6:A97,A97,AE$6:AE97,"="&amp;AE97)))</f>
        <v/>
      </c>
      <c r="C97" s="19" t="str">
        <f>IF(AC97=0,"",IF(COUNTIFS($AE$6:$AE$152,"&gt;"&amp;AE97)+COUNTIFS(AE$6:AE97,"="&amp;AE97)=0,"",COUNTIFS($AE$6:$AE$152,"&gt;"&amp;AE97)+COUNTIFS(AE$6:AE97,"="&amp;AE97)))</f>
        <v/>
      </c>
      <c r="D97" s="19" t="str">
        <f>IF(AC97=0,"",IF(COUNTIFS($AE$6:$AE$200,"&gt;"&amp;AE97)+COUNTIFS(AE$6:AE97,"="&amp;AE97)=0,"",COUNTIFS($AE$6:$AE$200,"&gt;"&amp;AE97)+COUNTIFS(AE$6:AE97,"="&amp;AE97)))</f>
        <v/>
      </c>
      <c r="E97" s="19" t="str">
        <f>IF(AC97=0,"",IF(COUNTIFS(AN:AN,AN97,AO:AO,"&gt;"&amp;AO97)+COUNTIFS(AN$6:AN97,AN97,AO$6:AO97,"="&amp;AO97)=0,"",COUNTIFS(AN:AN,AN97,AO:AO,"&gt;"&amp;AO97)+COUNTIFS(AN$6:AN97,AN97,AO$6:AO97,"="&amp;AO97)))</f>
        <v/>
      </c>
      <c r="F97" s="203" t="s">
        <v>131</v>
      </c>
      <c r="G97" s="216">
        <f>IF(F97="","",VLOOKUP(F97,Lookups!$A$2:$F$99,2,FALSE))</f>
        <v>1883</v>
      </c>
      <c r="H97" s="124" t="str">
        <f>IF(F97="","",VLOOKUP(F97,Lookups!$A$2:$F$1003,3,FALSE))</f>
        <v>Grade C</v>
      </c>
      <c r="I97" s="125" t="str">
        <f>IFERROR(VLOOKUP(AD97,Lookups!$R$2:$S$6,2,TRUE),"")</f>
        <v/>
      </c>
      <c r="J97" s="124" t="str">
        <f>IF(F97="","",VLOOKUP(F97,Lookups!$A$2:$F$99,4,FALSE))</f>
        <v>PCP Class</v>
      </c>
      <c r="K97" s="124" t="str">
        <f>IF(F97="","",VLOOKUP(F97,Lookups!$A$2:$F$99,5,FALSE))</f>
        <v>Carisbrooke</v>
      </c>
      <c r="L97" s="169" t="str">
        <f>IF(F97="","",VLOOKUP(F97,Lookups!$A$2:$F$99,6,FALSE))</f>
        <v>Carisbrooke</v>
      </c>
      <c r="M97" s="133" t="str">
        <f>IF(F97="","",IF(VLOOKUP(F97,Scores!$A$2:$J$98,3,FALSE)=0,"",VLOOKUP(F97,Scores!$A$2:$J$98,3,FALSE)))</f>
        <v/>
      </c>
      <c r="N97" s="67" t="str">
        <f>IF(F97="","",IF(VLOOKUP(F97,Scores!$A$2:$J$98,4,FALSE)=0,"",VLOOKUP(F97,Scores!$A$2:$J$98,4,FALSE)))</f>
        <v/>
      </c>
      <c r="O97" s="67" t="str">
        <f>IF(F97="","",IF(VLOOKUP(F97,Scores!$A$2:$J$98,5,FALSE)=0,"",VLOOKUP(F97,Scores!$A$2:$J$98,5,FALSE)))</f>
        <v/>
      </c>
      <c r="P97" s="67" t="str">
        <f>IF(F97="","",IF(VLOOKUP(F97,Scores!$A$2:$J$98,6,FALSE)=0,"",VLOOKUP(F97,Scores!$A$2:$J$98,6,FALSE)))</f>
        <v/>
      </c>
      <c r="Q97" s="67" t="str">
        <f>IF(F97="","",IF(VLOOKUP(F97,Scores!$A$2:$J$98,7,FALSE)=0,"",VLOOKUP(F97,Scores!$A$2:$J$98,7,FALSE)))</f>
        <v/>
      </c>
      <c r="R97" s="67" t="str">
        <f>IF(F97="","",IF(VLOOKUP(F97,Scores!$A$2:$J$98,8,FALSE)=0,"",VLOOKUP(F97,Scores!$A$2:$J$98,8,FALSE)))</f>
        <v/>
      </c>
      <c r="S97" s="67" t="str">
        <f>IF(F97="","",IF(VLOOKUP(F97,Scores!$A$2:$J$98,9,FALSE)=0,"",VLOOKUP(F97,Scores!$A$2:$J$98,9,FALSE)))</f>
        <v/>
      </c>
      <c r="T97" s="67" t="str">
        <f>IF(F97="","",IF(VLOOKUP(F97,Scores!$A$2:$J$98,10,FALSE)=0,"",VLOOKUP(F97,Scores!$A$2:$J$98,10,FALSE)))</f>
        <v/>
      </c>
      <c r="U97" s="46" t="str">
        <f>IFERROR(IF(M97=0,"",M97/$M$4),"")</f>
        <v/>
      </c>
      <c r="V97" s="46" t="str">
        <f>IFERROR(IF(N97=0,"",N97/$N$4),"")</f>
        <v/>
      </c>
      <c r="W97" s="46" t="str">
        <f>IFERROR(IF(O97=0,"",O97/$O$4),"")</f>
        <v/>
      </c>
      <c r="X97" s="46" t="str">
        <f>IFERROR(IF(P97=0,"",P97/$P$4),"")</f>
        <v/>
      </c>
      <c r="Y97" s="46" t="str">
        <f>IFERROR(IF(Q97=0,"",Q97/$Q$4),"")</f>
        <v/>
      </c>
      <c r="Z97" s="46" t="str">
        <f>IFERROR(IF(R97=0,"",R97/$R$4),"")</f>
        <v/>
      </c>
      <c r="AA97" s="46" t="str">
        <f>IFERROR(IF(S97=0,"",S97/$S$4),"")</f>
        <v/>
      </c>
      <c r="AB97" s="46" t="str">
        <f>IFERROR(IF(T97=0,"",T97/$T$4),"")</f>
        <v/>
      </c>
      <c r="AC97" s="48">
        <f>COUNT(U97:AB97)</f>
        <v>0</v>
      </c>
      <c r="AD97" s="47" t="str">
        <f>IFERROR(AVERAGE(U97:AB97),"")</f>
        <v/>
      </c>
      <c r="AE97" s="46" t="str" cm="1">
        <f t="array" ref="AE97">IFERROR(IF(AC97&gt;=5,AVERAGE(LARGE(U97:AB97,_xlfn.SEQUENCE(5))),AVERAGE(LARGE(U97:AB97,_xlfn.SEQUENCE(AC97)))),"")</f>
        <v/>
      </c>
      <c r="AF97" s="49">
        <f>SUM(M97:T97)</f>
        <v>0</v>
      </c>
      <c r="AG97" s="19" t="str" cm="1">
        <f t="array" ref="AG97">IFERROR(IF(AC97&gt;=5,SUM(LARGE(M97:T97,_xlfn.SEQUENCE(5))),SUM(LARGE(M97:T97,_xlfn.SEQUENCE(AC97)))),"")</f>
        <v/>
      </c>
      <c r="AH97" s="19" t="str">
        <f t="shared" si="48"/>
        <v/>
      </c>
      <c r="AI97" s="19" t="str">
        <f t="shared" si="44"/>
        <v/>
      </c>
      <c r="AJ97" s="50" t="str">
        <f>IFERROR(AVERAGE(M97:T97),"")</f>
        <v/>
      </c>
      <c r="AN97" s="19">
        <f t="shared" si="45"/>
        <v>0</v>
      </c>
      <c r="AO97" s="229" t="str">
        <f t="shared" si="46"/>
        <v/>
      </c>
      <c r="AP97" t="str">
        <f>IF(AC97=0,"",IF(COUNTIFS(AN:AN,AN97,AO:AO,"&gt;"&amp;AO97)+COUNTIFS(AN$6:AN97,AN97,AO$6:AO97,"="&amp;AO97)=0,"",COUNTIFS(AN:AN,AN97,AO:AO,"&gt;"&amp;AO97)+COUNTIFS(AN$6:AN97,AN97,AO$6:AO97,"="&amp;AO97)))</f>
        <v/>
      </c>
    </row>
    <row r="98" spans="1:42" x14ac:dyDescent="0.35">
      <c r="A98" s="19" t="str">
        <f>IF(K98="Visitor","V",IF(J98="Springer Class","P",IF(J98="Open Class","O",IF(H98="","",IF(H98="Grade C","C",IF(H98="Grade B","B",IF(H98="Grade A","A",IF(H98="Grade AA","AA","U"))))))))</f>
        <v>C</v>
      </c>
      <c r="B98" s="19" t="str">
        <f>IF(AC98=0,"",IF(COUNTIFS(A:A,A98,AE:AE,"&gt;"&amp;AE98)+COUNTIFS(A$6:A98,A98,AE$6:AE98,"="&amp;AE98)=0,"",COUNTIFS(A:A,A98,AE:AE,"&gt;"&amp;AE98)+COUNTIFS(A$6:A98,A98,AE$6:AE98,"="&amp;AE98)))</f>
        <v/>
      </c>
      <c r="C98" s="19" t="str">
        <f>IF(AC98=0,"",IF(COUNTIFS($AE$6:$AE$152,"&gt;"&amp;AE98)+COUNTIFS(AE$6:AE98,"="&amp;AE98)=0,"",COUNTIFS($AE$6:$AE$152,"&gt;"&amp;AE98)+COUNTIFS(AE$6:AE98,"="&amp;AE98)))</f>
        <v/>
      </c>
      <c r="D98" s="19" t="str">
        <f>IF(AC98=0,"",IF(COUNTIFS($AE$6:$AE$200,"&gt;"&amp;AE98)+COUNTIFS(AE$6:AE98,"="&amp;AE98)=0,"",COUNTIFS($AE$6:$AE$200,"&gt;"&amp;AE98)+COUNTIFS(AE$6:AE98,"="&amp;AE98)))</f>
        <v/>
      </c>
      <c r="E98" s="19" t="str">
        <f>IF(AC98=0,"",IF(COUNTIFS(AN:AN,AN98,AO:AO,"&gt;"&amp;AO98)+COUNTIFS(AN$6:AN98,AN98,AO$6:AO98,"="&amp;AO98)=0,"",COUNTIFS(AN:AN,AN98,AO:AO,"&gt;"&amp;AO98)+COUNTIFS(AN$6:AN98,AN98,AO$6:AO98,"="&amp;AO98)))</f>
        <v/>
      </c>
      <c r="F98" s="201" t="s">
        <v>64</v>
      </c>
      <c r="G98" s="216">
        <f>IF(F98="","",VLOOKUP(F98,Lookups!$A$2:$F$99,2,FALSE))</f>
        <v>1904</v>
      </c>
      <c r="H98" s="124" t="str">
        <f>IF(F98="","",VLOOKUP(F98,Lookups!$A$2:$F$1003,3,FALSE))</f>
        <v>Grade C</v>
      </c>
      <c r="I98" s="125" t="str">
        <f>IFERROR(VLOOKUP(AD98,Lookups!$R$2:$S$6,2,TRUE),"")</f>
        <v/>
      </c>
      <c r="J98" s="124" t="str">
        <f>IF(F98="","",VLOOKUP(F98,Lookups!$A$2:$F$99,4,FALSE))</f>
        <v>PCP Class</v>
      </c>
      <c r="K98" s="124" t="str">
        <f>IF(F98="","",VLOOKUP(F98,Lookups!$A$2:$F$99,5,FALSE))</f>
        <v>Meon</v>
      </c>
      <c r="L98" s="169" t="str">
        <f>IF(F98="","",VLOOKUP(F98,Lookups!$A$2:$F$99,6,FALSE))</f>
        <v>Meon</v>
      </c>
      <c r="M98" s="133" t="str">
        <f>IF(F98="","",IF(VLOOKUP(F98,Scores!$A$2:$J$98,3,FALSE)=0,"",VLOOKUP(F98,Scores!$A$2:$J$98,3,FALSE)))</f>
        <v/>
      </c>
      <c r="N98" s="67" t="str">
        <f>IF(F98="","",IF(VLOOKUP(F98,Scores!$A$2:$J$98,4,FALSE)=0,"",VLOOKUP(F98,Scores!$A$2:$J$98,4,FALSE)))</f>
        <v/>
      </c>
      <c r="O98" s="67" t="str">
        <f>IF(F98="","",IF(VLOOKUP(F98,Scores!$A$2:$J$98,5,FALSE)=0,"",VLOOKUP(F98,Scores!$A$2:$J$98,5,FALSE)))</f>
        <v/>
      </c>
      <c r="P98" s="67" t="str">
        <f>IF(F98="","",IF(VLOOKUP(F98,Scores!$A$2:$J$98,6,FALSE)=0,"",VLOOKUP(F98,Scores!$A$2:$J$98,6,FALSE)))</f>
        <v/>
      </c>
      <c r="Q98" s="67" t="str">
        <f>IF(F98="","",IF(VLOOKUP(F98,Scores!$A$2:$J$98,7,FALSE)=0,"",VLOOKUP(F98,Scores!$A$2:$J$98,7,FALSE)))</f>
        <v/>
      </c>
      <c r="R98" s="67" t="str">
        <f>IF(F98="","",IF(VLOOKUP(F98,Scores!$A$2:$J$98,8,FALSE)=0,"",VLOOKUP(F98,Scores!$A$2:$J$98,8,FALSE)))</f>
        <v/>
      </c>
      <c r="S98" s="67" t="str">
        <f>IF(F98="","",IF(VLOOKUP(F98,Scores!$A$2:$J$98,9,FALSE)=0,"",VLOOKUP(F98,Scores!$A$2:$J$98,9,FALSE)))</f>
        <v/>
      </c>
      <c r="T98" s="67" t="str">
        <f>IF(F98="","",IF(VLOOKUP(F98,Scores!$A$2:$J$98,10,FALSE)=0,"",VLOOKUP(F98,Scores!$A$2:$J$98,10,FALSE)))</f>
        <v/>
      </c>
      <c r="U98" s="46" t="str">
        <f>IFERROR(IF(M98=0,"",M98/$M$4),"")</f>
        <v/>
      </c>
      <c r="V98" s="46" t="str">
        <f>IFERROR(IF(N98=0,"",N98/$N$4),"")</f>
        <v/>
      </c>
      <c r="W98" s="46" t="str">
        <f>IFERROR(IF(O98=0,"",O98/$O$4),"")</f>
        <v/>
      </c>
      <c r="X98" s="46" t="str">
        <f>IFERROR(IF(P98=0,"",P98/$P$4),"")</f>
        <v/>
      </c>
      <c r="Y98" s="46" t="str">
        <f>IFERROR(IF(Q98=0,"",Q98/$Q$4),"")</f>
        <v/>
      </c>
      <c r="Z98" s="46" t="str">
        <f>IFERROR(IF(R98=0,"",R98/$R$4),"")</f>
        <v/>
      </c>
      <c r="AA98" s="46" t="str">
        <f>IFERROR(IF(S98=0,"",S98/$S$4),"")</f>
        <v/>
      </c>
      <c r="AB98" s="46" t="str">
        <f>IFERROR(IF(T98=0,"",T98/$T$4),"")</f>
        <v/>
      </c>
      <c r="AC98" s="48">
        <f>COUNT(U98:AB98)</f>
        <v>0</v>
      </c>
      <c r="AD98" s="47" t="str">
        <f>IFERROR(AVERAGE(U98:AB98),"")</f>
        <v/>
      </c>
      <c r="AE98" s="46" t="str" cm="1">
        <f t="array" ref="AE98">IFERROR(IF(AC98&gt;=5,AVERAGE(LARGE(U98:AB98,_xlfn.SEQUENCE(5))),AVERAGE(LARGE(U98:AB98,_xlfn.SEQUENCE(AC98)))),"")</f>
        <v/>
      </c>
      <c r="AF98" s="49">
        <f>SUM(M98:T98)</f>
        <v>0</v>
      </c>
      <c r="AG98" s="19" t="str" cm="1">
        <f t="array" ref="AG98">IFERROR(IF(AC98&gt;=5,SUM(LARGE(M98:T98,_xlfn.SEQUENCE(5))),SUM(LARGE(M98:T98,_xlfn.SEQUENCE(AC98)))),"")</f>
        <v/>
      </c>
      <c r="AH98" s="19" t="str">
        <f t="shared" si="48"/>
        <v/>
      </c>
      <c r="AI98" s="19" t="str">
        <f t="shared" si="44"/>
        <v/>
      </c>
      <c r="AJ98" s="50" t="str">
        <f>IFERROR(AVERAGE(M98:T98),"")</f>
        <v/>
      </c>
      <c r="AN98" s="19">
        <f t="shared" si="45"/>
        <v>0</v>
      </c>
      <c r="AO98" s="229" t="str">
        <f t="shared" si="46"/>
        <v/>
      </c>
      <c r="AP98" t="str">
        <f>IF(AC98=0,"",IF(COUNTIFS(AN:AN,AN98,AO:AO,"&gt;"&amp;AO98)+COUNTIFS(AN$6:AN98,AN98,AO$6:AO98,"="&amp;AO98)=0,"",COUNTIFS(AN:AN,AN98,AO:AO,"&gt;"&amp;AO98)+COUNTIFS(AN$6:AN98,AN98,AO$6:AO98,"="&amp;AO98)))</f>
        <v/>
      </c>
    </row>
    <row r="99" spans="1:42" x14ac:dyDescent="0.35">
      <c r="A99" s="19" t="str">
        <f t="shared" ref="A99:A104" si="49">IF(K99="Visitor","V",IF(J99="Springer Class","P",IF(J99="Open Class","O",IF(H99="","",IF(H99="Grade C","C",IF(H99="Grade B","B",IF(H99="Grade A","A",IF(H99="Grade AA","AA","U"))))))))</f>
        <v>C</v>
      </c>
      <c r="B99" s="19" t="str">
        <f>IF(AC99=0,"",IF(COUNTIFS(A:A,A99,AE:AE,"&gt;"&amp;AE99)+COUNTIFS(A$6:A99,A99,AE$6:AE99,"="&amp;AE99)=0,"",COUNTIFS(A:A,A99,AE:AE,"&gt;"&amp;AE99)+COUNTIFS(A$6:A99,A99,AE$6:AE99,"="&amp;AE99)))</f>
        <v/>
      </c>
      <c r="C99" s="19" t="str">
        <f>IF(AC99=0,"",IF(COUNTIFS($AE$6:$AE$152,"&gt;"&amp;AE99)+COUNTIFS(AE$6:AE99,"="&amp;AE99)=0,"",COUNTIFS($AE$6:$AE$152,"&gt;"&amp;AE99)+COUNTIFS(AE$6:AE99,"="&amp;AE99)))</f>
        <v/>
      </c>
      <c r="D99" s="19" t="str">
        <f>IF(AC99=0,"",IF(COUNTIFS($AE$6:$AE$200,"&gt;"&amp;AE99)+COUNTIFS(AE$6:AE99,"="&amp;AE99)=0,"",COUNTIFS($AE$6:$AE$200,"&gt;"&amp;AE99)+COUNTIFS(AE$6:AE99,"="&amp;AE99)))</f>
        <v/>
      </c>
      <c r="E99" s="19" t="str">
        <f>IF(AC99=0,"",IF(COUNTIFS(AN:AN,AN99,AO:AO,"&gt;"&amp;AO99)+COUNTIFS(AN$6:AN99,AN99,AO$6:AO99,"="&amp;AO99)=0,"",COUNTIFS(AN:AN,AN99,AO:AO,"&gt;"&amp;AO99)+COUNTIFS(AN$6:AN99,AN99,AO$6:AO99,"="&amp;AO99)))</f>
        <v/>
      </c>
      <c r="F99" s="201" t="s">
        <v>43</v>
      </c>
      <c r="G99" s="216">
        <f>IF(F99="","",VLOOKUP(F99,Lookups!$A$2:$F$99,2,FALSE))</f>
        <v>1513</v>
      </c>
      <c r="H99" s="124" t="str">
        <f>IF(F99="","",VLOOKUP(F99,Lookups!$A$2:$F$1003,3,FALSE))</f>
        <v>Grade C</v>
      </c>
      <c r="I99" s="125" t="str">
        <f>IFERROR(VLOOKUP(AD99,Lookups!$R$2:$S$6,2,TRUE),"")</f>
        <v/>
      </c>
      <c r="J99" s="124" t="str">
        <f>IF(F99="","",VLOOKUP(F99,Lookups!$A$2:$F$99,4,FALSE))</f>
        <v>PCP Class</v>
      </c>
      <c r="K99" s="124" t="str">
        <f>IF(F99="","",VLOOKUP(F99,Lookups!$A$2:$F$99,5,FALSE))</f>
        <v>Newbury</v>
      </c>
      <c r="L99" s="169" t="str">
        <f>IF(F99="","",VLOOKUP(F99,Lookups!$A$2:$F$99,6,FALSE))</f>
        <v>Newbury</v>
      </c>
      <c r="M99" s="133" t="str">
        <f>IF(F99="","",IF(VLOOKUP(F99,Scores!$A$2:$J$98,3,FALSE)=0,"",VLOOKUP(F99,Scores!$A$2:$J$98,3,FALSE)))</f>
        <v/>
      </c>
      <c r="N99" s="67" t="str">
        <f>IF(F99="","",IF(VLOOKUP(F99,Scores!$A$2:$J$98,4,FALSE)=0,"",VLOOKUP(F99,Scores!$A$2:$J$98,4,FALSE)))</f>
        <v/>
      </c>
      <c r="O99" s="67" t="str">
        <f>IF(F99="","",IF(VLOOKUP(F99,Scores!$A$2:$J$98,5,FALSE)=0,"",VLOOKUP(F99,Scores!$A$2:$J$98,5,FALSE)))</f>
        <v/>
      </c>
      <c r="P99" s="67" t="str">
        <f>IF(F99="","",IF(VLOOKUP(F99,Scores!$A$2:$J$98,6,FALSE)=0,"",VLOOKUP(F99,Scores!$A$2:$J$98,6,FALSE)))</f>
        <v/>
      </c>
      <c r="Q99" s="67" t="str">
        <f>IF(F99="","",IF(VLOOKUP(F99,Scores!$A$2:$J$98,7,FALSE)=0,"",VLOOKUP(F99,Scores!$A$2:$J$98,7,FALSE)))</f>
        <v/>
      </c>
      <c r="R99" s="67" t="str">
        <f>IF(F99="","",IF(VLOOKUP(F99,Scores!$A$2:$J$98,8,FALSE)=0,"",VLOOKUP(F99,Scores!$A$2:$J$98,8,FALSE)))</f>
        <v/>
      </c>
      <c r="S99" s="67" t="str">
        <f>IF(F99="","",IF(VLOOKUP(F99,Scores!$A$2:$J$98,9,FALSE)=0,"",VLOOKUP(F99,Scores!$A$2:$J$98,9,FALSE)))</f>
        <v/>
      </c>
      <c r="T99" s="67" t="str">
        <f>IF(F99="","",IF(VLOOKUP(F99,Scores!$A$2:$J$98,10,FALSE)=0,"",VLOOKUP(F99,Scores!$A$2:$J$98,10,FALSE)))</f>
        <v/>
      </c>
      <c r="U99" s="46" t="str">
        <f t="shared" ref="U99:U104" si="50">IFERROR(IF(M99=0,"",M99/$M$4),"")</f>
        <v/>
      </c>
      <c r="V99" s="46" t="str">
        <f t="shared" ref="V99:V104" si="51">IFERROR(IF(N99=0,"",N99/$N$4),"")</f>
        <v/>
      </c>
      <c r="W99" s="46" t="str">
        <f t="shared" ref="W99:W104" si="52">IFERROR(IF(O99=0,"",O99/$O$4),"")</f>
        <v/>
      </c>
      <c r="X99" s="46" t="str">
        <f t="shared" ref="X99:X104" si="53">IFERROR(IF(P99=0,"",P99/$P$4),"")</f>
        <v/>
      </c>
      <c r="Y99" s="46" t="str">
        <f t="shared" ref="Y99:Y104" si="54">IFERROR(IF(Q99=0,"",Q99/$Q$4),"")</f>
        <v/>
      </c>
      <c r="Z99" s="46" t="str">
        <f t="shared" ref="Z99:Z104" si="55">IFERROR(IF(R99=0,"",R99/$R$4),"")</f>
        <v/>
      </c>
      <c r="AA99" s="46" t="str">
        <f t="shared" ref="AA99:AA104" si="56">IFERROR(IF(S99=0,"",S99/$S$4),"")</f>
        <v/>
      </c>
      <c r="AB99" s="46" t="str">
        <f t="shared" ref="AB99:AB104" si="57">IFERROR(IF(T99=0,"",T99/$T$4),"")</f>
        <v/>
      </c>
      <c r="AC99" s="48">
        <f t="shared" ref="AC99:AC104" si="58">COUNT(U99:AB99)</f>
        <v>0</v>
      </c>
      <c r="AD99" s="47" t="str">
        <f t="shared" ref="AD99:AD104" si="59">IFERROR(AVERAGE(U99:AB99),"")</f>
        <v/>
      </c>
      <c r="AE99" s="46" t="str" cm="1">
        <f t="array" ref="AE99">IFERROR(IF(AC99&gt;=5,AVERAGE(LARGE(U99:AB99,_xlfn.SEQUENCE(5))),AVERAGE(LARGE(U99:AB99,_xlfn.SEQUENCE(AC99)))),"")</f>
        <v/>
      </c>
      <c r="AF99" s="49">
        <f t="shared" ref="AF99:AF100" si="60">SUM(M99:T99)</f>
        <v>0</v>
      </c>
      <c r="AG99" s="19" t="str" cm="1">
        <f t="array" ref="AG99">IFERROR(IF(AC99&gt;=5,SUM(LARGE(M99:T99,_xlfn.SEQUENCE(5))),SUM(LARGE(M99:T99,_xlfn.SEQUENCE(AC99)))),"")</f>
        <v/>
      </c>
      <c r="AH99" s="19" t="str">
        <f t="shared" si="48"/>
        <v/>
      </c>
      <c r="AI99" s="19" t="str">
        <f t="shared" si="44"/>
        <v/>
      </c>
      <c r="AJ99" s="50" t="str">
        <f t="shared" ref="AJ99:AJ104" si="61">IFERROR(AVERAGE(M99:T99),"")</f>
        <v/>
      </c>
      <c r="AN99" s="19">
        <f t="shared" si="45"/>
        <v>0</v>
      </c>
      <c r="AO99" s="229" t="str">
        <f t="shared" si="46"/>
        <v/>
      </c>
      <c r="AP99" t="str">
        <f>IF(AC99=0,"",IF(COUNTIFS(AN:AN,AN99,AO:AO,"&gt;"&amp;AO99)+COUNTIFS(AN$6:AN99,AN99,AO$6:AO99,"="&amp;AO99)=0,"",COUNTIFS(AN:AN,AN99,AO:AO,"&gt;"&amp;AO99)+COUNTIFS(AN$6:AN99,AN99,AO$6:AO99,"="&amp;AO99)))</f>
        <v/>
      </c>
    </row>
    <row r="100" spans="1:42" x14ac:dyDescent="0.35">
      <c r="A100" s="19" t="str">
        <f t="shared" si="49"/>
        <v>C</v>
      </c>
      <c r="B100" s="19">
        <f>IF(AC100=0,"",IF(COUNTIFS(A:A,A100,AE:AE,"&gt;"&amp;AE100)+COUNTIFS(A$6:A100,A100,AE$6:AE100,"="&amp;AE100)=0,"",COUNTIFS(A:A,A100,AE:AE,"&gt;"&amp;AE100)+COUNTIFS(A$6:A100,A100,AE$6:AE100,"="&amp;AE100)))</f>
        <v>4</v>
      </c>
      <c r="C100" s="19">
        <f>IF(AC100=0,"",IF(COUNTIFS($AE$6:$AE$152,"&gt;"&amp;AE100)+COUNTIFS(AE$6:AE100,"="&amp;AE100)=0,"",COUNTIFS($AE$6:$AE$152,"&gt;"&amp;AE100)+COUNTIFS(AE$6:AE100,"="&amp;AE100)))</f>
        <v>21</v>
      </c>
      <c r="D100" s="19">
        <f>IF(AC100=0,"",IF(COUNTIFS($AE$6:$AE$200,"&gt;"&amp;AE100)+COUNTIFS(AE$6:AE100,"="&amp;AE100)=0,"",COUNTIFS($AE$6:$AE$200,"&gt;"&amp;AE100)+COUNTIFS(AE$6:AE100,"="&amp;AE100)))</f>
        <v>21</v>
      </c>
      <c r="E100" s="19" t="str">
        <f>IF(AC100=0,"",IF(COUNTIFS(AN:AN,AN100,AO:AO,"&gt;"&amp;AO100)+COUNTIFS(AN$6:AN100,AN100,AO$6:AO100,"="&amp;AO100)=0,"",COUNTIFS(AN:AN,AN100,AO:AO,"&gt;"&amp;AO100)+COUNTIFS(AN$6:AN100,AN100,AO$6:AO100,"="&amp;AO100)))</f>
        <v/>
      </c>
      <c r="F100" s="201" t="s">
        <v>60</v>
      </c>
      <c r="G100" s="216">
        <f>IF(F100="","",VLOOKUP(F100,Lookups!$A$2:$F$99,2,FALSE))</f>
        <v>1431</v>
      </c>
      <c r="H100" s="124" t="str">
        <f>IF(F100="","",VLOOKUP(F100,Lookups!$A$2:$F$1003,3,FALSE))</f>
        <v>Grade C</v>
      </c>
      <c r="I100" s="125" t="str">
        <f>IFERROR(VLOOKUP(AD100,Lookups!$R$2:$S$6,2,TRUE),"")</f>
        <v>C</v>
      </c>
      <c r="J100" s="124" t="str">
        <f>IF(F100="","",VLOOKUP(F100,Lookups!$A$2:$F$99,4,FALSE))</f>
        <v>PCP Class</v>
      </c>
      <c r="K100" s="124" t="str">
        <f>IF(F100="","",VLOOKUP(F100,Lookups!$A$2:$F$99,5,FALSE))</f>
        <v>Buccaneers</v>
      </c>
      <c r="L100" s="169" t="str">
        <f>IF(F100="","",VLOOKUP(F100,Lookups!$A$2:$F$99,6,FALSE))</f>
        <v>Buccaneers</v>
      </c>
      <c r="M100" s="133">
        <f>IF(F100="","",IF(VLOOKUP(F100,Scores!$A$2:$J$98,3,FALSE)=0,"",VLOOKUP(F100,Scores!$A$2:$J$98,3,FALSE)))</f>
        <v>16</v>
      </c>
      <c r="N100" s="67" t="str">
        <f>IF(F100="","",IF(VLOOKUP(F100,Scores!$A$2:$J$98,4,FALSE)=0,"",VLOOKUP(F100,Scores!$A$2:$J$98,4,FALSE)))</f>
        <v/>
      </c>
      <c r="O100" s="67" t="str">
        <f>IF(F100="","",IF(VLOOKUP(F100,Scores!$A$2:$J$98,5,FALSE)=0,"",VLOOKUP(F100,Scores!$A$2:$J$98,5,FALSE)))</f>
        <v/>
      </c>
      <c r="P100" s="67" t="str">
        <f>IF(F100="","",IF(VLOOKUP(F100,Scores!$A$2:$J$98,6,FALSE)=0,"",VLOOKUP(F100,Scores!$A$2:$J$98,6,FALSE)))</f>
        <v/>
      </c>
      <c r="Q100" s="67" t="str">
        <f>IF(F100="","",IF(VLOOKUP(F100,Scores!$A$2:$J$98,7,FALSE)=0,"",VLOOKUP(F100,Scores!$A$2:$J$98,7,FALSE)))</f>
        <v/>
      </c>
      <c r="R100" s="67" t="str">
        <f>IF(F100="","",IF(VLOOKUP(F100,Scores!$A$2:$J$98,8,FALSE)=0,"",VLOOKUP(F100,Scores!$A$2:$J$98,8,FALSE)))</f>
        <v/>
      </c>
      <c r="S100" s="67" t="str">
        <f>IF(F100="","",IF(VLOOKUP(F100,Scores!$A$2:$J$98,9,FALSE)=0,"",VLOOKUP(F100,Scores!$A$2:$J$98,9,FALSE)))</f>
        <v/>
      </c>
      <c r="T100" s="67" t="str">
        <f>IF(F100="","",IF(VLOOKUP(F100,Scores!$A$2:$J$98,10,FALSE)=0,"",VLOOKUP(F100,Scores!$A$2:$J$98,10,FALSE)))</f>
        <v/>
      </c>
      <c r="U100" s="46">
        <f t="shared" si="50"/>
        <v>0.45714285714285713</v>
      </c>
      <c r="V100" s="46" t="str">
        <f t="shared" si="51"/>
        <v/>
      </c>
      <c r="W100" s="46" t="str">
        <f t="shared" si="52"/>
        <v/>
      </c>
      <c r="X100" s="46" t="str">
        <f t="shared" si="53"/>
        <v/>
      </c>
      <c r="Y100" s="46" t="str">
        <f t="shared" si="54"/>
        <v/>
      </c>
      <c r="Z100" s="46" t="str">
        <f t="shared" si="55"/>
        <v/>
      </c>
      <c r="AA100" s="46" t="str">
        <f t="shared" si="56"/>
        <v/>
      </c>
      <c r="AB100" s="46" t="str">
        <f t="shared" si="57"/>
        <v/>
      </c>
      <c r="AC100" s="48">
        <f t="shared" si="58"/>
        <v>1</v>
      </c>
      <c r="AD100" s="47">
        <f t="shared" si="59"/>
        <v>0.45714285714285713</v>
      </c>
      <c r="AE100" s="46" cm="1">
        <f t="array" ref="AE100">IFERROR(IF(AC100&gt;=5,AVERAGE(LARGE(U100:AB100,_xlfn.SEQUENCE(5))),AVERAGE(LARGE(U100:AB100,_xlfn.SEQUENCE(AC100)))),"")</f>
        <v>0.45714285714285713</v>
      </c>
      <c r="AF100" s="49">
        <f t="shared" si="60"/>
        <v>16</v>
      </c>
      <c r="AG100" s="19" cm="1">
        <f t="array" ref="AG100">IFERROR(IF(AC100&gt;=5,SUM(LARGE(M100:T100,_xlfn.SEQUENCE(5))),SUM(LARGE(M100:T100,_xlfn.SEQUENCE(AC100)))),"")</f>
        <v>16</v>
      </c>
      <c r="AH100" s="19">
        <f t="shared" si="48"/>
        <v>19</v>
      </c>
      <c r="AI100" s="19">
        <f t="shared" si="44"/>
        <v>19</v>
      </c>
      <c r="AJ100" s="50">
        <f t="shared" si="61"/>
        <v>16</v>
      </c>
      <c r="AN100" s="19">
        <f t="shared" si="45"/>
        <v>0</v>
      </c>
      <c r="AO100" s="229" t="str">
        <f t="shared" si="46"/>
        <v/>
      </c>
      <c r="AP100" t="str">
        <f>IF(AC100=0,"",IF(COUNTIFS(AN:AN,AN100,AO:AO,"&gt;"&amp;AO100)+COUNTIFS(AN$6:AN100,AN100,AO$6:AO100,"="&amp;AO100)=0,"",COUNTIFS(AN:AN,AN100,AO:AO,"&gt;"&amp;AO100)+COUNTIFS(AN$6:AN100,AN100,AO$6:AO100,"="&amp;AO100)))</f>
        <v/>
      </c>
    </row>
    <row r="101" spans="1:42" x14ac:dyDescent="0.35">
      <c r="A101" s="19" t="str">
        <f t="shared" si="49"/>
        <v/>
      </c>
      <c r="B101" s="19" t="str">
        <f>IF(AC101=0,"",IF(COUNTIFS(A:A,A101,AE:AE,"&gt;"&amp;AE101)+COUNTIFS(A$6:A101,A101,AE$6:AE101,"="&amp;AE101)=0,"",COUNTIFS(A:A,A101,AE:AE,"&gt;"&amp;AE101)+COUNTIFS(A$6:A101,A101,AE$6:AE101,"="&amp;AE101)))</f>
        <v/>
      </c>
      <c r="C101" s="19" t="str">
        <f>IF(AC101=0,"",IF(COUNTIFS($AE$6:$AE$152,"&gt;"&amp;AE101)+COUNTIFS(AE$6:AE101,"="&amp;AE101)=0,"",COUNTIFS($AE$6:$AE$152,"&gt;"&amp;AE101)+COUNTIFS(AE$6:AE101,"="&amp;AE101)))</f>
        <v/>
      </c>
      <c r="D101" s="19" t="str">
        <f>IF(AC101=0,"",IF(COUNTIFS($AE$6:$AE$200,"&gt;"&amp;AE101)+COUNTIFS(AE$6:AE101,"="&amp;AE101)=0,"",COUNTIFS($AE$6:$AE$200,"&gt;"&amp;AE101)+COUNTIFS(AE$6:AE101,"="&amp;AE101)))</f>
        <v/>
      </c>
      <c r="E101" s="19" t="str">
        <f>IF(AC101=0,"",IF(COUNTIFS(AN:AN,AN101,AO:AO,"&gt;"&amp;AO101)+COUNTIFS(AN$6:AN101,AN101,AO$6:AO101,"="&amp;AO101)=0,"",COUNTIFS(AN:AN,AN101,AO:AO,"&gt;"&amp;AO101)+COUNTIFS(AN$6:AN101,AN101,AO$6:AO101,"="&amp;AO101)))</f>
        <v/>
      </c>
      <c r="F101" s="201"/>
      <c r="G101" s="216" t="str">
        <f>IF(F101="","",VLOOKUP(F101,Lookups!$A$2:$F$99,2,FALSE))</f>
        <v/>
      </c>
      <c r="H101" s="124" t="str">
        <f>IF(F101="","",VLOOKUP(F101,Lookups!$A$2:$F$1003,3,FALSE))</f>
        <v/>
      </c>
      <c r="I101" s="125" t="str">
        <f>IFERROR(VLOOKUP(AD101,Lookups!$R$2:$S$6,2,TRUE),"")</f>
        <v/>
      </c>
      <c r="J101" s="124" t="str">
        <f>IF(F101="","",VLOOKUP(F101,Lookups!$A$2:$F$99,4,FALSE))</f>
        <v/>
      </c>
      <c r="K101" s="124" t="str">
        <f>IF(F101="","",VLOOKUP(F101,Lookups!$A$2:$F$99,5,FALSE))</f>
        <v/>
      </c>
      <c r="L101" s="169" t="str">
        <f>IF(F101="","",VLOOKUP(F101,Lookups!$A$2:$F$99,6,FALSE))</f>
        <v/>
      </c>
      <c r="M101" s="133" t="str">
        <f>IF(F101="","",IF(VLOOKUP(F101,Scores!$A$2:$J$98,3,FALSE)=0,"",VLOOKUP(F101,Scores!$A$2:$J$98,3,FALSE)))</f>
        <v/>
      </c>
      <c r="N101" s="67" t="str">
        <f>IF(F101="","",IF(VLOOKUP(F101,Scores!$A$2:$J$98,4,FALSE)=0,"",VLOOKUP(F101,Scores!$A$2:$J$98,4,FALSE)))</f>
        <v/>
      </c>
      <c r="O101" s="67" t="str">
        <f>IF(F101="","",IF(VLOOKUP(F101,Scores!$A$2:$J$98,5,FALSE)=0,"",VLOOKUP(F101,Scores!$A$2:$J$98,5,FALSE)))</f>
        <v/>
      </c>
      <c r="P101" s="67" t="str">
        <f>IF(F101="","",IF(VLOOKUP(F101,Scores!$A$2:$J$98,6,FALSE)=0,"",VLOOKUP(F101,Scores!$A$2:$J$98,6,FALSE)))</f>
        <v/>
      </c>
      <c r="Q101" s="67" t="str">
        <f>IF(F101="","",IF(VLOOKUP(F101,Scores!$A$2:$J$98,7,FALSE)=0,"",VLOOKUP(F101,Scores!$A$2:$J$98,7,FALSE)))</f>
        <v/>
      </c>
      <c r="R101" s="67" t="str">
        <f>IF(F101="","",IF(VLOOKUP(F101,Scores!$A$2:$J$98,8,FALSE)=0,"",VLOOKUP(F101,Scores!$A$2:$J$98,8,FALSE)))</f>
        <v/>
      </c>
      <c r="S101" s="67" t="str">
        <f>IF(F101="","",IF(VLOOKUP(F101,Scores!$A$2:$J$98,9,FALSE)=0,"",VLOOKUP(F101,Scores!$A$2:$J$98,9,FALSE)))</f>
        <v/>
      </c>
      <c r="T101" s="67" t="str">
        <f>IF(F101="","",IF(VLOOKUP(F101,Scores!$A$2:$J$98,10,FALSE)=0,"",VLOOKUP(F101,Scores!$A$2:$J$98,10,FALSE)))</f>
        <v/>
      </c>
      <c r="U101" s="46" t="str">
        <f t="shared" si="50"/>
        <v/>
      </c>
      <c r="V101" s="46" t="str">
        <f t="shared" si="51"/>
        <v/>
      </c>
      <c r="W101" s="46" t="str">
        <f t="shared" si="52"/>
        <v/>
      </c>
      <c r="X101" s="46" t="str">
        <f t="shared" si="53"/>
        <v/>
      </c>
      <c r="Y101" s="46" t="str">
        <f t="shared" si="54"/>
        <v/>
      </c>
      <c r="Z101" s="46" t="str">
        <f t="shared" si="55"/>
        <v/>
      </c>
      <c r="AA101" s="46" t="str">
        <f t="shared" si="56"/>
        <v/>
      </c>
      <c r="AB101" s="46" t="str">
        <f t="shared" si="57"/>
        <v/>
      </c>
      <c r="AC101" s="48">
        <f t="shared" si="58"/>
        <v>0</v>
      </c>
      <c r="AD101" s="47" t="str">
        <f t="shared" si="59"/>
        <v/>
      </c>
      <c r="AE101" s="46" t="str" cm="1">
        <f t="array" ref="AE101">IFERROR(IF(AC101&gt;=5,AVERAGE(LARGE(U101:AB101,_xlfn.SEQUENCE(5))),AVERAGE(LARGE(U101:AB101,_xlfn.SEQUENCE(AC101)))),"")</f>
        <v/>
      </c>
      <c r="AF101" s="49">
        <f t="shared" ref="AF101:AF104" si="62">SUM(M101:T101)</f>
        <v>0</v>
      </c>
      <c r="AG101" s="19" t="str" cm="1">
        <f t="array" ref="AG101">IFERROR(IF(AC101&gt;=5,SUM(LARGE(M101:T101,_xlfn.SEQUENCE(5))),SUM(LARGE(M101:T101,_xlfn.SEQUENCE(AC101)))),"")</f>
        <v/>
      </c>
      <c r="AH101" s="19" t="str">
        <f t="shared" si="48"/>
        <v/>
      </c>
      <c r="AI101" s="19" t="str">
        <f t="shared" si="44"/>
        <v/>
      </c>
      <c r="AJ101" s="50" t="str">
        <f t="shared" si="61"/>
        <v/>
      </c>
      <c r="AN101" s="19">
        <f t="shared" si="45"/>
        <v>0</v>
      </c>
      <c r="AO101" s="229" t="str">
        <f t="shared" si="46"/>
        <v/>
      </c>
      <c r="AP101" t="str">
        <f>IF(AC101=0,"",IF(COUNTIFS(AN:AN,AN101,AO:AO,"&gt;"&amp;AO101)+COUNTIFS(AN$6:AN101,AN101,AO$6:AO101,"="&amp;AO101)=0,"",COUNTIFS(AN:AN,AN101,AO:AO,"&gt;"&amp;AO101)+COUNTIFS(AN$6:AN101,AN101,AO$6:AO101,"="&amp;AO101)))</f>
        <v/>
      </c>
    </row>
    <row r="102" spans="1:42" x14ac:dyDescent="0.35">
      <c r="A102" s="19" t="str">
        <f t="shared" si="49"/>
        <v/>
      </c>
      <c r="B102" s="19" t="str">
        <f>IF(AC102=0,"",IF(COUNTIFS(A:A,A102,AE:AE,"&gt;"&amp;AE102)+COUNTIFS(A$6:A102,A102,AE$6:AE102,"="&amp;AE102)=0,"",COUNTIFS(A:A,A102,AE:AE,"&gt;"&amp;AE102)+COUNTIFS(A$6:A102,A102,AE$6:AE102,"="&amp;AE102)))</f>
        <v/>
      </c>
      <c r="C102" s="19" t="str">
        <f>IF(AC102=0,"",IF(COUNTIFS($AE$6:$AE$152,"&gt;"&amp;AE102)+COUNTIFS(AE$6:AE102,"="&amp;AE102)=0,"",COUNTIFS($AE$6:$AE$152,"&gt;"&amp;AE102)+COUNTIFS(AE$6:AE102,"="&amp;AE102)))</f>
        <v/>
      </c>
      <c r="D102" s="19" t="str">
        <f>IF(AC102=0,"",IF(COUNTIFS($AE$6:$AE$200,"&gt;"&amp;AE102)+COUNTIFS(AE$6:AE102,"="&amp;AE102)=0,"",COUNTIFS($AE$6:$AE$200,"&gt;"&amp;AE102)+COUNTIFS(AE$6:AE102,"="&amp;AE102)))</f>
        <v/>
      </c>
      <c r="E102" s="19" t="str">
        <f>IF(AC102=0,"",IF(COUNTIFS(AN:AN,AN102,AO:AO,"&gt;"&amp;AO102)+COUNTIFS(AN$6:AN102,AN102,AO$6:AO102,"="&amp;AO102)=0,"",COUNTIFS(AN:AN,AN102,AO:AO,"&gt;"&amp;AO102)+COUNTIFS(AN$6:AN102,AN102,AO$6:AO102,"="&amp;AO102)))</f>
        <v/>
      </c>
      <c r="F102" s="201"/>
      <c r="G102" s="216" t="str">
        <f>IF(F102="","",VLOOKUP(F102,Lookups!$A$2:$F$99,2,FALSE))</f>
        <v/>
      </c>
      <c r="H102" s="124" t="str">
        <f>IF(F102="","",VLOOKUP(F102,Lookups!$A$2:$F$1003,3,FALSE))</f>
        <v/>
      </c>
      <c r="I102" s="125" t="str">
        <f>IFERROR(VLOOKUP(AD102,Lookups!$R$2:$S$6,2,TRUE),"")</f>
        <v/>
      </c>
      <c r="J102" s="124" t="str">
        <f>IF(F102="","",VLOOKUP(F102,Lookups!$A$2:$F$99,4,FALSE))</f>
        <v/>
      </c>
      <c r="K102" s="124" t="str">
        <f>IF(F102="","",VLOOKUP(F102,Lookups!$A$2:$F$99,5,FALSE))</f>
        <v/>
      </c>
      <c r="L102" s="169" t="str">
        <f>IF(F102="","",VLOOKUP(F102,Lookups!$A$2:$F$99,6,FALSE))</f>
        <v/>
      </c>
      <c r="M102" s="133" t="str">
        <f>IF(F102="","",IF(VLOOKUP(F102,Scores!$A$2:$J$98,3,FALSE)=0,"",VLOOKUP(F102,Scores!$A$2:$J$98,3,FALSE)))</f>
        <v/>
      </c>
      <c r="N102" s="67" t="str">
        <f>IF(F102="","",IF(VLOOKUP(F102,Scores!$A$2:$J$98,4,FALSE)=0,"",VLOOKUP(F102,Scores!$A$2:$J$98,4,FALSE)))</f>
        <v/>
      </c>
      <c r="O102" s="67" t="str">
        <f>IF(F102="","",IF(VLOOKUP(F102,Scores!$A$2:$J$98,5,FALSE)=0,"",VLOOKUP(F102,Scores!$A$2:$J$98,5,FALSE)))</f>
        <v/>
      </c>
      <c r="P102" s="67" t="str">
        <f>IF(F102="","",IF(VLOOKUP(F102,Scores!$A$2:$J$98,6,FALSE)=0,"",VLOOKUP(F102,Scores!$A$2:$J$98,6,FALSE)))</f>
        <v/>
      </c>
      <c r="Q102" s="67" t="str">
        <f>IF(F102="","",IF(VLOOKUP(F102,Scores!$A$2:$J$98,7,FALSE)=0,"",VLOOKUP(F102,Scores!$A$2:$J$98,7,FALSE)))</f>
        <v/>
      </c>
      <c r="R102" s="67" t="str">
        <f>IF(F102="","",IF(VLOOKUP(F102,Scores!$A$2:$J$98,8,FALSE)=0,"",VLOOKUP(F102,Scores!$A$2:$J$98,8,FALSE)))</f>
        <v/>
      </c>
      <c r="S102" s="67" t="str">
        <f>IF(F102="","",IF(VLOOKUP(F102,Scores!$A$2:$J$98,9,FALSE)=0,"",VLOOKUP(F102,Scores!$A$2:$J$98,9,FALSE)))</f>
        <v/>
      </c>
      <c r="T102" s="67" t="str">
        <f>IF(F102="","",IF(VLOOKUP(F102,Scores!$A$2:$J$98,10,FALSE)=0,"",VLOOKUP(F102,Scores!$A$2:$J$98,10,FALSE)))</f>
        <v/>
      </c>
      <c r="U102" s="46" t="str">
        <f t="shared" si="50"/>
        <v/>
      </c>
      <c r="V102" s="46" t="str">
        <f t="shared" si="51"/>
        <v/>
      </c>
      <c r="W102" s="46" t="str">
        <f t="shared" si="52"/>
        <v/>
      </c>
      <c r="X102" s="46" t="str">
        <f t="shared" si="53"/>
        <v/>
      </c>
      <c r="Y102" s="46" t="str">
        <f t="shared" si="54"/>
        <v/>
      </c>
      <c r="Z102" s="46" t="str">
        <f t="shared" si="55"/>
        <v/>
      </c>
      <c r="AA102" s="46" t="str">
        <f t="shared" si="56"/>
        <v/>
      </c>
      <c r="AB102" s="46" t="str">
        <f t="shared" si="57"/>
        <v/>
      </c>
      <c r="AC102" s="48">
        <f t="shared" si="58"/>
        <v>0</v>
      </c>
      <c r="AD102" s="47" t="str">
        <f t="shared" si="59"/>
        <v/>
      </c>
      <c r="AE102" s="46" t="str" cm="1">
        <f t="array" ref="AE102">IFERROR(IF(AC102&gt;=5,AVERAGE(LARGE(U102:AB102,_xlfn.SEQUENCE(5))),AVERAGE(LARGE(U102:AB102,_xlfn.SEQUENCE(AC102)))),"")</f>
        <v/>
      </c>
      <c r="AF102" s="49">
        <f t="shared" si="62"/>
        <v>0</v>
      </c>
      <c r="AG102" s="19" t="str" cm="1">
        <f t="array" ref="AG102">IFERROR(IF(AC102&gt;=5,SUM(LARGE(M102:T102,_xlfn.SEQUENCE(5))),SUM(LARGE(M102:T102,_xlfn.SEQUENCE(AC102)))),"")</f>
        <v/>
      </c>
      <c r="AH102" s="19" t="str">
        <f t="shared" si="48"/>
        <v/>
      </c>
      <c r="AI102" s="19" t="str">
        <f t="shared" si="44"/>
        <v/>
      </c>
      <c r="AJ102" s="50" t="str">
        <f t="shared" si="61"/>
        <v/>
      </c>
      <c r="AN102" s="19">
        <f t="shared" si="45"/>
        <v>0</v>
      </c>
      <c r="AO102" s="229" t="str">
        <f t="shared" si="46"/>
        <v/>
      </c>
      <c r="AP102" t="str">
        <f>IF(AC102=0,"",IF(COUNTIFS(AN:AN,AN102,AO:AO,"&gt;"&amp;AO102)+COUNTIFS(AN$6:AN102,AN102,AO$6:AO102,"="&amp;AO102)=0,"",COUNTIFS(AN:AN,AN102,AO:AO,"&gt;"&amp;AO102)+COUNTIFS(AN$6:AN102,AN102,AO$6:AO102,"="&amp;AO102)))</f>
        <v/>
      </c>
    </row>
    <row r="103" spans="1:42" x14ac:dyDescent="0.35">
      <c r="A103" s="19" t="str">
        <f t="shared" si="49"/>
        <v/>
      </c>
      <c r="B103" s="19" t="str">
        <f>IF(AC103=0,"",IF(COUNTIFS(A:A,A103,AE:AE,"&gt;"&amp;AE103)+COUNTIFS(A$6:A103,A103,AE$6:AE103,"="&amp;AE103)=0,"",COUNTIFS(A:A,A103,AE:AE,"&gt;"&amp;AE103)+COUNTIFS(A$6:A103,A103,AE$6:AE103,"="&amp;AE103)))</f>
        <v/>
      </c>
      <c r="C103" s="19" t="str">
        <f>IF(AC103=0,"",IF(COUNTIFS($AE$6:$AE$152,"&gt;"&amp;AE103)+COUNTIFS(AE$6:AE103,"="&amp;AE103)=0,"",COUNTIFS($AE$6:$AE$152,"&gt;"&amp;AE103)+COUNTIFS(AE$6:AE103,"="&amp;AE103)))</f>
        <v/>
      </c>
      <c r="D103" s="19" t="str">
        <f>IF(AC103=0,"",IF(COUNTIFS($AE$6:$AE$200,"&gt;"&amp;AE103)+COUNTIFS(AE$6:AE103,"="&amp;AE103)=0,"",COUNTIFS($AE$6:$AE$200,"&gt;"&amp;AE103)+COUNTIFS(AE$6:AE103,"="&amp;AE103)))</f>
        <v/>
      </c>
      <c r="E103" s="19" t="str">
        <f>IF(AC103=0,"",IF(COUNTIFS(AN:AN,AN103,AO:AO,"&gt;"&amp;AO103)+COUNTIFS(AN$6:AN103,AN103,AO$6:AO103,"="&amp;AO103)=0,"",COUNTIFS(AN:AN,AN103,AO:AO,"&gt;"&amp;AO103)+COUNTIFS(AN$6:AN103,AN103,AO$6:AO103,"="&amp;AO103)))</f>
        <v/>
      </c>
      <c r="F103" s="201"/>
      <c r="G103" s="216" t="str">
        <f>IF(F103="","",VLOOKUP(F103,Lookups!$A$2:$F$99,2,FALSE))</f>
        <v/>
      </c>
      <c r="H103" s="124" t="str">
        <f>IF(F103="","",VLOOKUP(F103,Lookups!$A$2:$F$1003,3,FALSE))</f>
        <v/>
      </c>
      <c r="I103" s="125" t="str">
        <f>IFERROR(VLOOKUP(AD103,Lookups!$R$2:$S$6,2,TRUE),"")</f>
        <v/>
      </c>
      <c r="J103" s="124" t="str">
        <f>IF(F103="","",VLOOKUP(F103,Lookups!$A$2:$F$99,4,FALSE))</f>
        <v/>
      </c>
      <c r="K103" s="124" t="str">
        <f>IF(F103="","",VLOOKUP(F103,Lookups!$A$2:$F$99,5,FALSE))</f>
        <v/>
      </c>
      <c r="L103" s="169" t="str">
        <f>IF(F103="","",VLOOKUP(F103,Lookups!$A$2:$F$99,6,FALSE))</f>
        <v/>
      </c>
      <c r="M103" s="133" t="str">
        <f>IF(F103="","",IF(VLOOKUP(F103,Scores!$A$2:$J$98,3,FALSE)=0,"",VLOOKUP(F103,Scores!$A$2:$J$98,3,FALSE)))</f>
        <v/>
      </c>
      <c r="N103" s="67" t="str">
        <f>IF(F103="","",IF(VLOOKUP(F103,Scores!$A$2:$J$98,4,FALSE)=0,"",VLOOKUP(F103,Scores!$A$2:$J$98,4,FALSE)))</f>
        <v/>
      </c>
      <c r="O103" s="67" t="str">
        <f>IF(F103="","",IF(VLOOKUP(F103,Scores!$A$2:$J$98,5,FALSE)=0,"",VLOOKUP(F103,Scores!$A$2:$J$98,5,FALSE)))</f>
        <v/>
      </c>
      <c r="P103" s="67" t="str">
        <f>IF(F103="","",IF(VLOOKUP(F103,Scores!$A$2:$J$98,6,FALSE)=0,"",VLOOKUP(F103,Scores!$A$2:$J$98,6,FALSE)))</f>
        <v/>
      </c>
      <c r="Q103" s="67" t="str">
        <f>IF(F103="","",IF(VLOOKUP(F103,Scores!$A$2:$J$98,7,FALSE)=0,"",VLOOKUP(F103,Scores!$A$2:$J$98,7,FALSE)))</f>
        <v/>
      </c>
      <c r="R103" s="67" t="str">
        <f>IF(F103="","",IF(VLOOKUP(F103,Scores!$A$2:$J$98,8,FALSE)=0,"",VLOOKUP(F103,Scores!$A$2:$J$98,8,FALSE)))</f>
        <v/>
      </c>
      <c r="S103" s="67" t="str">
        <f>IF(F103="","",IF(VLOOKUP(F103,Scores!$A$2:$J$98,9,FALSE)=0,"",VLOOKUP(F103,Scores!$A$2:$J$98,9,FALSE)))</f>
        <v/>
      </c>
      <c r="T103" s="67" t="str">
        <f>IF(F103="","",IF(VLOOKUP(F103,Scores!$A$2:$J$98,10,FALSE)=0,"",VLOOKUP(F103,Scores!$A$2:$J$98,10,FALSE)))</f>
        <v/>
      </c>
      <c r="U103" s="46" t="str">
        <f t="shared" si="50"/>
        <v/>
      </c>
      <c r="V103" s="46" t="str">
        <f t="shared" si="51"/>
        <v/>
      </c>
      <c r="W103" s="46" t="str">
        <f t="shared" si="52"/>
        <v/>
      </c>
      <c r="X103" s="46" t="str">
        <f t="shared" si="53"/>
        <v/>
      </c>
      <c r="Y103" s="46" t="str">
        <f t="shared" si="54"/>
        <v/>
      </c>
      <c r="Z103" s="46" t="str">
        <f t="shared" si="55"/>
        <v/>
      </c>
      <c r="AA103" s="46" t="str">
        <f t="shared" si="56"/>
        <v/>
      </c>
      <c r="AB103" s="46" t="str">
        <f t="shared" si="57"/>
        <v/>
      </c>
      <c r="AC103" s="48">
        <f t="shared" si="58"/>
        <v>0</v>
      </c>
      <c r="AD103" s="47" t="str">
        <f t="shared" si="59"/>
        <v/>
      </c>
      <c r="AE103" s="46" t="str" cm="1">
        <f t="array" ref="AE103">IFERROR(IF(AC103&gt;=5,AVERAGE(LARGE(U103:AB103,_xlfn.SEQUENCE(5))),AVERAGE(LARGE(U103:AB103,_xlfn.SEQUENCE(AC103)))),"")</f>
        <v/>
      </c>
      <c r="AF103" s="49">
        <f t="shared" si="62"/>
        <v>0</v>
      </c>
      <c r="AG103" s="19" t="str" cm="1">
        <f t="array" ref="AG103">IFERROR(IF(AC103&gt;=5,SUM(LARGE(M103:T103,_xlfn.SEQUENCE(5))),SUM(LARGE(M103:T103,_xlfn.SEQUENCE(AC103)))),"")</f>
        <v/>
      </c>
      <c r="AH103" s="19" t="str">
        <f t="shared" si="48"/>
        <v/>
      </c>
      <c r="AI103" s="19" t="str">
        <f t="shared" si="44"/>
        <v/>
      </c>
      <c r="AJ103" s="50" t="str">
        <f t="shared" si="61"/>
        <v/>
      </c>
      <c r="AN103" s="19">
        <f t="shared" si="45"/>
        <v>0</v>
      </c>
      <c r="AO103" s="229" t="str">
        <f t="shared" si="46"/>
        <v/>
      </c>
      <c r="AP103" t="str">
        <f>IF(AC103=0,"",IF(COUNTIFS(AN:AN,AN103,AO:AO,"&gt;"&amp;AO103)+COUNTIFS(AN$6:AN103,AN103,AO$6:AO103,"="&amp;AO103)=0,"",COUNTIFS(AN:AN,AN103,AO:AO,"&gt;"&amp;AO103)+COUNTIFS(AN$6:AN103,AN103,AO$6:AO103,"="&amp;AO103)))</f>
        <v/>
      </c>
    </row>
    <row r="104" spans="1:42" x14ac:dyDescent="0.35">
      <c r="A104" s="19" t="str">
        <f t="shared" si="49"/>
        <v/>
      </c>
      <c r="B104" s="19" t="str">
        <f>IF(AC104=0,"",IF(COUNTIFS(A:A,A104,AE:AE,"&gt;"&amp;AE104)+COUNTIFS(A$6:A104,A104,AE$6:AE104,"="&amp;AE104)=0,"",COUNTIFS(A:A,A104,AE:AE,"&gt;"&amp;AE104)+COUNTIFS(A$6:A104,A104,AE$6:AE104,"="&amp;AE104)))</f>
        <v/>
      </c>
      <c r="C104" s="19" t="str">
        <f>IF(AC104=0,"",IF(COUNTIFS($AE$6:$AE$152,"&gt;"&amp;AE104)+COUNTIFS(AE$6:AE104,"="&amp;AE104)=0,"",COUNTIFS($AE$6:$AE$152,"&gt;"&amp;AE104)+COUNTIFS(AE$6:AE104,"="&amp;AE104)))</f>
        <v/>
      </c>
      <c r="D104" s="19" t="str">
        <f>IF(AC104=0,"",IF(COUNTIFS($AE$6:$AE$200,"&gt;"&amp;AE104)+COUNTIFS(AE$6:AE104,"="&amp;AE104)=0,"",COUNTIFS($AE$6:$AE$200,"&gt;"&amp;AE104)+COUNTIFS(AE$6:AE104,"="&amp;AE104)))</f>
        <v/>
      </c>
      <c r="E104" s="19" t="str">
        <f>IF(AC104=0,"",IF(COUNTIFS(AN:AN,AN104,AO:AO,"&gt;"&amp;AO104)+COUNTIFS(AN$6:AN104,AN104,AO$6:AO104,"="&amp;AO104)=0,"",COUNTIFS(AN:AN,AN104,AO:AO,"&gt;"&amp;AO104)+COUNTIFS(AN$6:AN104,AN104,AO$6:AO104,"="&amp;AO104)))</f>
        <v/>
      </c>
      <c r="F104" s="201"/>
      <c r="G104" s="216" t="str">
        <f>IF(F104="","",VLOOKUP(F104,Lookups!$A$2:$F$99,2,FALSE))</f>
        <v/>
      </c>
      <c r="H104" s="124" t="str">
        <f>IF(F104="","",VLOOKUP(F104,Lookups!$A$2:$F$1003,3,FALSE))</f>
        <v/>
      </c>
      <c r="I104" s="125" t="str">
        <f>IFERROR(VLOOKUP(AD104,Lookups!$R$2:$S$6,2,TRUE),"")</f>
        <v/>
      </c>
      <c r="J104" s="124" t="str">
        <f>IF(F104="","",VLOOKUP(F104,Lookups!$A$2:$F$99,4,FALSE))</f>
        <v/>
      </c>
      <c r="K104" s="124" t="str">
        <f>IF(F104="","",VLOOKUP(F104,Lookups!$A$2:$F$99,5,FALSE))</f>
        <v/>
      </c>
      <c r="L104" s="169" t="str">
        <f>IF(F104="","",VLOOKUP(F104,Lookups!$A$2:$F$99,6,FALSE))</f>
        <v/>
      </c>
      <c r="M104" s="133" t="str">
        <f>IF(F104="","",IF(VLOOKUP(F104,Scores!$A$2:$J$98,3,FALSE)=0,"",VLOOKUP(F104,Scores!$A$2:$J$98,3,FALSE)))</f>
        <v/>
      </c>
      <c r="N104" s="67" t="str">
        <f>IF(F104="","",IF(VLOOKUP(F104,Scores!$A$2:$J$98,4,FALSE)=0,"",VLOOKUP(F104,Scores!$A$2:$J$98,4,FALSE)))</f>
        <v/>
      </c>
      <c r="O104" s="67" t="str">
        <f>IF(F104="","",IF(VLOOKUP(F104,Scores!$A$2:$J$98,5,FALSE)=0,"",VLOOKUP(F104,Scores!$A$2:$J$98,5,FALSE)))</f>
        <v/>
      </c>
      <c r="P104" s="67" t="str">
        <f>IF(F104="","",IF(VLOOKUP(F104,Scores!$A$2:$J$98,6,FALSE)=0,"",VLOOKUP(F104,Scores!$A$2:$J$98,6,FALSE)))</f>
        <v/>
      </c>
      <c r="Q104" s="67" t="str">
        <f>IF(F104="","",IF(VLOOKUP(F104,Scores!$A$2:$J$98,7,FALSE)=0,"",VLOOKUP(F104,Scores!$A$2:$J$98,7,FALSE)))</f>
        <v/>
      </c>
      <c r="R104" s="67" t="str">
        <f>IF(F104="","",IF(VLOOKUP(F104,Scores!$A$2:$J$98,8,FALSE)=0,"",VLOOKUP(F104,Scores!$A$2:$J$98,8,FALSE)))</f>
        <v/>
      </c>
      <c r="S104" s="67" t="str">
        <f>IF(F104="","",IF(VLOOKUP(F104,Scores!$A$2:$J$98,9,FALSE)=0,"",VLOOKUP(F104,Scores!$A$2:$J$98,9,FALSE)))</f>
        <v/>
      </c>
      <c r="T104" s="67" t="str">
        <f>IF(F104="","",IF(VLOOKUP(F104,Scores!$A$2:$J$98,10,FALSE)=0,"",VLOOKUP(F104,Scores!$A$2:$J$98,10,FALSE)))</f>
        <v/>
      </c>
      <c r="U104" s="46" t="str">
        <f t="shared" si="50"/>
        <v/>
      </c>
      <c r="V104" s="46" t="str">
        <f t="shared" si="51"/>
        <v/>
      </c>
      <c r="W104" s="46" t="str">
        <f t="shared" si="52"/>
        <v/>
      </c>
      <c r="X104" s="46" t="str">
        <f t="shared" si="53"/>
        <v/>
      </c>
      <c r="Y104" s="46" t="str">
        <f t="shared" si="54"/>
        <v/>
      </c>
      <c r="Z104" s="46" t="str">
        <f t="shared" si="55"/>
        <v/>
      </c>
      <c r="AA104" s="46" t="str">
        <f t="shared" si="56"/>
        <v/>
      </c>
      <c r="AB104" s="46" t="str">
        <f t="shared" si="57"/>
        <v/>
      </c>
      <c r="AC104" s="48">
        <f t="shared" si="58"/>
        <v>0</v>
      </c>
      <c r="AD104" s="47" t="str">
        <f t="shared" si="59"/>
        <v/>
      </c>
      <c r="AE104" s="46" t="str" cm="1">
        <f t="array" ref="AE104">IFERROR(IF(AC104&gt;=5,AVERAGE(LARGE(U104:AB104,_xlfn.SEQUENCE(5))),AVERAGE(LARGE(U104:AB104,_xlfn.SEQUENCE(AC104)))),"")</f>
        <v/>
      </c>
      <c r="AF104" s="49">
        <f t="shared" si="62"/>
        <v>0</v>
      </c>
      <c r="AG104" s="19" t="str" cm="1">
        <f t="array" ref="AG104">IFERROR(IF(AC104&gt;=5,SUM(LARGE(M104:T104,_xlfn.SEQUENCE(5))),SUM(LARGE(M104:T104,_xlfn.SEQUENCE(AC104)))),"")</f>
        <v/>
      </c>
      <c r="AH104" s="19" t="str">
        <f t="shared" si="48"/>
        <v/>
      </c>
      <c r="AI104" s="19" t="str">
        <f t="shared" si="44"/>
        <v/>
      </c>
      <c r="AJ104" s="50" t="str">
        <f t="shared" si="61"/>
        <v/>
      </c>
      <c r="AN104" s="19">
        <f t="shared" si="45"/>
        <v>0</v>
      </c>
      <c r="AO104" s="229" t="str">
        <f t="shared" si="46"/>
        <v/>
      </c>
      <c r="AP104" t="str">
        <f>IF(AC104=0,"",IF(COUNTIFS(AN:AN,AN104,AO:AO,"&gt;"&amp;AO104)+COUNTIFS(AN$6:AN104,AN104,AO$6:AO104,"="&amp;AO104)=0,"",COUNTIFS(AN:AN,AN104,AO:AO,"&gt;"&amp;AO104)+COUNTIFS(AN$6:AN104,AN104,AO$6:AO104,"="&amp;AO104)))</f>
        <v/>
      </c>
    </row>
    <row r="105" spans="1:42" x14ac:dyDescent="0.35">
      <c r="A105" s="19" t="str">
        <f t="shared" si="47"/>
        <v/>
      </c>
      <c r="B105" s="19" t="str">
        <f>IF(AC105=0,"",IF(COUNTIFS(A:A,A105,AE:AE,"&gt;"&amp;AE105)+COUNTIFS(A$6:A105,A105,AE$6:AE105,"="&amp;AE105)=0,"",COUNTIFS(A:A,A105,AE:AE,"&gt;"&amp;AE105)+COUNTIFS(A$6:A105,A105,AE$6:AE105,"="&amp;AE105)))</f>
        <v/>
      </c>
      <c r="C105" s="19" t="str">
        <f>IF(AC105=0,"",IF(COUNTIFS($AE$6:$AE$152,"&gt;"&amp;AE105)+COUNTIFS(AE$6:AE105,"="&amp;AE105)=0,"",COUNTIFS($AE$6:$AE$152,"&gt;"&amp;AE105)+COUNTIFS(AE$6:AE105,"="&amp;AE105)))</f>
        <v/>
      </c>
      <c r="D105" s="19" t="str">
        <f>IF(AC105=0,"",IF(COUNTIFS($AE$6:$AE$200,"&gt;"&amp;AE105)+COUNTIFS(AE$6:AE105,"="&amp;AE105)=0,"",COUNTIFS($AE$6:$AE$200,"&gt;"&amp;AE105)+COUNTIFS(AE$6:AE105,"="&amp;AE105)))</f>
        <v/>
      </c>
      <c r="E105" s="19" t="str">
        <f>IF(AC105=0,"",IF(COUNTIFS(AN:AN,AN105,AO:AO,"&gt;"&amp;AO105)+COUNTIFS(AN$6:AN105,AN105,AO$6:AO105,"="&amp;AO105)=0,"",COUNTIFS(AN:AN,AN105,AO:AO,"&gt;"&amp;AO105)+COUNTIFS(AN$6:AN105,AN105,AO$6:AO105,"="&amp;AO105)))</f>
        <v/>
      </c>
      <c r="F105" s="201"/>
      <c r="G105" s="216" t="str">
        <f>IF(F105="","",VLOOKUP(F105,Lookups!$A$2:$F$99,2,FALSE))</f>
        <v/>
      </c>
      <c r="H105" s="124" t="str">
        <f>IF(F105="","",VLOOKUP(F105,Lookups!$A$2:$F$1003,3,FALSE))</f>
        <v/>
      </c>
      <c r="I105" s="125" t="str">
        <f>IFERROR(VLOOKUP(AD105,Lookups!$R$2:$S$6,2,TRUE),"")</f>
        <v/>
      </c>
      <c r="J105" s="124" t="str">
        <f>IF(F105="","",VLOOKUP(F105,Lookups!$A$2:$F$99,4,FALSE))</f>
        <v/>
      </c>
      <c r="K105" s="124" t="str">
        <f>IF(F105="","",VLOOKUP(F105,Lookups!$A$2:$F$99,5,FALSE))</f>
        <v/>
      </c>
      <c r="L105" s="169" t="str">
        <f>IF(F105="","",VLOOKUP(F105,Lookups!$A$2:$F$99,6,FALSE))</f>
        <v/>
      </c>
      <c r="M105" s="133" t="str">
        <f>IF(F105="","",IF(VLOOKUP(F105,Scores!$A$2:$J$98,3,FALSE)=0,"",VLOOKUP(F105,Scores!$A$2:$J$98,3,FALSE)))</f>
        <v/>
      </c>
      <c r="N105" s="67" t="str">
        <f>IF(F105="","",IF(VLOOKUP(F105,Scores!$A$2:$J$98,4,FALSE)=0,"",VLOOKUP(F105,Scores!$A$2:$J$98,4,FALSE)))</f>
        <v/>
      </c>
      <c r="O105" s="67" t="str">
        <f>IF(F105="","",IF(VLOOKUP(F105,Scores!$A$2:$J$98,5,FALSE)=0,"",VLOOKUP(F105,Scores!$A$2:$J$98,5,FALSE)))</f>
        <v/>
      </c>
      <c r="P105" s="67" t="str">
        <f>IF(F105="","",IF(VLOOKUP(F105,Scores!$A$2:$J$98,6,FALSE)=0,"",VLOOKUP(F105,Scores!$A$2:$J$98,6,FALSE)))</f>
        <v/>
      </c>
      <c r="Q105" s="67" t="str">
        <f>IF(F105="","",IF(VLOOKUP(F105,Scores!$A$2:$J$98,7,FALSE)=0,"",VLOOKUP(F105,Scores!$A$2:$J$98,7,FALSE)))</f>
        <v/>
      </c>
      <c r="R105" s="67" t="str">
        <f>IF(F105="","",IF(VLOOKUP(F105,Scores!$A$2:$J$98,8,FALSE)=0,"",VLOOKUP(F105,Scores!$A$2:$J$98,8,FALSE)))</f>
        <v/>
      </c>
      <c r="S105" s="67" t="str">
        <f>IF(F105="","",IF(VLOOKUP(F105,Scores!$A$2:$J$98,9,FALSE)=0,"",VLOOKUP(F105,Scores!$A$2:$J$98,9,FALSE)))</f>
        <v/>
      </c>
      <c r="T105" s="67" t="str">
        <f>IF(F105="","",IF(VLOOKUP(F105,Scores!$A$2:$J$98,10,FALSE)=0,"",VLOOKUP(F105,Scores!$A$2:$J$98,10,FALSE)))</f>
        <v/>
      </c>
      <c r="U105" s="46" t="str">
        <f t="shared" si="32"/>
        <v/>
      </c>
      <c r="V105" s="46" t="str">
        <f t="shared" si="33"/>
        <v/>
      </c>
      <c r="W105" s="46" t="str">
        <f t="shared" si="34"/>
        <v/>
      </c>
      <c r="X105" s="46" t="str">
        <f t="shared" si="35"/>
        <v/>
      </c>
      <c r="Y105" s="46" t="str">
        <f t="shared" si="36"/>
        <v/>
      </c>
      <c r="Z105" s="46" t="str">
        <f t="shared" si="37"/>
        <v/>
      </c>
      <c r="AA105" s="46" t="str">
        <f t="shared" si="38"/>
        <v/>
      </c>
      <c r="AB105" s="46" t="str">
        <f t="shared" si="39"/>
        <v/>
      </c>
      <c r="AC105" s="48">
        <f t="shared" si="40"/>
        <v>0</v>
      </c>
      <c r="AD105" s="47" t="str">
        <f t="shared" si="41"/>
        <v/>
      </c>
      <c r="AE105" s="46" t="str" cm="1">
        <f t="array" ref="AE105">IFERROR(IF(AC105&gt;=5,AVERAGE(LARGE(U105:AB105,_xlfn.SEQUENCE(5))),AVERAGE(LARGE(U105:AB105,_xlfn.SEQUENCE(AC105)))),"")</f>
        <v/>
      </c>
      <c r="AF105" s="49">
        <f t="shared" si="42"/>
        <v>0</v>
      </c>
      <c r="AG105" s="19" t="str" cm="1">
        <f t="array" ref="AG105">IFERROR(IF(AC105&gt;=5,SUM(LARGE(M105:T105,_xlfn.SEQUENCE(5))),SUM(LARGE(M105:T105,_xlfn.SEQUENCE(AC105)))),"")</f>
        <v/>
      </c>
      <c r="AH105" s="19" t="str">
        <f t="shared" si="48"/>
        <v/>
      </c>
      <c r="AI105" s="19" t="str">
        <f t="shared" si="44"/>
        <v/>
      </c>
      <c r="AJ105" s="50" t="str">
        <f t="shared" si="43"/>
        <v/>
      </c>
      <c r="AN105" s="19">
        <f t="shared" si="45"/>
        <v>0</v>
      </c>
      <c r="AO105" s="229" t="str">
        <f t="shared" si="46"/>
        <v/>
      </c>
      <c r="AP105" t="str">
        <f>IF(AC105=0,"",IF(COUNTIFS(AN:AN,AN105,AO:AO,"&gt;"&amp;AO105)+COUNTIFS(AN$6:AN105,AN105,AO$6:AO105,"="&amp;AO105)=0,"",COUNTIFS(AN:AN,AN105,AO:AO,"&gt;"&amp;AO105)+COUNTIFS(AN$6:AN105,AN105,AO$6:AO105,"="&amp;AO105)))</f>
        <v/>
      </c>
    </row>
    <row r="106" spans="1:42" x14ac:dyDescent="0.35">
      <c r="A106" s="19" t="str">
        <f t="shared" si="47"/>
        <v/>
      </c>
      <c r="B106" s="19" t="str">
        <f>IF(AC106=0,"",IF(COUNTIFS(A:A,A106,AE:AE,"&gt;"&amp;AE106)+COUNTIFS(A$6:A106,A106,AE$6:AE106,"="&amp;AE106)=0,"",COUNTIFS(A:A,A106,AE:AE,"&gt;"&amp;AE106)+COUNTIFS(A$6:A106,A106,AE$6:AE106,"="&amp;AE106)))</f>
        <v/>
      </c>
      <c r="C106" s="19" t="str">
        <f>IF(AC106=0,"",IF(COUNTIFS($AE$6:$AE$152,"&gt;"&amp;AE106)+COUNTIFS(AE$6:AE106,"="&amp;AE106)=0,"",COUNTIFS($AE$6:$AE$152,"&gt;"&amp;AE106)+COUNTIFS(AE$6:AE106,"="&amp;AE106)))</f>
        <v/>
      </c>
      <c r="D106" s="19" t="str">
        <f>IF(AC106=0,"",IF(COUNTIFS($AE$6:$AE$200,"&gt;"&amp;AE106)+COUNTIFS(AE$6:AE106,"="&amp;AE106)=0,"",COUNTIFS($AE$6:$AE$200,"&gt;"&amp;AE106)+COUNTIFS(AE$6:AE106,"="&amp;AE106)))</f>
        <v/>
      </c>
      <c r="E106" s="19" t="str">
        <f>IF(AC106=0,"",IF(COUNTIFS(AN:AN,AN106,AO:AO,"&gt;"&amp;AO106)+COUNTIFS(AN$6:AN106,AN106,AO$6:AO106,"="&amp;AO106)=0,"",COUNTIFS(AN:AN,AN106,AO:AO,"&gt;"&amp;AO106)+COUNTIFS(AN$6:AN106,AN106,AO$6:AO106,"="&amp;AO106)))</f>
        <v/>
      </c>
      <c r="F106" s="201"/>
      <c r="G106" s="216" t="str">
        <f>IF(F106="","",VLOOKUP(F106,Lookups!$A$2:$F$99,2,FALSE))</f>
        <v/>
      </c>
      <c r="H106" s="124" t="str">
        <f>IF(F106="","",VLOOKUP(F106,Lookups!$A$2:$F$1003,3,FALSE))</f>
        <v/>
      </c>
      <c r="I106" s="125" t="str">
        <f>IFERROR(VLOOKUP(AD106,Lookups!$R$2:$S$6,2,TRUE),"")</f>
        <v/>
      </c>
      <c r="J106" s="124" t="str">
        <f>IF(F106="","",VLOOKUP(F106,Lookups!$A$2:$F$99,4,FALSE))</f>
        <v/>
      </c>
      <c r="K106" s="124" t="str">
        <f>IF(F106="","",VLOOKUP(F106,Lookups!$A$2:$F$99,5,FALSE))</f>
        <v/>
      </c>
      <c r="L106" s="169" t="str">
        <f>IF(F106="","",VLOOKUP(F106,Lookups!$A$2:$F$99,6,FALSE))</f>
        <v/>
      </c>
      <c r="M106" s="133" t="str">
        <f>IF(F106="","",IF(VLOOKUP(F106,Scores!$A$2:$J$98,3,FALSE)=0,"",VLOOKUP(F106,Scores!$A$2:$J$98,3,FALSE)))</f>
        <v/>
      </c>
      <c r="N106" s="67" t="str">
        <f>IF(F106="","",IF(VLOOKUP(F106,Scores!$A$2:$J$98,4,FALSE)=0,"",VLOOKUP(F106,Scores!$A$2:$J$98,4,FALSE)))</f>
        <v/>
      </c>
      <c r="O106" s="67" t="str">
        <f>IF(F106="","",IF(VLOOKUP(F106,Scores!$A$2:$J$98,5,FALSE)=0,"",VLOOKUP(F106,Scores!$A$2:$J$98,5,FALSE)))</f>
        <v/>
      </c>
      <c r="P106" s="67" t="str">
        <f>IF(F106="","",IF(VLOOKUP(F106,Scores!$A$2:$J$98,6,FALSE)=0,"",VLOOKUP(F106,Scores!$A$2:$J$98,6,FALSE)))</f>
        <v/>
      </c>
      <c r="Q106" s="67" t="str">
        <f>IF(F106="","",IF(VLOOKUP(F106,Scores!$A$2:$J$98,7,FALSE)=0,"",VLOOKUP(F106,Scores!$A$2:$J$98,7,FALSE)))</f>
        <v/>
      </c>
      <c r="R106" s="67" t="str">
        <f>IF(F106="","",IF(VLOOKUP(F106,Scores!$A$2:$J$98,8,FALSE)=0,"",VLOOKUP(F106,Scores!$A$2:$J$98,8,FALSE)))</f>
        <v/>
      </c>
      <c r="S106" s="67" t="str">
        <f>IF(F106="","",IF(VLOOKUP(F106,Scores!$A$2:$J$98,9,FALSE)=0,"",VLOOKUP(F106,Scores!$A$2:$J$98,9,FALSE)))</f>
        <v/>
      </c>
      <c r="T106" s="67" t="str">
        <f>IF(F106="","",IF(VLOOKUP(F106,Scores!$A$2:$J$98,10,FALSE)=0,"",VLOOKUP(F106,Scores!$A$2:$J$98,10,FALSE)))</f>
        <v/>
      </c>
      <c r="U106" s="46" t="str">
        <f t="shared" si="32"/>
        <v/>
      </c>
      <c r="V106" s="46" t="str">
        <f t="shared" si="33"/>
        <v/>
      </c>
      <c r="W106" s="46" t="str">
        <f t="shared" si="34"/>
        <v/>
      </c>
      <c r="X106" s="46" t="str">
        <f t="shared" si="35"/>
        <v/>
      </c>
      <c r="Y106" s="46" t="str">
        <f t="shared" si="36"/>
        <v/>
      </c>
      <c r="Z106" s="46" t="str">
        <f t="shared" si="37"/>
        <v/>
      </c>
      <c r="AA106" s="46" t="str">
        <f t="shared" si="38"/>
        <v/>
      </c>
      <c r="AB106" s="46" t="str">
        <f t="shared" si="39"/>
        <v/>
      </c>
      <c r="AC106" s="48">
        <f t="shared" si="40"/>
        <v>0</v>
      </c>
      <c r="AD106" s="47" t="str">
        <f t="shared" si="41"/>
        <v/>
      </c>
      <c r="AE106" s="46" t="str" cm="1">
        <f t="array" ref="AE106">IFERROR(IF(AC106&gt;=5,AVERAGE(LARGE(U106:AB106,_xlfn.SEQUENCE(5))),AVERAGE(LARGE(U106:AB106,_xlfn.SEQUENCE(AC106)))),"")</f>
        <v/>
      </c>
      <c r="AF106" s="49">
        <f t="shared" si="42"/>
        <v>0</v>
      </c>
      <c r="AG106" s="19" t="str" cm="1">
        <f t="array" ref="AG106">IFERROR(IF(AC106&gt;=5,SUM(LARGE(M106:T106,_xlfn.SEQUENCE(5))),SUM(LARGE(M106:T106,_xlfn.SEQUENCE(AC106)))),"")</f>
        <v/>
      </c>
      <c r="AH106" s="19" t="str">
        <f t="shared" si="48"/>
        <v/>
      </c>
      <c r="AI106" s="19" t="str">
        <f t="shared" si="44"/>
        <v/>
      </c>
      <c r="AJ106" s="50" t="str">
        <f t="shared" si="43"/>
        <v/>
      </c>
      <c r="AN106" s="19">
        <f t="shared" si="45"/>
        <v>0</v>
      </c>
      <c r="AO106" s="229" t="str">
        <f t="shared" si="46"/>
        <v/>
      </c>
      <c r="AP106" t="str">
        <f>IF(AC106=0,"",IF(COUNTIFS(AN:AN,AN106,AO:AO,"&gt;"&amp;AO106)+COUNTIFS(AN$6:AN106,AN106,AO$6:AO106,"="&amp;AO106)=0,"",COUNTIFS(AN:AN,AN106,AO:AO,"&gt;"&amp;AO106)+COUNTIFS(AN$6:AN106,AN106,AO$6:AO106,"="&amp;AO106)))</f>
        <v/>
      </c>
    </row>
    <row r="107" spans="1:42" x14ac:dyDescent="0.35">
      <c r="A107" s="19" t="str">
        <f t="shared" si="47"/>
        <v/>
      </c>
      <c r="B107" s="19" t="str">
        <f>IF(AC107=0,"",IF(COUNTIFS(A:A,A107,AE:AE,"&gt;"&amp;AE107)+COUNTIFS(A$6:A107,A107,AE$6:AE107,"="&amp;AE107)=0,"",COUNTIFS(A:A,A107,AE:AE,"&gt;"&amp;AE107)+COUNTIFS(A$6:A107,A107,AE$6:AE107,"="&amp;AE107)))</f>
        <v/>
      </c>
      <c r="C107" s="19" t="str">
        <f>IF(AC107=0,"",IF(COUNTIFS($AE$6:$AE$152,"&gt;"&amp;AE107)+COUNTIFS(AE$6:AE107,"="&amp;AE107)=0,"",COUNTIFS($AE$6:$AE$152,"&gt;"&amp;AE107)+COUNTIFS(AE$6:AE107,"="&amp;AE107)))</f>
        <v/>
      </c>
      <c r="D107" s="19" t="str">
        <f>IF(AC107=0,"",IF(COUNTIFS($AE$6:$AE$200,"&gt;"&amp;AE107)+COUNTIFS(AE$6:AE107,"="&amp;AE107)=0,"",COUNTIFS($AE$6:$AE$200,"&gt;"&amp;AE107)+COUNTIFS(AE$6:AE107,"="&amp;AE107)))</f>
        <v/>
      </c>
      <c r="E107" s="19" t="str">
        <f>IF(AC107=0,"",IF(COUNTIFS(AN:AN,AN107,AO:AO,"&gt;"&amp;AO107)+COUNTIFS(AN$6:AN107,AN107,AO$6:AO107,"="&amp;AO107)=0,"",COUNTIFS(AN:AN,AN107,AO:AO,"&gt;"&amp;AO107)+COUNTIFS(AN$6:AN107,AN107,AO$6:AO107,"="&amp;AO107)))</f>
        <v/>
      </c>
      <c r="F107" s="201"/>
      <c r="G107" s="216" t="str">
        <f>IF(F107="","",VLOOKUP(F107,Lookups!$A$2:$F$99,2,FALSE))</f>
        <v/>
      </c>
      <c r="H107" s="124" t="str">
        <f>IF(F107="","",VLOOKUP(F107,Lookups!$A$2:$F$1003,3,FALSE))</f>
        <v/>
      </c>
      <c r="I107" s="125" t="str">
        <f>IFERROR(VLOOKUP(AD107,Lookups!$R$2:$S$6,2,TRUE),"")</f>
        <v/>
      </c>
      <c r="J107" s="124" t="str">
        <f>IF(F107="","",VLOOKUP(F107,Lookups!$A$2:$F$99,4,FALSE))</f>
        <v/>
      </c>
      <c r="K107" s="124" t="str">
        <f>IF(F107="","",VLOOKUP(F107,Lookups!$A$2:$F$99,5,FALSE))</f>
        <v/>
      </c>
      <c r="L107" s="169" t="str">
        <f>IF(F107="","",VLOOKUP(F107,Lookups!$A$2:$F$99,6,FALSE))</f>
        <v/>
      </c>
      <c r="M107" s="133" t="str">
        <f>IF(F107="","",IF(VLOOKUP(F107,Scores!$A$2:$J$98,3,FALSE)=0,"",VLOOKUP(F107,Scores!$A$2:$J$98,3,FALSE)))</f>
        <v/>
      </c>
      <c r="N107" s="67" t="str">
        <f>IF(F107="","",IF(VLOOKUP(F107,Scores!$A$2:$J$98,4,FALSE)=0,"",VLOOKUP(F107,Scores!$A$2:$J$98,4,FALSE)))</f>
        <v/>
      </c>
      <c r="O107" s="67" t="str">
        <f>IF(F107="","",IF(VLOOKUP(F107,Scores!$A$2:$J$98,5,FALSE)=0,"",VLOOKUP(F107,Scores!$A$2:$J$98,5,FALSE)))</f>
        <v/>
      </c>
      <c r="P107" s="67" t="str">
        <f>IF(F107="","",IF(VLOOKUP(F107,Scores!$A$2:$J$98,6,FALSE)=0,"",VLOOKUP(F107,Scores!$A$2:$J$98,6,FALSE)))</f>
        <v/>
      </c>
      <c r="Q107" s="67" t="str">
        <f>IF(F107="","",IF(VLOOKUP(F107,Scores!$A$2:$J$98,7,FALSE)=0,"",VLOOKUP(F107,Scores!$A$2:$J$98,7,FALSE)))</f>
        <v/>
      </c>
      <c r="R107" s="67" t="str">
        <f>IF(F107="","",IF(VLOOKUP(F107,Scores!$A$2:$J$98,8,FALSE)=0,"",VLOOKUP(F107,Scores!$A$2:$J$98,8,FALSE)))</f>
        <v/>
      </c>
      <c r="S107" s="67" t="str">
        <f>IF(F107="","",IF(VLOOKUP(F107,Scores!$A$2:$J$98,9,FALSE)=0,"",VLOOKUP(F107,Scores!$A$2:$J$98,9,FALSE)))</f>
        <v/>
      </c>
      <c r="T107" s="67" t="str">
        <f>IF(F107="","",IF(VLOOKUP(F107,Scores!$A$2:$J$98,10,FALSE)=0,"",VLOOKUP(F107,Scores!$A$2:$J$98,10,FALSE)))</f>
        <v/>
      </c>
      <c r="U107" s="46" t="str">
        <f t="shared" ref="U107:U140" si="63">IFERROR(IF(M107=0,"",M107/$M$4),"")</f>
        <v/>
      </c>
      <c r="V107" s="46" t="str">
        <f t="shared" ref="V107:V140" si="64">IFERROR(IF(N107=0,"",N107/$N$4),"")</f>
        <v/>
      </c>
      <c r="W107" s="46" t="str">
        <f t="shared" ref="W107:W140" si="65">IFERROR(IF(O107=0,"",O107/$O$4),"")</f>
        <v/>
      </c>
      <c r="X107" s="46" t="str">
        <f t="shared" ref="X107:X140" si="66">IFERROR(IF(P107=0,"",P107/$P$4),"")</f>
        <v/>
      </c>
      <c r="Y107" s="46" t="str">
        <f t="shared" ref="Y107:Y140" si="67">IFERROR(IF(Q107=0,"",Q107/$Q$4),"")</f>
        <v/>
      </c>
      <c r="Z107" s="46" t="str">
        <f t="shared" ref="Z107:Z140" si="68">IFERROR(IF(R107=0,"",R107/$R$4),"")</f>
        <v/>
      </c>
      <c r="AA107" s="46" t="str">
        <f t="shared" ref="AA107:AA140" si="69">IFERROR(IF(S107=0,"",S107/$S$4),"")</f>
        <v/>
      </c>
      <c r="AB107" s="46" t="str">
        <f t="shared" ref="AB107:AB140" si="70">IFERROR(IF(T107=0,"",T107/$T$4),"")</f>
        <v/>
      </c>
      <c r="AC107" s="48">
        <f t="shared" ref="AC107:AC140" si="71">COUNT(U107:AB107)</f>
        <v>0</v>
      </c>
      <c r="AD107" s="47" t="str">
        <f t="shared" ref="AD107:AD140" si="72">IFERROR(AVERAGE(U107:AB107),"")</f>
        <v/>
      </c>
      <c r="AE107" s="46" t="str" cm="1">
        <f t="array" ref="AE107">IFERROR(IF(AC107&gt;=5,AVERAGE(LARGE(U107:AB107,_xlfn.SEQUENCE(5))),AVERAGE(LARGE(U107:AB107,_xlfn.SEQUENCE(AC107)))),"")</f>
        <v/>
      </c>
      <c r="AF107" s="49">
        <f t="shared" ref="AF107:AF140" si="73">SUM(M107:T107)</f>
        <v>0</v>
      </c>
      <c r="AG107" s="19" t="str" cm="1">
        <f t="array" ref="AG107">IFERROR(IF(AC107&gt;=5,SUM(LARGE(M107:T107,_xlfn.SEQUENCE(5))),SUM(LARGE(M107:T107,_xlfn.SEQUENCE(AC107)))),"")</f>
        <v/>
      </c>
      <c r="AH107" s="19" t="str">
        <f t="shared" si="48"/>
        <v/>
      </c>
      <c r="AI107" s="19" t="str">
        <f t="shared" si="44"/>
        <v/>
      </c>
      <c r="AJ107" s="50" t="str">
        <f t="shared" ref="AJ107:AJ140" si="74">IFERROR(AVERAGE(M107:T107),"")</f>
        <v/>
      </c>
      <c r="AN107" s="19">
        <f t="shared" si="45"/>
        <v>0</v>
      </c>
      <c r="AO107" s="229" t="str">
        <f t="shared" si="46"/>
        <v/>
      </c>
      <c r="AP107" t="str">
        <f>IF(AC107=0,"",IF(COUNTIFS(AN:AN,AN107,AO:AO,"&gt;"&amp;AO107)+COUNTIFS(AN$6:AN107,AN107,AO$6:AO107,"="&amp;AO107)=0,"",COUNTIFS(AN:AN,AN107,AO:AO,"&gt;"&amp;AO107)+COUNTIFS(AN$6:AN107,AN107,AO$6:AO107,"="&amp;AO107)))</f>
        <v/>
      </c>
    </row>
    <row r="108" spans="1:42" x14ac:dyDescent="0.35">
      <c r="A108" s="19" t="str">
        <f t="shared" si="47"/>
        <v/>
      </c>
      <c r="B108" s="19" t="str">
        <f>IF(AC108=0,"",IF(COUNTIFS(A:A,A108,AE:AE,"&gt;"&amp;AE108)+COUNTIFS(A$6:A108,A108,AE$6:AE108,"="&amp;AE108)=0,"",COUNTIFS(A:A,A108,AE:AE,"&gt;"&amp;AE108)+COUNTIFS(A$6:A108,A108,AE$6:AE108,"="&amp;AE108)))</f>
        <v/>
      </c>
      <c r="C108" s="19" t="str">
        <f>IF(AC108=0,"",IF(COUNTIFS($AE$6:$AE$152,"&gt;"&amp;AE108)+COUNTIFS(AE$6:AE108,"="&amp;AE108)=0,"",COUNTIFS($AE$6:$AE$152,"&gt;"&amp;AE108)+COUNTIFS(AE$6:AE108,"="&amp;AE108)))</f>
        <v/>
      </c>
      <c r="D108" s="19" t="str">
        <f>IF(AC108=0,"",IF(COUNTIFS($AE$6:$AE$200,"&gt;"&amp;AE108)+COUNTIFS(AE$6:AE108,"="&amp;AE108)=0,"",COUNTIFS($AE$6:$AE$200,"&gt;"&amp;AE108)+COUNTIFS(AE$6:AE108,"="&amp;AE108)))</f>
        <v/>
      </c>
      <c r="E108" s="19" t="str">
        <f>IF(AC108=0,"",IF(COUNTIFS(AN:AN,AN108,AO:AO,"&gt;"&amp;AO108)+COUNTIFS(AN$6:AN108,AN108,AO$6:AO108,"="&amp;AO108)=0,"",COUNTIFS(AN:AN,AN108,AO:AO,"&gt;"&amp;AO108)+COUNTIFS(AN$6:AN108,AN108,AO$6:AO108,"="&amp;AO108)))</f>
        <v/>
      </c>
      <c r="F108" s="201"/>
      <c r="G108" s="216" t="str">
        <f>IF(F108="","",VLOOKUP(F108,Lookups!$A$2:$F$99,2,FALSE))</f>
        <v/>
      </c>
      <c r="H108" s="124" t="str">
        <f>IF(F108="","",VLOOKUP(F108,Lookups!$A$2:$F$1003,3,FALSE))</f>
        <v/>
      </c>
      <c r="I108" s="125" t="str">
        <f>IFERROR(VLOOKUP(AD108,Lookups!$R$2:$S$6,2,TRUE),"")</f>
        <v/>
      </c>
      <c r="J108" s="124" t="str">
        <f>IF(F108="","",VLOOKUP(F108,Lookups!$A$2:$F$99,4,FALSE))</f>
        <v/>
      </c>
      <c r="K108" s="124" t="str">
        <f>IF(F108="","",VLOOKUP(F108,Lookups!$A$2:$F$99,5,FALSE))</f>
        <v/>
      </c>
      <c r="L108" s="169" t="str">
        <f>IF(F108="","",VLOOKUP(F108,Lookups!$A$2:$F$99,6,FALSE))</f>
        <v/>
      </c>
      <c r="M108" s="133" t="str">
        <f>IF(F108="","",IF(VLOOKUP(F108,Scores!$A$2:$J$98,3,FALSE)=0,"",VLOOKUP(F108,Scores!$A$2:$J$98,3,FALSE)))</f>
        <v/>
      </c>
      <c r="N108" s="67" t="str">
        <f>IF(F108="","",IF(VLOOKUP(F108,Scores!$A$2:$J$98,4,FALSE)=0,"",VLOOKUP(F108,Scores!$A$2:$J$98,4,FALSE)))</f>
        <v/>
      </c>
      <c r="O108" s="67" t="str">
        <f>IF(F108="","",IF(VLOOKUP(F108,Scores!$A$2:$J$98,5,FALSE)=0,"",VLOOKUP(F108,Scores!$A$2:$J$98,5,FALSE)))</f>
        <v/>
      </c>
      <c r="P108" s="67" t="str">
        <f>IF(F108="","",IF(VLOOKUP(F108,Scores!$A$2:$J$98,6,FALSE)=0,"",VLOOKUP(F108,Scores!$A$2:$J$98,6,FALSE)))</f>
        <v/>
      </c>
      <c r="Q108" s="67" t="str">
        <f>IF(F108="","",IF(VLOOKUP(F108,Scores!$A$2:$J$98,7,FALSE)=0,"",VLOOKUP(F108,Scores!$A$2:$J$98,7,FALSE)))</f>
        <v/>
      </c>
      <c r="R108" s="67" t="str">
        <f>IF(F108="","",IF(VLOOKUP(F108,Scores!$A$2:$J$98,8,FALSE)=0,"",VLOOKUP(F108,Scores!$A$2:$J$98,8,FALSE)))</f>
        <v/>
      </c>
      <c r="S108" s="67" t="str">
        <f>IF(F108="","",IF(VLOOKUP(F108,Scores!$A$2:$J$98,9,FALSE)=0,"",VLOOKUP(F108,Scores!$A$2:$J$98,9,FALSE)))</f>
        <v/>
      </c>
      <c r="T108" s="67" t="str">
        <f>IF(F108="","",IF(VLOOKUP(F108,Scores!$A$2:$J$98,10,FALSE)=0,"",VLOOKUP(F108,Scores!$A$2:$J$98,10,FALSE)))</f>
        <v/>
      </c>
      <c r="U108" s="46" t="str">
        <f t="shared" si="63"/>
        <v/>
      </c>
      <c r="V108" s="46" t="str">
        <f t="shared" si="64"/>
        <v/>
      </c>
      <c r="W108" s="46" t="str">
        <f t="shared" si="65"/>
        <v/>
      </c>
      <c r="X108" s="46" t="str">
        <f t="shared" si="66"/>
        <v/>
      </c>
      <c r="Y108" s="46" t="str">
        <f t="shared" si="67"/>
        <v/>
      </c>
      <c r="Z108" s="46" t="str">
        <f t="shared" si="68"/>
        <v/>
      </c>
      <c r="AA108" s="46" t="str">
        <f t="shared" si="69"/>
        <v/>
      </c>
      <c r="AB108" s="46" t="str">
        <f t="shared" si="70"/>
        <v/>
      </c>
      <c r="AC108" s="48">
        <f t="shared" si="71"/>
        <v>0</v>
      </c>
      <c r="AD108" s="47" t="str">
        <f t="shared" si="72"/>
        <v/>
      </c>
      <c r="AE108" s="46" t="str" cm="1">
        <f t="array" ref="AE108">IFERROR(IF(AC108&gt;=5,AVERAGE(LARGE(U108:AB108,_xlfn.SEQUENCE(5))),AVERAGE(LARGE(U108:AB108,_xlfn.SEQUENCE(AC108)))),"")</f>
        <v/>
      </c>
      <c r="AF108" s="49">
        <f t="shared" si="73"/>
        <v>0</v>
      </c>
      <c r="AG108" s="19" t="str" cm="1">
        <f t="array" ref="AG108">IFERROR(IF(AC108&gt;=5,SUM(LARGE(M108:T108,_xlfn.SEQUENCE(5))),SUM(LARGE(M108:T108,_xlfn.SEQUENCE(AC108)))),"")</f>
        <v/>
      </c>
      <c r="AH108" s="19" t="str">
        <f t="shared" si="48"/>
        <v/>
      </c>
      <c r="AI108" s="19" t="str">
        <f t="shared" si="44"/>
        <v/>
      </c>
      <c r="AJ108" s="50" t="str">
        <f t="shared" si="74"/>
        <v/>
      </c>
      <c r="AN108" s="19">
        <f t="shared" si="45"/>
        <v>0</v>
      </c>
      <c r="AO108" s="229" t="str">
        <f t="shared" si="46"/>
        <v/>
      </c>
      <c r="AP108" t="str">
        <f>IF(AC108=0,"",IF(COUNTIFS(AN:AN,AN108,AO:AO,"&gt;"&amp;AO108)+COUNTIFS(AN$6:AN108,AN108,AO$6:AO108,"="&amp;AO108)=0,"",COUNTIFS(AN:AN,AN108,AO:AO,"&gt;"&amp;AO108)+COUNTIFS(AN$6:AN108,AN108,AO$6:AO108,"="&amp;AO108)))</f>
        <v/>
      </c>
    </row>
    <row r="109" spans="1:42" x14ac:dyDescent="0.35">
      <c r="A109" s="19" t="str">
        <f t="shared" si="47"/>
        <v/>
      </c>
      <c r="B109" s="19" t="str">
        <f>IF(AC109=0,"",IF(COUNTIFS(A:A,A109,AE:AE,"&gt;"&amp;AE109)+COUNTIFS(A$6:A109,A109,AE$6:AE109,"="&amp;AE109)=0,"",COUNTIFS(A:A,A109,AE:AE,"&gt;"&amp;AE109)+COUNTIFS(A$6:A109,A109,AE$6:AE109,"="&amp;AE109)))</f>
        <v/>
      </c>
      <c r="C109" s="19" t="str">
        <f>IF(AC109=0,"",IF(COUNTIFS($AE$6:$AE$152,"&gt;"&amp;AE109)+COUNTIFS(AE$6:AE109,"="&amp;AE109)=0,"",COUNTIFS($AE$6:$AE$152,"&gt;"&amp;AE109)+COUNTIFS(AE$6:AE109,"="&amp;AE109)))</f>
        <v/>
      </c>
      <c r="D109" s="19" t="str">
        <f>IF(AC109=0,"",IF(COUNTIFS($AE$6:$AE$200,"&gt;"&amp;AE109)+COUNTIFS(AE$6:AE109,"="&amp;AE109)=0,"",COUNTIFS($AE$6:$AE$200,"&gt;"&amp;AE109)+COUNTIFS(AE$6:AE109,"="&amp;AE109)))</f>
        <v/>
      </c>
      <c r="E109" s="19" t="str">
        <f>IF(AC109=0,"",IF(COUNTIFS(AN:AN,AN109,AO:AO,"&gt;"&amp;AO109)+COUNTIFS(AN$6:AN109,AN109,AO$6:AO109,"="&amp;AO109)=0,"",COUNTIFS(AN:AN,AN109,AO:AO,"&gt;"&amp;AO109)+COUNTIFS(AN$6:AN109,AN109,AO$6:AO109,"="&amp;AO109)))</f>
        <v/>
      </c>
      <c r="F109" s="201"/>
      <c r="G109" s="216" t="str">
        <f>IF(F109="","",VLOOKUP(F109,Lookups!$A$2:$F$99,2,FALSE))</f>
        <v/>
      </c>
      <c r="H109" s="124" t="str">
        <f>IF(F109="","",VLOOKUP(F109,Lookups!$A$2:$F$1003,3,FALSE))</f>
        <v/>
      </c>
      <c r="I109" s="125" t="str">
        <f>IFERROR(VLOOKUP(AD109,Lookups!$R$2:$S$6,2,TRUE),"")</f>
        <v/>
      </c>
      <c r="J109" s="124" t="str">
        <f>IF(F109="","",VLOOKUP(F109,Lookups!$A$2:$F$99,4,FALSE))</f>
        <v/>
      </c>
      <c r="K109" s="124" t="str">
        <f>IF(F109="","",VLOOKUP(F109,Lookups!$A$2:$F$99,5,FALSE))</f>
        <v/>
      </c>
      <c r="L109" s="169" t="str">
        <f>IF(F109="","",VLOOKUP(F109,Lookups!$A$2:$F$99,6,FALSE))</f>
        <v/>
      </c>
      <c r="M109" s="133" t="str">
        <f>IF(F109="","",IF(VLOOKUP(F109,Scores!$A$2:$J$98,3,FALSE)=0,"",VLOOKUP(F109,Scores!$A$2:$J$98,3,FALSE)))</f>
        <v/>
      </c>
      <c r="N109" s="67" t="str">
        <f>IF(F109="","",IF(VLOOKUP(F109,Scores!$A$2:$J$98,4,FALSE)=0,"",VLOOKUP(F109,Scores!$A$2:$J$98,4,FALSE)))</f>
        <v/>
      </c>
      <c r="O109" s="67" t="str">
        <f>IF(F109="","",IF(VLOOKUP(F109,Scores!$A$2:$J$98,5,FALSE)=0,"",VLOOKUP(F109,Scores!$A$2:$J$98,5,FALSE)))</f>
        <v/>
      </c>
      <c r="P109" s="67" t="str">
        <f>IF(F109="","",IF(VLOOKUP(F109,Scores!$A$2:$J$98,6,FALSE)=0,"",VLOOKUP(F109,Scores!$A$2:$J$98,6,FALSE)))</f>
        <v/>
      </c>
      <c r="Q109" s="67" t="str">
        <f>IF(F109="","",IF(VLOOKUP(F109,Scores!$A$2:$J$98,7,FALSE)=0,"",VLOOKUP(F109,Scores!$A$2:$J$98,7,FALSE)))</f>
        <v/>
      </c>
      <c r="R109" s="67" t="str">
        <f>IF(F109="","",IF(VLOOKUP(F109,Scores!$A$2:$J$98,8,FALSE)=0,"",VLOOKUP(F109,Scores!$A$2:$J$98,8,FALSE)))</f>
        <v/>
      </c>
      <c r="S109" s="67" t="str">
        <f>IF(F109="","",IF(VLOOKUP(F109,Scores!$A$2:$J$98,9,FALSE)=0,"",VLOOKUP(F109,Scores!$A$2:$J$98,9,FALSE)))</f>
        <v/>
      </c>
      <c r="T109" s="67" t="str">
        <f>IF(F109="","",IF(VLOOKUP(F109,Scores!$A$2:$J$98,10,FALSE)=0,"",VLOOKUP(F109,Scores!$A$2:$J$98,10,FALSE)))</f>
        <v/>
      </c>
      <c r="U109" s="46" t="str">
        <f t="shared" si="63"/>
        <v/>
      </c>
      <c r="V109" s="46" t="str">
        <f t="shared" si="64"/>
        <v/>
      </c>
      <c r="W109" s="46" t="str">
        <f t="shared" si="65"/>
        <v/>
      </c>
      <c r="X109" s="46" t="str">
        <f t="shared" si="66"/>
        <v/>
      </c>
      <c r="Y109" s="46" t="str">
        <f t="shared" si="67"/>
        <v/>
      </c>
      <c r="Z109" s="46" t="str">
        <f t="shared" si="68"/>
        <v/>
      </c>
      <c r="AA109" s="46" t="str">
        <f t="shared" si="69"/>
        <v/>
      </c>
      <c r="AB109" s="46" t="str">
        <f t="shared" si="70"/>
        <v/>
      </c>
      <c r="AC109" s="48">
        <f t="shared" si="71"/>
        <v>0</v>
      </c>
      <c r="AD109" s="47" t="str">
        <f t="shared" si="72"/>
        <v/>
      </c>
      <c r="AE109" s="46" t="str" cm="1">
        <f t="array" ref="AE109">IFERROR(IF(AC109&gt;=5,AVERAGE(LARGE(U109:AB109,_xlfn.SEQUENCE(5))),AVERAGE(LARGE(U109:AB109,_xlfn.SEQUENCE(AC109)))),"")</f>
        <v/>
      </c>
      <c r="AF109" s="49">
        <f t="shared" si="73"/>
        <v>0</v>
      </c>
      <c r="AG109" s="19" t="str" cm="1">
        <f t="array" ref="AG109">IFERROR(IF(AC109&gt;=5,SUM(LARGE(M109:T109,_xlfn.SEQUENCE(5))),SUM(LARGE(M109:T109,_xlfn.SEQUENCE(AC109)))),"")</f>
        <v/>
      </c>
      <c r="AH109" s="19" t="str">
        <f t="shared" si="48"/>
        <v/>
      </c>
      <c r="AI109" s="19" t="str">
        <f t="shared" si="44"/>
        <v/>
      </c>
      <c r="AJ109" s="50" t="str">
        <f t="shared" si="74"/>
        <v/>
      </c>
      <c r="AN109" s="19">
        <f t="shared" si="45"/>
        <v>0</v>
      </c>
      <c r="AO109" s="229" t="str">
        <f t="shared" si="46"/>
        <v/>
      </c>
      <c r="AP109" t="str">
        <f>IF(AC109=0,"",IF(COUNTIFS(AN:AN,AN109,AO:AO,"&gt;"&amp;AO109)+COUNTIFS(AN$6:AN109,AN109,AO$6:AO109,"="&amp;AO109)=0,"",COUNTIFS(AN:AN,AN109,AO:AO,"&gt;"&amp;AO109)+COUNTIFS(AN$6:AN109,AN109,AO$6:AO109,"="&amp;AO109)))</f>
        <v/>
      </c>
    </row>
    <row r="110" spans="1:42" ht="15" thickBot="1" x14ac:dyDescent="0.4">
      <c r="A110" s="19" t="str">
        <f t="shared" si="47"/>
        <v/>
      </c>
      <c r="B110" s="19" t="str">
        <f>IF(AC110=0,"",IF(COUNTIFS(A:A,A110,AE:AE,"&gt;"&amp;AE110)+COUNTIFS(A$6:A110,A110,AE$6:AE110,"="&amp;AE110)=0,"",COUNTIFS(A:A,A110,AE:AE,"&gt;"&amp;AE110)+COUNTIFS(A$6:A110,A110,AE$6:AE110,"="&amp;AE110)))</f>
        <v/>
      </c>
      <c r="C110" s="19" t="str">
        <f>IF(AC110=0,"",IF(COUNTIFS($AE$6:$AE$152,"&gt;"&amp;AE110)+COUNTIFS(AE$6:AE110,"="&amp;AE110)=0,"",COUNTIFS($AE$6:$AE$152,"&gt;"&amp;AE110)+COUNTIFS(AE$6:AE110,"="&amp;AE110)))</f>
        <v/>
      </c>
      <c r="D110" s="19" t="str">
        <f>IF(AC110=0,"",IF(COUNTIFS($AE$6:$AE$200,"&gt;"&amp;AE110)+COUNTIFS(AE$6:AE110,"="&amp;AE110)=0,"",COUNTIFS($AE$6:$AE$200,"&gt;"&amp;AE110)+COUNTIFS(AE$6:AE110,"="&amp;AE110)))</f>
        <v/>
      </c>
      <c r="E110" s="19" t="str">
        <f>IF(AC110=0,"",IF(COUNTIFS(AN:AN,AN110,AO:AO,"&gt;"&amp;AO110)+COUNTIFS(AN$6:AN110,AN110,AO$6:AO110,"="&amp;AO110)=0,"",COUNTIFS(AN:AN,AN110,AO:AO,"&gt;"&amp;AO110)+COUNTIFS(AN$6:AN110,AN110,AO$6:AO110,"="&amp;AO110)))</f>
        <v/>
      </c>
      <c r="F110" s="211"/>
      <c r="G110" s="217" t="str">
        <f>IF(F110="","",VLOOKUP(F110,Lookups!$A$2:$F$99,2,FALSE))</f>
        <v/>
      </c>
      <c r="H110" s="170" t="str">
        <f>IF(F110="","",VLOOKUP(F110,Lookups!$A$2:$F$1003,3,FALSE))</f>
        <v/>
      </c>
      <c r="I110" s="171" t="str">
        <f>IFERROR(VLOOKUP(AD110,Lookups!$R$2:$S$6,2,TRUE),"")</f>
        <v/>
      </c>
      <c r="J110" s="170" t="str">
        <f>IF(F110="","",VLOOKUP(F110,Lookups!$A$2:$F$99,4,FALSE))</f>
        <v/>
      </c>
      <c r="K110" s="170" t="str">
        <f>IF(F110="","",VLOOKUP(F110,Lookups!$A$2:$F$99,5,FALSE))</f>
        <v/>
      </c>
      <c r="L110" s="172" t="str">
        <f>IF(F110="","",VLOOKUP(F110,Lookups!$A$2:$F$99,6,FALSE))</f>
        <v/>
      </c>
      <c r="M110" s="133" t="str">
        <f>IF(F110="","",IF(VLOOKUP(F110,Scores!$A$2:$J$98,3,FALSE)=0,"",VLOOKUP(F110,Scores!$A$2:$J$98,3,FALSE)))</f>
        <v/>
      </c>
      <c r="N110" s="67" t="str">
        <f>IF(F110="","",IF(VLOOKUP(F110,Scores!$A$2:$J$98,4,FALSE)=0,"",VLOOKUP(F110,Scores!$A$2:$J$98,4,FALSE)))</f>
        <v/>
      </c>
      <c r="O110" s="67" t="str">
        <f>IF(F110="","",IF(VLOOKUP(F110,Scores!$A$2:$J$98,5,FALSE)=0,"",VLOOKUP(F110,Scores!$A$2:$J$98,5,FALSE)))</f>
        <v/>
      </c>
      <c r="P110" s="67" t="str">
        <f>IF(F110="","",IF(VLOOKUP(F110,Scores!$A$2:$J$98,6,FALSE)=0,"",VLOOKUP(F110,Scores!$A$2:$J$98,6,FALSE)))</f>
        <v/>
      </c>
      <c r="Q110" s="67" t="str">
        <f>IF(F110="","",IF(VLOOKUP(F110,Scores!$A$2:$J$98,7,FALSE)=0,"",VLOOKUP(F110,Scores!$A$2:$J$98,7,FALSE)))</f>
        <v/>
      </c>
      <c r="R110" s="67" t="str">
        <f>IF(F110="","",IF(VLOOKUP(F110,Scores!$A$2:$J$98,8,FALSE)=0,"",VLOOKUP(F110,Scores!$A$2:$J$98,8,FALSE)))</f>
        <v/>
      </c>
      <c r="S110" s="67" t="str">
        <f>IF(F110="","",IF(VLOOKUP(F110,Scores!$A$2:$J$98,9,FALSE)=0,"",VLOOKUP(F110,Scores!$A$2:$J$98,9,FALSE)))</f>
        <v/>
      </c>
      <c r="T110" s="67" t="str">
        <f>IF(F110="","",IF(VLOOKUP(F110,Scores!$A$2:$J$98,10,FALSE)=0,"",VLOOKUP(F110,Scores!$A$2:$J$98,10,FALSE)))</f>
        <v/>
      </c>
      <c r="U110" s="46" t="str">
        <f t="shared" si="63"/>
        <v/>
      </c>
      <c r="V110" s="46" t="str">
        <f t="shared" si="64"/>
        <v/>
      </c>
      <c r="W110" s="46" t="str">
        <f t="shared" si="65"/>
        <v/>
      </c>
      <c r="X110" s="46" t="str">
        <f t="shared" si="66"/>
        <v/>
      </c>
      <c r="Y110" s="46" t="str">
        <f t="shared" si="67"/>
        <v/>
      </c>
      <c r="Z110" s="46" t="str">
        <f t="shared" si="68"/>
        <v/>
      </c>
      <c r="AA110" s="46" t="str">
        <f t="shared" si="69"/>
        <v/>
      </c>
      <c r="AB110" s="46" t="str">
        <f t="shared" si="70"/>
        <v/>
      </c>
      <c r="AC110" s="48">
        <f t="shared" si="71"/>
        <v>0</v>
      </c>
      <c r="AD110" s="47" t="str">
        <f t="shared" si="72"/>
        <v/>
      </c>
      <c r="AE110" s="46" t="str" cm="1">
        <f t="array" ref="AE110">IFERROR(IF(AC110&gt;=5,AVERAGE(LARGE(U110:AB110,_xlfn.SEQUENCE(5))),AVERAGE(LARGE(U110:AB110,_xlfn.SEQUENCE(AC110)))),"")</f>
        <v/>
      </c>
      <c r="AF110" s="49">
        <f t="shared" si="73"/>
        <v>0</v>
      </c>
      <c r="AG110" s="19" t="str" cm="1">
        <f t="array" ref="AG110">IFERROR(IF(AC110&gt;=5,SUM(LARGE(M110:T110,_xlfn.SEQUENCE(5))),SUM(LARGE(M110:T110,_xlfn.SEQUENCE(AC110)))),"")</f>
        <v/>
      </c>
      <c r="AH110" s="19" t="str">
        <f t="shared" si="48"/>
        <v/>
      </c>
      <c r="AI110" s="19" t="str">
        <f t="shared" si="44"/>
        <v/>
      </c>
      <c r="AJ110" s="50" t="str">
        <f t="shared" si="74"/>
        <v/>
      </c>
      <c r="AN110" s="19">
        <f t="shared" si="45"/>
        <v>0</v>
      </c>
      <c r="AO110" s="229" t="str">
        <f t="shared" si="46"/>
        <v/>
      </c>
      <c r="AP110" t="str">
        <f>IF(AC110=0,"",IF(COUNTIFS(AN:AN,AN110,AO:AO,"&gt;"&amp;AO110)+COUNTIFS(AN$6:AN110,AN110,AO$6:AO110,"="&amp;AO110)=0,"",COUNTIFS(AN:AN,AN110,AO:AO,"&gt;"&amp;AO110)+COUNTIFS(AN$6:AN110,AN110,AO$6:AO110,"="&amp;AO110)))</f>
        <v/>
      </c>
    </row>
    <row r="111" spans="1:42" ht="15" thickBot="1" x14ac:dyDescent="0.4">
      <c r="B111" s="19" t="str">
        <f>IF(AC111=0,"",IF(COUNTIFS(A:A,A111,AE:AE,"&gt;"&amp;AE111)+COUNTIFS(A$6:A111,A111,AE$6:AE111,"="&amp;AE111)=0,"",COUNTIFS(A:A,A111,AE:AE,"&gt;"&amp;AE111)+COUNTIFS(A$6:A111,A111,AE$6:AE111,"="&amp;AE111)))</f>
        <v/>
      </c>
      <c r="C111" s="19" t="str">
        <f>IF(AC111=0,"",IF(COUNTIFS($AE$6:$AE$152,"&gt;"&amp;AE111)+COUNTIFS(AE$6:AE111,"="&amp;AE111)=0,"",COUNTIFS($AE$6:$AE$152,"&gt;"&amp;AE111)+COUNTIFS(AE$6:AE111,"="&amp;AE111)))</f>
        <v/>
      </c>
      <c r="D111" s="19" t="str">
        <f>IF(AC111=0,"",IF(COUNTIFS($AE$6:$AE$200,"&gt;"&amp;AE111)+COUNTIFS(AE$6:AE111,"="&amp;AE111)=0,"",COUNTIFS($AE$6:$AE$200,"&gt;"&amp;AE111)+COUNTIFS(AE$6:AE111,"="&amp;AE111)))</f>
        <v/>
      </c>
      <c r="E111" s="19" t="str">
        <f>IF(AC111=0,"",IF(COUNTIFS(AN:AN,AN111,AO:AO,"&gt;"&amp;AO111)+COUNTIFS(AN$6:AN111,AN111,AO$6:AO111,"="&amp;AO111)=0,"",COUNTIFS(AN:AN,AN111,AO:AO,"&gt;"&amp;AO111)+COUNTIFS(AN$6:AN111,AN111,AO$6:AO111,"="&amp;AO111)))</f>
        <v/>
      </c>
      <c r="F111" s="151"/>
      <c r="G111" s="142"/>
      <c r="H111" s="142"/>
      <c r="I111" s="143"/>
      <c r="J111" s="142"/>
      <c r="K111" s="142"/>
      <c r="L111" s="142"/>
      <c r="M111" s="21"/>
      <c r="N111" s="21"/>
      <c r="O111" s="21"/>
      <c r="P111" s="21"/>
      <c r="Q111" s="21"/>
      <c r="R111" s="21"/>
      <c r="S111" s="21"/>
      <c r="T111" s="21"/>
      <c r="U111" s="114"/>
      <c r="V111" s="114"/>
      <c r="W111" s="114"/>
      <c r="X111" s="114"/>
      <c r="Y111" s="114"/>
      <c r="Z111" s="114"/>
      <c r="AA111" s="114"/>
      <c r="AB111" s="114"/>
      <c r="AC111" s="115"/>
      <c r="AD111" s="47"/>
      <c r="AE111" s="114"/>
      <c r="AF111" s="49"/>
      <c r="AI111" s="19" t="str">
        <f t="shared" si="44"/>
        <v/>
      </c>
      <c r="AJ111" s="50"/>
      <c r="AN111" s="19">
        <f t="shared" si="45"/>
        <v>0</v>
      </c>
      <c r="AO111" s="229" t="str">
        <f t="shared" si="46"/>
        <v/>
      </c>
      <c r="AP111" t="str">
        <f>IF(AC111=0,"",IF(COUNTIFS(AN:AN,AN111,AO:AO,"&gt;"&amp;AO111)+COUNTIFS(AN$6:AN111,AN111,AO$6:AO111,"="&amp;AO111)=0,"",COUNTIFS(AN:AN,AN111,AO:AO,"&gt;"&amp;AO111)+COUNTIFS(AN$6:AN111,AN111,AO$6:AO111,"="&amp;AO111)))</f>
        <v/>
      </c>
    </row>
    <row r="112" spans="1:42" x14ac:dyDescent="0.35">
      <c r="A112" s="19" t="str">
        <f t="shared" si="47"/>
        <v>AA</v>
      </c>
      <c r="B112" s="19">
        <f>IF(AC112=0,"",IF(COUNTIFS(A:A,A112,AE:AE,"&gt;"&amp;AE112)+COUNTIFS(A$6:A112,A112,AE$6:AE112,"="&amp;AE112)=0,"",COUNTIFS(A:A,A112,AE:AE,"&gt;"&amp;AE112)+COUNTIFS(A$6:A112,A112,AE$6:AE112,"="&amp;AE112)))</f>
        <v>2</v>
      </c>
      <c r="C112" s="19">
        <f>IF(AC112=0,"",IF(COUNTIFS($AE$6:$AE$152,"&gt;"&amp;AE112)+COUNTIFS(AE$6:AE112,"="&amp;AE112)=0,"",COUNTIFS($AE$6:$AE$152,"&gt;"&amp;AE112)+COUNTIFS(AE$6:AE112,"="&amp;AE112)))</f>
        <v>3</v>
      </c>
      <c r="D112" s="19">
        <f>IF(AC112=0,"",IF(COUNTIFS($AE$6:$AE$200,"&gt;"&amp;AE112)+COUNTIFS(AE$6:AE112,"="&amp;AE112)=0,"",COUNTIFS($AE$6:$AE$200,"&gt;"&amp;AE112)+COUNTIFS(AE$6:AE112,"="&amp;AE112)))</f>
        <v>3</v>
      </c>
      <c r="E112" s="19" t="str">
        <f>IF(AC112=0,"",IF(COUNTIFS(AN:AN,AN112,AO:AO,"&gt;"&amp;AO112)+COUNTIFS(AN$6:AN112,AN112,AO$6:AO112,"="&amp;AO112)=0,"",COUNTIFS(AN:AN,AN112,AO:AO,"&gt;"&amp;AO112)+COUNTIFS(AN$6:AN112,AN112,AO$6:AO112,"="&amp;AO112)))</f>
        <v/>
      </c>
      <c r="F112" s="200" t="s">
        <v>57</v>
      </c>
      <c r="G112" s="212">
        <f>IF(F112="","",VLOOKUP(F112,Lookups!$A$2:$F$99,2,FALSE))</f>
        <v>880</v>
      </c>
      <c r="H112" s="159" t="str">
        <f>IF(F112="","",VLOOKUP(F112,Lookups!$A$2:$F$1003,3,FALSE))</f>
        <v>Grade AA</v>
      </c>
      <c r="I112" s="160" t="str">
        <f>IFERROR(VLOOKUP(AD112,Lookups!$R$2:$S$6,2,TRUE),"")</f>
        <v>AA</v>
      </c>
      <c r="J112" s="159" t="str">
        <f>IF(F112="","",VLOOKUP(F112,Lookups!$A$2:$F$99,4,FALSE))</f>
        <v>PCP Class</v>
      </c>
      <c r="K112" s="159" t="str">
        <f>IF(F112="","",VLOOKUP(F112,Lookups!$A$2:$F$99,5,FALSE))</f>
        <v>Buccaneers</v>
      </c>
      <c r="L112" s="161" t="str">
        <f>IF(F112="","",VLOOKUP(F112,Lookups!$A$2:$F$99,6,FALSE))</f>
        <v>Buccaneers</v>
      </c>
      <c r="M112" s="133">
        <f>IF(F112="","",IF(VLOOKUP(F112,Scores!$A$2:$J$98,3,FALSE)=0,"",VLOOKUP(F112,Scores!$A$2:$J$98,3,FALSE)))</f>
        <v>33</v>
      </c>
      <c r="N112" s="67" t="str">
        <f>IF(F112="","",IF(VLOOKUP(F112,Scores!$A$2:$J$98,4,FALSE)=0,"",VLOOKUP(F112,Scores!$A$2:$J$98,4,FALSE)))</f>
        <v/>
      </c>
      <c r="O112" s="67" t="str">
        <f>IF(F112="","",IF(VLOOKUP(F112,Scores!$A$2:$J$98,5,FALSE)=0,"",VLOOKUP(F112,Scores!$A$2:$J$98,5,FALSE)))</f>
        <v/>
      </c>
      <c r="P112" s="67" t="str">
        <f>IF(F112="","",IF(VLOOKUP(F112,Scores!$A$2:$J$98,6,FALSE)=0,"",VLOOKUP(F112,Scores!$A$2:$J$98,6,FALSE)))</f>
        <v/>
      </c>
      <c r="Q112" s="67" t="str">
        <f>IF(F112="","",IF(VLOOKUP(F112,Scores!$A$2:$J$98,7,FALSE)=0,"",VLOOKUP(F112,Scores!$A$2:$J$98,7,FALSE)))</f>
        <v/>
      </c>
      <c r="R112" s="67" t="str">
        <f>IF(F112="","",IF(VLOOKUP(F112,Scores!$A$2:$J$98,8,FALSE)=0,"",VLOOKUP(F112,Scores!$A$2:$J$98,8,FALSE)))</f>
        <v/>
      </c>
      <c r="S112" s="67" t="str">
        <f>IF(F112="","",IF(VLOOKUP(F112,Scores!$A$2:$J$98,9,FALSE)=0,"",VLOOKUP(F112,Scores!$A$2:$J$98,9,FALSE)))</f>
        <v/>
      </c>
      <c r="T112" s="67" t="str">
        <f>IF(F112="","",IF(VLOOKUP(F112,Scores!$A$2:$J$98,10,FALSE)=0,"",VLOOKUP(F112,Scores!$A$2:$J$98,10,FALSE)))</f>
        <v/>
      </c>
      <c r="U112" s="46">
        <f t="shared" si="63"/>
        <v>0.94285714285714284</v>
      </c>
      <c r="V112" s="46" t="str">
        <f t="shared" si="64"/>
        <v/>
      </c>
      <c r="W112" s="46" t="str">
        <f t="shared" si="65"/>
        <v/>
      </c>
      <c r="X112" s="46" t="str">
        <f t="shared" si="66"/>
        <v/>
      </c>
      <c r="Y112" s="46" t="str">
        <f t="shared" si="67"/>
        <v/>
      </c>
      <c r="Z112" s="46" t="str">
        <f t="shared" si="68"/>
        <v/>
      </c>
      <c r="AA112" s="46" t="str">
        <f t="shared" si="69"/>
        <v/>
      </c>
      <c r="AB112" s="46" t="str">
        <f t="shared" si="70"/>
        <v/>
      </c>
      <c r="AC112" s="48">
        <f t="shared" si="71"/>
        <v>1</v>
      </c>
      <c r="AD112" s="47">
        <f t="shared" si="72"/>
        <v>0.94285714285714284</v>
      </c>
      <c r="AE112" s="46" cm="1">
        <f t="array" ref="AE112">IFERROR(IF(AC112&gt;=5,AVERAGE(LARGE(U112:AB112,_xlfn.SEQUENCE(5))),AVERAGE(LARGE(U112:AB112,_xlfn.SEQUENCE(AC112)))),"")</f>
        <v>0.94285714285714284</v>
      </c>
      <c r="AF112" s="49">
        <f t="shared" si="73"/>
        <v>33</v>
      </c>
      <c r="AG112" s="19" cm="1">
        <f t="array" ref="AG112">IFERROR(IF(AC112&gt;=5,SUM(LARGE(M112:T112,_xlfn.SEQUENCE(5))),SUM(LARGE(M112:T112,_xlfn.SEQUENCE(AC112)))),"")</f>
        <v>33</v>
      </c>
      <c r="AH112" s="19">
        <f t="shared" ref="AH112:AH121" si="75">IFERROR(RANK(AE112,$AE$6:$AE$175),"")</f>
        <v>2</v>
      </c>
      <c r="AI112" s="19">
        <f t="shared" si="44"/>
        <v>2</v>
      </c>
      <c r="AJ112" s="50">
        <f t="shared" si="74"/>
        <v>33</v>
      </c>
      <c r="AN112" s="19">
        <f t="shared" si="45"/>
        <v>0</v>
      </c>
      <c r="AO112" s="229" t="str">
        <f t="shared" si="46"/>
        <v/>
      </c>
      <c r="AP112" t="str">
        <f>IF(AC112=0,"",IF(COUNTIFS(AN:AN,AN112,AO:AO,"&gt;"&amp;AO112)+COUNTIFS(AN$6:AN112,AN112,AO$6:AO112,"="&amp;AO112)=0,"",COUNTIFS(AN:AN,AN112,AO:AO,"&gt;"&amp;AO112)+COUNTIFS(AN$6:AN112,AN112,AO$6:AO112,"="&amp;AO112)))</f>
        <v/>
      </c>
    </row>
    <row r="113" spans="1:42" x14ac:dyDescent="0.35">
      <c r="A113" s="19" t="str">
        <f t="shared" si="47"/>
        <v/>
      </c>
      <c r="B113" s="19" t="str">
        <f>IF(AC113=0,"",IF(COUNTIFS(A:A,A113,AE:AE,"&gt;"&amp;AE113)+COUNTIFS(A$6:A113,A113,AE$6:AE113,"="&amp;AE113)=0,"",COUNTIFS(A:A,A113,AE:AE,"&gt;"&amp;AE113)+COUNTIFS(A$6:A113,A113,AE$6:AE113,"="&amp;AE113)))</f>
        <v/>
      </c>
      <c r="C113" s="19" t="str">
        <f>IF(AC113=0,"",IF(COUNTIFS($AE$6:$AE$152,"&gt;"&amp;AE113)+COUNTIFS(AE$6:AE113,"="&amp;AE113)=0,"",COUNTIFS($AE$6:$AE$152,"&gt;"&amp;AE113)+COUNTIFS(AE$6:AE113,"="&amp;AE113)))</f>
        <v/>
      </c>
      <c r="D113" s="19" t="str">
        <f>IF(AC113=0,"",IF(COUNTIFS($AE$6:$AE$200,"&gt;"&amp;AE113)+COUNTIFS(AE$6:AE113,"="&amp;AE113)=0,"",COUNTIFS($AE$6:$AE$200,"&gt;"&amp;AE113)+COUNTIFS(AE$6:AE113,"="&amp;AE113)))</f>
        <v/>
      </c>
      <c r="E113" s="19" t="str">
        <f>IF(AC113=0,"",IF(COUNTIFS(AN:AN,AN113,AO:AO,"&gt;"&amp;AO113)+COUNTIFS(AN$6:AN113,AN113,AO$6:AO113,"="&amp;AO113)=0,"",COUNTIFS(AN:AN,AN113,AO:AO,"&gt;"&amp;AO113)+COUNTIFS(AN$6:AN113,AN113,AO$6:AO113,"="&amp;AO113)))</f>
        <v/>
      </c>
      <c r="F113" s="203"/>
      <c r="G113" s="213" t="str">
        <f>IF(F113="","",VLOOKUP(F113,Lookups!$A$2:$F$99,2,FALSE))</f>
        <v/>
      </c>
      <c r="H113" s="127" t="str">
        <f>IF(F113="","",VLOOKUP(F113,Lookups!$A$2:$F$1003,3,FALSE))</f>
        <v/>
      </c>
      <c r="I113" s="128" t="str">
        <f>IFERROR(VLOOKUP(AD113,Lookups!$R$2:$S$6,2,TRUE),"")</f>
        <v/>
      </c>
      <c r="J113" s="127" t="str">
        <f>IF(F113="","",VLOOKUP(F113,Lookups!$A$2:$F$99,4,FALSE))</f>
        <v/>
      </c>
      <c r="K113" s="127" t="str">
        <f>IF(F113="","",VLOOKUP(F113,Lookups!$A$2:$F$99,5,FALSE))</f>
        <v/>
      </c>
      <c r="L113" s="162" t="str">
        <f>IF(F113="","",VLOOKUP(F113,Lookups!$A$2:$F$99,6,FALSE))</f>
        <v/>
      </c>
      <c r="M113" s="133" t="str">
        <f>IF(F113="","",IF(VLOOKUP(F113,Scores!$A$2:$J$98,3,FALSE)=0,"",VLOOKUP(F113,Scores!$A$2:$J$98,3,FALSE)))</f>
        <v/>
      </c>
      <c r="N113" s="67" t="str">
        <f>IF(F113="","",IF(VLOOKUP(F113,Scores!$A$2:$J$98,4,FALSE)=0,"",VLOOKUP(F113,Scores!$A$2:$J$98,4,FALSE)))</f>
        <v/>
      </c>
      <c r="O113" s="67" t="str">
        <f>IF(F113="","",IF(VLOOKUP(F113,Scores!$A$2:$J$98,5,FALSE)=0,"",VLOOKUP(F113,Scores!$A$2:$J$98,5,FALSE)))</f>
        <v/>
      </c>
      <c r="P113" s="67" t="str">
        <f>IF(F113="","",IF(VLOOKUP(F113,Scores!$A$2:$J$98,6,FALSE)=0,"",VLOOKUP(F113,Scores!$A$2:$J$98,6,FALSE)))</f>
        <v/>
      </c>
      <c r="Q113" s="67" t="str">
        <f>IF(F113="","",IF(VLOOKUP(F113,Scores!$A$2:$J$98,7,FALSE)=0,"",VLOOKUP(F113,Scores!$A$2:$J$98,7,FALSE)))</f>
        <v/>
      </c>
      <c r="R113" s="67" t="str">
        <f>IF(F113="","",IF(VLOOKUP(F113,Scores!$A$2:$J$98,8,FALSE)=0,"",VLOOKUP(F113,Scores!$A$2:$J$98,8,FALSE)))</f>
        <v/>
      </c>
      <c r="S113" s="67" t="str">
        <f>IF(F113="","",IF(VLOOKUP(F113,Scores!$A$2:$J$98,9,FALSE)=0,"",VLOOKUP(F113,Scores!$A$2:$J$98,9,FALSE)))</f>
        <v/>
      </c>
      <c r="T113" s="67" t="str">
        <f>IF(F113="","",IF(VLOOKUP(F113,Scores!$A$2:$J$98,10,FALSE)=0,"",VLOOKUP(F113,Scores!$A$2:$J$98,10,FALSE)))</f>
        <v/>
      </c>
      <c r="U113" s="46" t="str">
        <f t="shared" si="63"/>
        <v/>
      </c>
      <c r="V113" s="46" t="str">
        <f t="shared" si="64"/>
        <v/>
      </c>
      <c r="W113" s="46" t="str">
        <f t="shared" si="65"/>
        <v/>
      </c>
      <c r="X113" s="46" t="str">
        <f t="shared" si="66"/>
        <v/>
      </c>
      <c r="Y113" s="46" t="str">
        <f t="shared" si="67"/>
        <v/>
      </c>
      <c r="Z113" s="46" t="str">
        <f t="shared" si="68"/>
        <v/>
      </c>
      <c r="AA113" s="46" t="str">
        <f t="shared" si="69"/>
        <v/>
      </c>
      <c r="AB113" s="46" t="str">
        <f t="shared" si="70"/>
        <v/>
      </c>
      <c r="AC113" s="48">
        <f t="shared" si="71"/>
        <v>0</v>
      </c>
      <c r="AD113" s="47" t="str">
        <f t="shared" si="72"/>
        <v/>
      </c>
      <c r="AE113" s="46" t="str" cm="1">
        <f t="array" ref="AE113">IFERROR(IF(AC113&gt;=5,AVERAGE(LARGE(U113:AB113,_xlfn.SEQUENCE(5))),AVERAGE(LARGE(U113:AB113,_xlfn.SEQUENCE(AC113)))),"")</f>
        <v/>
      </c>
      <c r="AF113" s="49">
        <f t="shared" si="73"/>
        <v>0</v>
      </c>
      <c r="AG113" s="19" t="str" cm="1">
        <f t="array" ref="AG113">IFERROR(IF(AC113&gt;=5,SUM(LARGE(M113:T113,_xlfn.SEQUENCE(5))),SUM(LARGE(M113:T113,_xlfn.SEQUENCE(AC113)))),"")</f>
        <v/>
      </c>
      <c r="AH113" s="19" t="str">
        <f t="shared" si="75"/>
        <v/>
      </c>
      <c r="AI113" s="19" t="str">
        <f t="shared" si="44"/>
        <v/>
      </c>
      <c r="AJ113" s="50" t="str">
        <f t="shared" si="74"/>
        <v/>
      </c>
      <c r="AN113" s="19">
        <f t="shared" si="45"/>
        <v>0</v>
      </c>
      <c r="AO113" s="229" t="str">
        <f t="shared" si="46"/>
        <v/>
      </c>
      <c r="AP113" t="str">
        <f>IF(AC113=0,"",IF(COUNTIFS(AN:AN,AN113,AO:AO,"&gt;"&amp;AO113)+COUNTIFS(AN$6:AN113,AN113,AO$6:AO113,"="&amp;AO113)=0,"",COUNTIFS(AN:AN,AN113,AO:AO,"&gt;"&amp;AO113)+COUNTIFS(AN$6:AN113,AN113,AO$6:AO113,"="&amp;AO113)))</f>
        <v/>
      </c>
    </row>
    <row r="114" spans="1:42" x14ac:dyDescent="0.35">
      <c r="A114" s="19" t="str">
        <f t="shared" si="47"/>
        <v/>
      </c>
      <c r="B114" s="19" t="str">
        <f>IF(AC114=0,"",IF(COUNTIFS(A:A,A114,AE:AE,"&gt;"&amp;AE114)+COUNTIFS(A$6:A114,A114,AE$6:AE114,"="&amp;AE114)=0,"",COUNTIFS(A:A,A114,AE:AE,"&gt;"&amp;AE114)+COUNTIFS(A$6:A114,A114,AE$6:AE114,"="&amp;AE114)))</f>
        <v/>
      </c>
      <c r="C114" s="19" t="str">
        <f>IF(AC114=0,"",IF(COUNTIFS($AE$6:$AE$152,"&gt;"&amp;AE114)+COUNTIFS(AE$6:AE114,"="&amp;AE114)=0,"",COUNTIFS($AE$6:$AE$152,"&gt;"&amp;AE114)+COUNTIFS(AE$6:AE114,"="&amp;AE114)))</f>
        <v/>
      </c>
      <c r="D114" s="19" t="str">
        <f>IF(AC114=0,"",IF(COUNTIFS($AE$6:$AE$200,"&gt;"&amp;AE114)+COUNTIFS(AE$6:AE114,"="&amp;AE114)=0,"",COUNTIFS($AE$6:$AE$200,"&gt;"&amp;AE114)+COUNTIFS(AE$6:AE114,"="&amp;AE114)))</f>
        <v/>
      </c>
      <c r="E114" s="19" t="str">
        <f>IF(AC114=0,"",IF(COUNTIFS(AN:AN,AN114,AO:AO,"&gt;"&amp;AO114)+COUNTIFS(AN$6:AN114,AN114,AO$6:AO114,"="&amp;AO114)=0,"",COUNTIFS(AN:AN,AN114,AO:AO,"&gt;"&amp;AO114)+COUNTIFS(AN$6:AN114,AN114,AO$6:AO114,"="&amp;AO114)))</f>
        <v/>
      </c>
      <c r="F114" s="201"/>
      <c r="G114" s="213" t="str">
        <f>IF(F114="","",VLOOKUP(F114,Lookups!$A$2:$F$99,2,FALSE))</f>
        <v/>
      </c>
      <c r="H114" s="127" t="str">
        <f>IF(F114="","",VLOOKUP(F114,Lookups!$A$2:$F$1003,3,FALSE))</f>
        <v/>
      </c>
      <c r="I114" s="128" t="str">
        <f>IFERROR(VLOOKUP(AD114,Lookups!$R$2:$S$6,2,TRUE),"")</f>
        <v/>
      </c>
      <c r="J114" s="127" t="str">
        <f>IF(F114="","",VLOOKUP(F114,Lookups!$A$2:$F$99,4,FALSE))</f>
        <v/>
      </c>
      <c r="K114" s="127" t="str">
        <f>IF(F114="","",VLOOKUP(F114,Lookups!$A$2:$F$99,5,FALSE))</f>
        <v/>
      </c>
      <c r="L114" s="162" t="str">
        <f>IF(F114="","",VLOOKUP(F114,Lookups!$A$2:$F$99,6,FALSE))</f>
        <v/>
      </c>
      <c r="M114" s="133" t="str">
        <f>IF(F114="","",IF(VLOOKUP(F114,Scores!$A$2:$J$98,3,FALSE)=0,"",VLOOKUP(F114,Scores!$A$2:$J$98,3,FALSE)))</f>
        <v/>
      </c>
      <c r="N114" s="67" t="str">
        <f>IF(F114="","",IF(VLOOKUP(F114,Scores!$A$2:$J$98,4,FALSE)=0,"",VLOOKUP(F114,Scores!$A$2:$J$98,4,FALSE)))</f>
        <v/>
      </c>
      <c r="O114" s="67" t="str">
        <f>IF(F114="","",IF(VLOOKUP(F114,Scores!$A$2:$J$98,5,FALSE)=0,"",VLOOKUP(F114,Scores!$A$2:$J$98,5,FALSE)))</f>
        <v/>
      </c>
      <c r="P114" s="67" t="str">
        <f>IF(F114="","",IF(VLOOKUP(F114,Scores!$A$2:$J$98,6,FALSE)=0,"",VLOOKUP(F114,Scores!$A$2:$J$98,6,FALSE)))</f>
        <v/>
      </c>
      <c r="Q114" s="67" t="str">
        <f>IF(F114="","",IF(VLOOKUP(F114,Scores!$A$2:$J$98,7,FALSE)=0,"",VLOOKUP(F114,Scores!$A$2:$J$98,7,FALSE)))</f>
        <v/>
      </c>
      <c r="R114" s="67" t="str">
        <f>IF(F114="","",IF(VLOOKUP(F114,Scores!$A$2:$J$98,8,FALSE)=0,"",VLOOKUP(F114,Scores!$A$2:$J$98,8,FALSE)))</f>
        <v/>
      </c>
      <c r="S114" s="67" t="str">
        <f>IF(F114="","",IF(VLOOKUP(F114,Scores!$A$2:$J$98,9,FALSE)=0,"",VLOOKUP(F114,Scores!$A$2:$J$98,9,FALSE)))</f>
        <v/>
      </c>
      <c r="T114" s="67" t="str">
        <f>IF(F114="","",IF(VLOOKUP(F114,Scores!$A$2:$J$98,10,FALSE)=0,"",VLOOKUP(F114,Scores!$A$2:$J$98,10,FALSE)))</f>
        <v/>
      </c>
      <c r="U114" s="46" t="str">
        <f t="shared" si="63"/>
        <v/>
      </c>
      <c r="V114" s="46" t="str">
        <f t="shared" si="64"/>
        <v/>
      </c>
      <c r="W114" s="46" t="str">
        <f t="shared" si="65"/>
        <v/>
      </c>
      <c r="X114" s="46" t="str">
        <f t="shared" si="66"/>
        <v/>
      </c>
      <c r="Y114" s="46" t="str">
        <f t="shared" si="67"/>
        <v/>
      </c>
      <c r="Z114" s="46" t="str">
        <f t="shared" si="68"/>
        <v/>
      </c>
      <c r="AA114" s="46" t="str">
        <f t="shared" si="69"/>
        <v/>
      </c>
      <c r="AB114" s="46" t="str">
        <f t="shared" si="70"/>
        <v/>
      </c>
      <c r="AC114" s="48">
        <f t="shared" si="71"/>
        <v>0</v>
      </c>
      <c r="AD114" s="47" t="str">
        <f t="shared" si="72"/>
        <v/>
      </c>
      <c r="AE114" s="46" t="str" cm="1">
        <f t="array" ref="AE114">IFERROR(IF(AC114&gt;=5,AVERAGE(LARGE(U114:AB114,_xlfn.SEQUENCE(5))),AVERAGE(LARGE(U114:AB114,_xlfn.SEQUENCE(AC114)))),"")</f>
        <v/>
      </c>
      <c r="AF114" s="49">
        <f t="shared" si="73"/>
        <v>0</v>
      </c>
      <c r="AG114" s="19" t="str" cm="1">
        <f t="array" ref="AG114">IFERROR(IF(AC114&gt;=5,SUM(LARGE(M114:T114,_xlfn.SEQUENCE(5))),SUM(LARGE(M114:T114,_xlfn.SEQUENCE(AC114)))),"")</f>
        <v/>
      </c>
      <c r="AH114" s="19" t="str">
        <f t="shared" si="75"/>
        <v/>
      </c>
      <c r="AI114" s="19" t="str">
        <f t="shared" si="44"/>
        <v/>
      </c>
      <c r="AJ114" s="50" t="str">
        <f t="shared" si="74"/>
        <v/>
      </c>
      <c r="AN114" s="19">
        <f t="shared" si="45"/>
        <v>0</v>
      </c>
      <c r="AO114" s="229" t="str">
        <f t="shared" si="46"/>
        <v/>
      </c>
      <c r="AP114" t="str">
        <f>IF(AC114=0,"",IF(COUNTIFS(AN:AN,AN114,AO:AO,"&gt;"&amp;AO114)+COUNTIFS(AN$6:AN114,AN114,AO$6:AO114,"="&amp;AO114)=0,"",COUNTIFS(AN:AN,AN114,AO:AO,"&gt;"&amp;AO114)+COUNTIFS(AN$6:AN114,AN114,AO$6:AO114,"="&amp;AO114)))</f>
        <v/>
      </c>
    </row>
    <row r="115" spans="1:42" x14ac:dyDescent="0.35">
      <c r="A115" s="19" t="str">
        <f t="shared" si="47"/>
        <v/>
      </c>
      <c r="B115" s="19" t="str">
        <f>IF(AC115=0,"",IF(COUNTIFS(A:A,A115,AE:AE,"&gt;"&amp;AE115)+COUNTIFS(A$6:A115,A115,AE$6:AE115,"="&amp;AE115)=0,"",COUNTIFS(A:A,A115,AE:AE,"&gt;"&amp;AE115)+COUNTIFS(A$6:A115,A115,AE$6:AE115,"="&amp;AE115)))</f>
        <v/>
      </c>
      <c r="C115" s="19" t="str">
        <f>IF(AC115=0,"",IF(COUNTIFS($AE$6:$AE$152,"&gt;"&amp;AE115)+COUNTIFS(AE$6:AE115,"="&amp;AE115)=0,"",COUNTIFS($AE$6:$AE$152,"&gt;"&amp;AE115)+COUNTIFS(AE$6:AE115,"="&amp;AE115)))</f>
        <v/>
      </c>
      <c r="D115" s="19" t="str">
        <f>IF(AC115=0,"",IF(COUNTIFS($AE$6:$AE$200,"&gt;"&amp;AE115)+COUNTIFS(AE$6:AE115,"="&amp;AE115)=0,"",COUNTIFS($AE$6:$AE$200,"&gt;"&amp;AE115)+COUNTIFS(AE$6:AE115,"="&amp;AE115)))</f>
        <v/>
      </c>
      <c r="E115" s="19" t="str">
        <f>IF(AC115=0,"",IF(COUNTIFS(AN:AN,AN115,AO:AO,"&gt;"&amp;AO115)+COUNTIFS(AN$6:AN115,AN115,AO$6:AO115,"="&amp;AO115)=0,"",COUNTIFS(AN:AN,AN115,AO:AO,"&gt;"&amp;AO115)+COUNTIFS(AN$6:AN115,AN115,AO$6:AO115,"="&amp;AO115)))</f>
        <v/>
      </c>
      <c r="F115" s="201"/>
      <c r="G115" s="213" t="str">
        <f>IF(F115="","",VLOOKUP(F115,Lookups!$A$2:$F$99,2,FALSE))</f>
        <v/>
      </c>
      <c r="H115" s="127" t="str">
        <f>IF(F115="","",VLOOKUP(F115,Lookups!$A$2:$F$1003,3,FALSE))</f>
        <v/>
      </c>
      <c r="I115" s="128" t="str">
        <f>IFERROR(VLOOKUP(AD115,Lookups!$R$2:$S$6,2,TRUE),"")</f>
        <v/>
      </c>
      <c r="J115" s="127" t="str">
        <f>IF(F115="","",VLOOKUP(F115,Lookups!$A$2:$F$99,4,FALSE))</f>
        <v/>
      </c>
      <c r="K115" s="127" t="str">
        <f>IF(F115="","",VLOOKUP(F115,Lookups!$A$2:$F$99,5,FALSE))</f>
        <v/>
      </c>
      <c r="L115" s="162" t="str">
        <f>IF(F115="","",VLOOKUP(F115,Lookups!$A$2:$F$99,6,FALSE))</f>
        <v/>
      </c>
      <c r="M115" s="133" t="str">
        <f>IF(F115="","",IF(VLOOKUP(F115,Scores!$A$2:$J$98,3,FALSE)=0,"",VLOOKUP(F115,Scores!$A$2:$J$98,3,FALSE)))</f>
        <v/>
      </c>
      <c r="N115" s="67" t="str">
        <f>IF(F115="","",IF(VLOOKUP(F115,Scores!$A$2:$J$98,4,FALSE)=0,"",VLOOKUP(F115,Scores!$A$2:$J$98,4,FALSE)))</f>
        <v/>
      </c>
      <c r="O115" s="67" t="str">
        <f>IF(F115="","",IF(VLOOKUP(F115,Scores!$A$2:$J$98,5,FALSE)=0,"",VLOOKUP(F115,Scores!$A$2:$J$98,5,FALSE)))</f>
        <v/>
      </c>
      <c r="P115" s="67" t="str">
        <f>IF(F115="","",IF(VLOOKUP(F115,Scores!$A$2:$J$98,6,FALSE)=0,"",VLOOKUP(F115,Scores!$A$2:$J$98,6,FALSE)))</f>
        <v/>
      </c>
      <c r="Q115" s="67" t="str">
        <f>IF(F115="","",IF(VLOOKUP(F115,Scores!$A$2:$J$98,7,FALSE)=0,"",VLOOKUP(F115,Scores!$A$2:$J$98,7,FALSE)))</f>
        <v/>
      </c>
      <c r="R115" s="67" t="str">
        <f>IF(F115="","",IF(VLOOKUP(F115,Scores!$A$2:$J$98,8,FALSE)=0,"",VLOOKUP(F115,Scores!$A$2:$J$98,8,FALSE)))</f>
        <v/>
      </c>
      <c r="S115" s="67" t="str">
        <f>IF(F115="","",IF(VLOOKUP(F115,Scores!$A$2:$J$98,9,FALSE)=0,"",VLOOKUP(F115,Scores!$A$2:$J$98,9,FALSE)))</f>
        <v/>
      </c>
      <c r="T115" s="67" t="str">
        <f>IF(F115="","",IF(VLOOKUP(F115,Scores!$A$2:$J$98,10,FALSE)=0,"",VLOOKUP(F115,Scores!$A$2:$J$98,10,FALSE)))</f>
        <v/>
      </c>
      <c r="U115" s="46" t="str">
        <f t="shared" si="63"/>
        <v/>
      </c>
      <c r="V115" s="46" t="str">
        <f t="shared" si="64"/>
        <v/>
      </c>
      <c r="W115" s="46" t="str">
        <f t="shared" si="65"/>
        <v/>
      </c>
      <c r="X115" s="46" t="str">
        <f t="shared" si="66"/>
        <v/>
      </c>
      <c r="Y115" s="46" t="str">
        <f t="shared" si="67"/>
        <v/>
      </c>
      <c r="Z115" s="46" t="str">
        <f t="shared" si="68"/>
        <v/>
      </c>
      <c r="AA115" s="46" t="str">
        <f t="shared" si="69"/>
        <v/>
      </c>
      <c r="AB115" s="46" t="str">
        <f t="shared" si="70"/>
        <v/>
      </c>
      <c r="AC115" s="48">
        <f t="shared" si="71"/>
        <v>0</v>
      </c>
      <c r="AD115" s="47" t="str">
        <f t="shared" si="72"/>
        <v/>
      </c>
      <c r="AE115" s="46" t="str" cm="1">
        <f t="array" ref="AE115">IFERROR(IF(AC115&gt;=5,AVERAGE(LARGE(U115:AB115,_xlfn.SEQUENCE(5))),AVERAGE(LARGE(U115:AB115,_xlfn.SEQUENCE(AC115)))),"")</f>
        <v/>
      </c>
      <c r="AF115" s="49">
        <f t="shared" si="73"/>
        <v>0</v>
      </c>
      <c r="AG115" s="19" t="str" cm="1">
        <f t="array" ref="AG115">IFERROR(IF(AC115&gt;=5,SUM(LARGE(M115:T115,_xlfn.SEQUENCE(5))),SUM(LARGE(M115:T115,_xlfn.SEQUENCE(AC115)))),"")</f>
        <v/>
      </c>
      <c r="AH115" s="19" t="str">
        <f t="shared" si="75"/>
        <v/>
      </c>
      <c r="AI115" s="19" t="str">
        <f t="shared" si="44"/>
        <v/>
      </c>
      <c r="AJ115" s="50" t="str">
        <f t="shared" si="74"/>
        <v/>
      </c>
      <c r="AN115" s="19">
        <f t="shared" si="45"/>
        <v>0</v>
      </c>
      <c r="AO115" s="229" t="str">
        <f t="shared" si="46"/>
        <v/>
      </c>
      <c r="AP115" t="str">
        <f>IF(AC115=0,"",IF(COUNTIFS(AN:AN,AN115,AO:AO,"&gt;"&amp;AO115)+COUNTIFS(AN$6:AN115,AN115,AO$6:AO115,"="&amp;AO115)=0,"",COUNTIFS(AN:AN,AN115,AO:AO,"&gt;"&amp;AO115)+COUNTIFS(AN$6:AN115,AN115,AO$6:AO115,"="&amp;AO115)))</f>
        <v/>
      </c>
    </row>
    <row r="116" spans="1:42" x14ac:dyDescent="0.35">
      <c r="A116" s="19" t="str">
        <f t="shared" si="47"/>
        <v/>
      </c>
      <c r="B116" s="19" t="str">
        <f>IF(AC116=0,"",IF(COUNTIFS(A:A,A116,AE:AE,"&gt;"&amp;AE116)+COUNTIFS(A$6:A116,A116,AE$6:AE116,"="&amp;AE116)=0,"",COUNTIFS(A:A,A116,AE:AE,"&gt;"&amp;AE116)+COUNTIFS(A$6:A116,A116,AE$6:AE116,"="&amp;AE116)))</f>
        <v/>
      </c>
      <c r="C116" s="19" t="str">
        <f>IF(AC116=0,"",IF(COUNTIFS($AE$6:$AE$152,"&gt;"&amp;AE116)+COUNTIFS(AE$6:AE116,"="&amp;AE116)=0,"",COUNTIFS($AE$6:$AE$152,"&gt;"&amp;AE116)+COUNTIFS(AE$6:AE116,"="&amp;AE116)))</f>
        <v/>
      </c>
      <c r="D116" s="19" t="str">
        <f>IF(AC116=0,"",IF(COUNTIFS($AE$6:$AE$200,"&gt;"&amp;AE116)+COUNTIFS(AE$6:AE116,"="&amp;AE116)=0,"",COUNTIFS($AE$6:$AE$200,"&gt;"&amp;AE116)+COUNTIFS(AE$6:AE116,"="&amp;AE116)))</f>
        <v/>
      </c>
      <c r="E116" s="19" t="str">
        <f>IF(AC116=0,"",IF(COUNTIFS(AN:AN,AN116,AO:AO,"&gt;"&amp;AO116)+COUNTIFS(AN$6:AN116,AN116,AO$6:AO116,"="&amp;AO116)=0,"",COUNTIFS(AN:AN,AN116,AO:AO,"&gt;"&amp;AO116)+COUNTIFS(AN$6:AN116,AN116,AO$6:AO116,"="&amp;AO116)))</f>
        <v/>
      </c>
      <c r="F116" s="201"/>
      <c r="G116" s="213" t="str">
        <f>IF(F116="","",VLOOKUP(F116,Lookups!$A$2:$F$99,2,FALSE))</f>
        <v/>
      </c>
      <c r="H116" s="127" t="str">
        <f>IF(F116="","",VLOOKUP(F116,Lookups!$A$2:$F$1003,3,FALSE))</f>
        <v/>
      </c>
      <c r="I116" s="128" t="str">
        <f>IFERROR(VLOOKUP(AD116,Lookups!$R$2:$S$6,2,TRUE),"")</f>
        <v/>
      </c>
      <c r="J116" s="127" t="str">
        <f>IF(F116="","",VLOOKUP(F116,Lookups!$A$2:$F$99,4,FALSE))</f>
        <v/>
      </c>
      <c r="K116" s="127" t="str">
        <f>IF(F116="","",VLOOKUP(F116,Lookups!$A$2:$F$99,5,FALSE))</f>
        <v/>
      </c>
      <c r="L116" s="162" t="str">
        <f>IF(F116="","",VLOOKUP(F116,Lookups!$A$2:$F$99,6,FALSE))</f>
        <v/>
      </c>
      <c r="M116" s="133" t="str">
        <f>IF(F116="","",IF(VLOOKUP(F116,Scores!$A$2:$J$98,3,FALSE)=0,"",VLOOKUP(F116,Scores!$A$2:$J$98,3,FALSE)))</f>
        <v/>
      </c>
      <c r="N116" s="67" t="str">
        <f>IF(F116="","",IF(VLOOKUP(F116,Scores!$A$2:$J$98,4,FALSE)=0,"",VLOOKUP(F116,Scores!$A$2:$J$98,4,FALSE)))</f>
        <v/>
      </c>
      <c r="O116" s="67" t="str">
        <f>IF(F116="","",IF(VLOOKUP(F116,Scores!$A$2:$J$98,5,FALSE)=0,"",VLOOKUP(F116,Scores!$A$2:$J$98,5,FALSE)))</f>
        <v/>
      </c>
      <c r="P116" s="67" t="str">
        <f>IF(F116="","",IF(VLOOKUP(F116,Scores!$A$2:$J$98,6,FALSE)=0,"",VLOOKUP(F116,Scores!$A$2:$J$98,6,FALSE)))</f>
        <v/>
      </c>
      <c r="Q116" s="67" t="str">
        <f>IF(F116="","",IF(VLOOKUP(F116,Scores!$A$2:$J$98,7,FALSE)=0,"",VLOOKUP(F116,Scores!$A$2:$J$98,7,FALSE)))</f>
        <v/>
      </c>
      <c r="R116" s="67" t="str">
        <f>IF(F116="","",IF(VLOOKUP(F116,Scores!$A$2:$J$98,8,FALSE)=0,"",VLOOKUP(F116,Scores!$A$2:$J$98,8,FALSE)))</f>
        <v/>
      </c>
      <c r="S116" s="67" t="str">
        <f>IF(F116="","",IF(VLOOKUP(F116,Scores!$A$2:$J$98,9,FALSE)=0,"",VLOOKUP(F116,Scores!$A$2:$J$98,9,FALSE)))</f>
        <v/>
      </c>
      <c r="T116" s="67" t="str">
        <f>IF(F116="","",IF(VLOOKUP(F116,Scores!$A$2:$J$98,10,FALSE)=0,"",VLOOKUP(F116,Scores!$A$2:$J$98,10,FALSE)))</f>
        <v/>
      </c>
      <c r="U116" s="46" t="str">
        <f t="shared" si="63"/>
        <v/>
      </c>
      <c r="V116" s="46" t="str">
        <f t="shared" si="64"/>
        <v/>
      </c>
      <c r="W116" s="46" t="str">
        <f t="shared" si="65"/>
        <v/>
      </c>
      <c r="X116" s="46" t="str">
        <f t="shared" si="66"/>
        <v/>
      </c>
      <c r="Y116" s="46" t="str">
        <f t="shared" si="67"/>
        <v/>
      </c>
      <c r="Z116" s="46" t="str">
        <f t="shared" si="68"/>
        <v/>
      </c>
      <c r="AA116" s="46" t="str">
        <f t="shared" si="69"/>
        <v/>
      </c>
      <c r="AB116" s="46" t="str">
        <f t="shared" si="70"/>
        <v/>
      </c>
      <c r="AC116" s="48">
        <f t="shared" si="71"/>
        <v>0</v>
      </c>
      <c r="AD116" s="47" t="str">
        <f t="shared" si="72"/>
        <v/>
      </c>
      <c r="AE116" s="46" t="str" cm="1">
        <f t="array" ref="AE116">IFERROR(IF(AC116&gt;=5,AVERAGE(LARGE(U116:AB116,_xlfn.SEQUENCE(5))),AVERAGE(LARGE(U116:AB116,_xlfn.SEQUENCE(AC116)))),"")</f>
        <v/>
      </c>
      <c r="AF116" s="49">
        <f t="shared" si="73"/>
        <v>0</v>
      </c>
      <c r="AG116" s="19" t="str" cm="1">
        <f t="array" ref="AG116">IFERROR(IF(AC116&gt;=5,SUM(LARGE(M116:T116,_xlfn.SEQUENCE(5))),SUM(LARGE(M116:T116,_xlfn.SEQUENCE(AC116)))),"")</f>
        <v/>
      </c>
      <c r="AH116" s="19" t="str">
        <f t="shared" si="75"/>
        <v/>
      </c>
      <c r="AI116" s="19" t="str">
        <f t="shared" si="44"/>
        <v/>
      </c>
      <c r="AJ116" s="50" t="str">
        <f t="shared" si="74"/>
        <v/>
      </c>
      <c r="AN116" s="19">
        <f t="shared" si="45"/>
        <v>0</v>
      </c>
      <c r="AO116" s="229" t="str">
        <f t="shared" si="46"/>
        <v/>
      </c>
      <c r="AP116" t="str">
        <f>IF(AC116=0,"",IF(COUNTIFS(AN:AN,AN116,AO:AO,"&gt;"&amp;AO116)+COUNTIFS(AN$6:AN116,AN116,AO$6:AO116,"="&amp;AO116)=0,"",COUNTIFS(AN:AN,AN116,AO:AO,"&gt;"&amp;AO116)+COUNTIFS(AN$6:AN116,AN116,AO$6:AO116,"="&amp;AO116)))</f>
        <v/>
      </c>
    </row>
    <row r="117" spans="1:42" x14ac:dyDescent="0.35">
      <c r="A117" s="19" t="str">
        <f t="shared" si="47"/>
        <v/>
      </c>
      <c r="B117" s="19" t="str">
        <f>IF(AC117=0,"",IF(COUNTIFS(A:A,A117,AE:AE,"&gt;"&amp;AE117)+COUNTIFS(A$6:A117,A117,AE$6:AE117,"="&amp;AE117)=0,"",COUNTIFS(A:A,A117,AE:AE,"&gt;"&amp;AE117)+COUNTIFS(A$6:A117,A117,AE$6:AE117,"="&amp;AE117)))</f>
        <v/>
      </c>
      <c r="C117" s="19" t="str">
        <f>IF(AC117=0,"",IF(COUNTIFS($AE$6:$AE$152,"&gt;"&amp;AE117)+COUNTIFS(AE$6:AE117,"="&amp;AE117)=0,"",COUNTIFS($AE$6:$AE$152,"&gt;"&amp;AE117)+COUNTIFS(AE$6:AE117,"="&amp;AE117)))</f>
        <v/>
      </c>
      <c r="D117" s="19" t="str">
        <f>IF(AC117=0,"",IF(COUNTIFS($AE$6:$AE$200,"&gt;"&amp;AE117)+COUNTIFS(AE$6:AE117,"="&amp;AE117)=0,"",COUNTIFS($AE$6:$AE$200,"&gt;"&amp;AE117)+COUNTIFS(AE$6:AE117,"="&amp;AE117)))</f>
        <v/>
      </c>
      <c r="E117" s="19" t="str">
        <f>IF(AC117=0,"",IF(COUNTIFS(AN:AN,AN117,AO:AO,"&gt;"&amp;AO117)+COUNTIFS(AN$6:AN117,AN117,AO$6:AO117,"="&amp;AO117)=0,"",COUNTIFS(AN:AN,AN117,AO:AO,"&gt;"&amp;AO117)+COUNTIFS(AN$6:AN117,AN117,AO$6:AO117,"="&amp;AO117)))</f>
        <v/>
      </c>
      <c r="F117" s="201"/>
      <c r="G117" s="213" t="str">
        <f>IF(F117="","",VLOOKUP(F117,Lookups!$A$2:$F$99,2,FALSE))</f>
        <v/>
      </c>
      <c r="H117" s="127" t="str">
        <f>IF(F117="","",VLOOKUP(F117,Lookups!$A$2:$F$1003,3,FALSE))</f>
        <v/>
      </c>
      <c r="I117" s="128" t="str">
        <f>IFERROR(VLOOKUP(AD117,Lookups!$R$2:$S$6,2,TRUE),"")</f>
        <v/>
      </c>
      <c r="J117" s="127" t="str">
        <f>IF(F117="","",VLOOKUP(F117,Lookups!$A$2:$F$99,4,FALSE))</f>
        <v/>
      </c>
      <c r="K117" s="127" t="str">
        <f>IF(F117="","",VLOOKUP(F117,Lookups!$A$2:$F$99,5,FALSE))</f>
        <v/>
      </c>
      <c r="L117" s="162" t="str">
        <f>IF(F117="","",VLOOKUP(F117,Lookups!$A$2:$F$99,6,FALSE))</f>
        <v/>
      </c>
      <c r="M117" s="133" t="str">
        <f>IF(F117="","",IF(VLOOKUP(F117,Scores!$A$2:$J$98,3,FALSE)=0,"",VLOOKUP(F117,Scores!$A$2:$J$98,3,FALSE)))</f>
        <v/>
      </c>
      <c r="N117" s="67" t="str">
        <f>IF(F117="","",IF(VLOOKUP(F117,Scores!$A$2:$J$98,4,FALSE)=0,"",VLOOKUP(F117,Scores!$A$2:$J$98,4,FALSE)))</f>
        <v/>
      </c>
      <c r="O117" s="67" t="str">
        <f>IF(F117="","",IF(VLOOKUP(F117,Scores!$A$2:$J$98,5,FALSE)=0,"",VLOOKUP(F117,Scores!$A$2:$J$98,5,FALSE)))</f>
        <v/>
      </c>
      <c r="P117" s="67" t="str">
        <f>IF(F117="","",IF(VLOOKUP(F117,Scores!$A$2:$J$98,6,FALSE)=0,"",VLOOKUP(F117,Scores!$A$2:$J$98,6,FALSE)))</f>
        <v/>
      </c>
      <c r="Q117" s="67" t="str">
        <f>IF(F117="","",IF(VLOOKUP(F117,Scores!$A$2:$J$98,7,FALSE)=0,"",VLOOKUP(F117,Scores!$A$2:$J$98,7,FALSE)))</f>
        <v/>
      </c>
      <c r="R117" s="67" t="str">
        <f>IF(F117="","",IF(VLOOKUP(F117,Scores!$A$2:$J$98,8,FALSE)=0,"",VLOOKUP(F117,Scores!$A$2:$J$98,8,FALSE)))</f>
        <v/>
      </c>
      <c r="S117" s="67" t="str">
        <f>IF(F117="","",IF(VLOOKUP(F117,Scores!$A$2:$J$98,9,FALSE)=0,"",VLOOKUP(F117,Scores!$A$2:$J$98,9,FALSE)))</f>
        <v/>
      </c>
      <c r="T117" s="67" t="str">
        <f>IF(F117="","",IF(VLOOKUP(F117,Scores!$A$2:$J$98,10,FALSE)=0,"",VLOOKUP(F117,Scores!$A$2:$J$98,10,FALSE)))</f>
        <v/>
      </c>
      <c r="U117" s="46" t="str">
        <f t="shared" si="63"/>
        <v/>
      </c>
      <c r="V117" s="46" t="str">
        <f t="shared" si="64"/>
        <v/>
      </c>
      <c r="W117" s="46" t="str">
        <f t="shared" si="65"/>
        <v/>
      </c>
      <c r="X117" s="46" t="str">
        <f t="shared" si="66"/>
        <v/>
      </c>
      <c r="Y117" s="46" t="str">
        <f t="shared" si="67"/>
        <v/>
      </c>
      <c r="Z117" s="46" t="str">
        <f t="shared" si="68"/>
        <v/>
      </c>
      <c r="AA117" s="46" t="str">
        <f t="shared" si="69"/>
        <v/>
      </c>
      <c r="AB117" s="46" t="str">
        <f t="shared" si="70"/>
        <v/>
      </c>
      <c r="AC117" s="48">
        <f t="shared" si="71"/>
        <v>0</v>
      </c>
      <c r="AD117" s="47" t="str">
        <f t="shared" si="72"/>
        <v/>
      </c>
      <c r="AE117" s="46" t="str" cm="1">
        <f t="array" ref="AE117">IFERROR(IF(AC117&gt;=5,AVERAGE(LARGE(U117:AB117,_xlfn.SEQUENCE(5))),AVERAGE(LARGE(U117:AB117,_xlfn.SEQUENCE(AC117)))),"")</f>
        <v/>
      </c>
      <c r="AF117" s="49">
        <f t="shared" si="73"/>
        <v>0</v>
      </c>
      <c r="AG117" s="19" t="str" cm="1">
        <f t="array" ref="AG117">IFERROR(IF(AC117&gt;=5,SUM(LARGE(M117:T117,_xlfn.SEQUENCE(5))),SUM(LARGE(M117:T117,_xlfn.SEQUENCE(AC117)))),"")</f>
        <v/>
      </c>
      <c r="AH117" s="19" t="str">
        <f t="shared" si="75"/>
        <v/>
      </c>
      <c r="AI117" s="19" t="str">
        <f t="shared" si="44"/>
        <v/>
      </c>
      <c r="AJ117" s="50" t="str">
        <f t="shared" si="74"/>
        <v/>
      </c>
      <c r="AN117" s="19">
        <f t="shared" si="45"/>
        <v>0</v>
      </c>
      <c r="AO117" s="229" t="str">
        <f t="shared" si="46"/>
        <v/>
      </c>
      <c r="AP117" t="str">
        <f>IF(AC117=0,"",IF(COUNTIFS(AN:AN,AN117,AO:AO,"&gt;"&amp;AO117)+COUNTIFS(AN$6:AN117,AN117,AO$6:AO117,"="&amp;AO117)=0,"",COUNTIFS(AN:AN,AN117,AO:AO,"&gt;"&amp;AO117)+COUNTIFS(AN$6:AN117,AN117,AO$6:AO117,"="&amp;AO117)))</f>
        <v/>
      </c>
    </row>
    <row r="118" spans="1:42" x14ac:dyDescent="0.35">
      <c r="A118" s="19" t="str">
        <f t="shared" si="47"/>
        <v/>
      </c>
      <c r="B118" s="19" t="str">
        <f>IF(AC118=0,"",IF(COUNTIFS(A:A,A118,AE:AE,"&gt;"&amp;AE118)+COUNTIFS(A$6:A118,A118,AE$6:AE118,"="&amp;AE118)=0,"",COUNTIFS(A:A,A118,AE:AE,"&gt;"&amp;AE118)+COUNTIFS(A$6:A118,A118,AE$6:AE118,"="&amp;AE118)))</f>
        <v/>
      </c>
      <c r="C118" s="19" t="str">
        <f>IF(AC118=0,"",IF(COUNTIFS($AE$6:$AE$152,"&gt;"&amp;AE118)+COUNTIFS(AE$6:AE118,"="&amp;AE118)=0,"",COUNTIFS($AE$6:$AE$152,"&gt;"&amp;AE118)+COUNTIFS(AE$6:AE118,"="&amp;AE118)))</f>
        <v/>
      </c>
      <c r="D118" s="19" t="str">
        <f>IF(AC118=0,"",IF(COUNTIFS($AE$6:$AE$200,"&gt;"&amp;AE118)+COUNTIFS(AE$6:AE118,"="&amp;AE118)=0,"",COUNTIFS($AE$6:$AE$200,"&gt;"&amp;AE118)+COUNTIFS(AE$6:AE118,"="&amp;AE118)))</f>
        <v/>
      </c>
      <c r="E118" s="19" t="str">
        <f>IF(AC118=0,"",IF(COUNTIFS(AN:AN,AN118,AO:AO,"&gt;"&amp;AO118)+COUNTIFS(AN$6:AN118,AN118,AO$6:AO118,"="&amp;AO118)=0,"",COUNTIFS(AN:AN,AN118,AO:AO,"&gt;"&amp;AO118)+COUNTIFS(AN$6:AN118,AN118,AO$6:AO118,"="&amp;AO118)))</f>
        <v/>
      </c>
      <c r="F118" s="201"/>
      <c r="G118" s="213" t="str">
        <f>IF(F118="","",VLOOKUP(F118,Lookups!$A$2:$F$99,2,FALSE))</f>
        <v/>
      </c>
      <c r="H118" s="127" t="str">
        <f>IF(F118="","",VLOOKUP(F118,Lookups!$A$2:$F$1003,3,FALSE))</f>
        <v/>
      </c>
      <c r="I118" s="128" t="str">
        <f>IFERROR(VLOOKUP(AD118,Lookups!$R$2:$S$6,2,TRUE),"")</f>
        <v/>
      </c>
      <c r="J118" s="127" t="str">
        <f>IF(F118="","",VLOOKUP(F118,Lookups!$A$2:$F$99,4,FALSE))</f>
        <v/>
      </c>
      <c r="K118" s="127" t="str">
        <f>IF(F118="","",VLOOKUP(F118,Lookups!$A$2:$F$99,5,FALSE))</f>
        <v/>
      </c>
      <c r="L118" s="162" t="str">
        <f>IF(F118="","",VLOOKUP(F118,Lookups!$A$2:$F$99,6,FALSE))</f>
        <v/>
      </c>
      <c r="M118" s="133" t="str">
        <f>IF(F118="","",IF(VLOOKUP(F118,Scores!$A$2:$J$98,3,FALSE)=0,"",VLOOKUP(F118,Scores!$A$2:$J$98,3,FALSE)))</f>
        <v/>
      </c>
      <c r="N118" s="67" t="str">
        <f>IF(F118="","",IF(VLOOKUP(F118,Scores!$A$2:$J$98,4,FALSE)=0,"",VLOOKUP(F118,Scores!$A$2:$J$98,4,FALSE)))</f>
        <v/>
      </c>
      <c r="O118" s="67" t="str">
        <f>IF(F118="","",IF(VLOOKUP(F118,Scores!$A$2:$J$98,5,FALSE)=0,"",VLOOKUP(F118,Scores!$A$2:$J$98,5,FALSE)))</f>
        <v/>
      </c>
      <c r="P118" s="67" t="str">
        <f>IF(F118="","",IF(VLOOKUP(F118,Scores!$A$2:$J$98,6,FALSE)=0,"",VLOOKUP(F118,Scores!$A$2:$J$98,6,FALSE)))</f>
        <v/>
      </c>
      <c r="Q118" s="67" t="str">
        <f>IF(F118="","",IF(VLOOKUP(F118,Scores!$A$2:$J$98,7,FALSE)=0,"",VLOOKUP(F118,Scores!$A$2:$J$98,7,FALSE)))</f>
        <v/>
      </c>
      <c r="R118" s="67" t="str">
        <f>IF(F118="","",IF(VLOOKUP(F118,Scores!$A$2:$J$98,8,FALSE)=0,"",VLOOKUP(F118,Scores!$A$2:$J$98,8,FALSE)))</f>
        <v/>
      </c>
      <c r="S118" s="67" t="str">
        <f>IF(F118="","",IF(VLOOKUP(F118,Scores!$A$2:$J$98,9,FALSE)=0,"",VLOOKUP(F118,Scores!$A$2:$J$98,9,FALSE)))</f>
        <v/>
      </c>
      <c r="T118" s="67" t="str">
        <f>IF(F118="","",IF(VLOOKUP(F118,Scores!$A$2:$J$98,10,FALSE)=0,"",VLOOKUP(F118,Scores!$A$2:$J$98,10,FALSE)))</f>
        <v/>
      </c>
      <c r="U118" s="46" t="str">
        <f t="shared" si="63"/>
        <v/>
      </c>
      <c r="V118" s="46" t="str">
        <f t="shared" si="64"/>
        <v/>
      </c>
      <c r="W118" s="46" t="str">
        <f t="shared" si="65"/>
        <v/>
      </c>
      <c r="X118" s="46" t="str">
        <f t="shared" si="66"/>
        <v/>
      </c>
      <c r="Y118" s="46" t="str">
        <f t="shared" si="67"/>
        <v/>
      </c>
      <c r="Z118" s="46" t="str">
        <f t="shared" si="68"/>
        <v/>
      </c>
      <c r="AA118" s="46" t="str">
        <f t="shared" si="69"/>
        <v/>
      </c>
      <c r="AB118" s="46" t="str">
        <f t="shared" si="70"/>
        <v/>
      </c>
      <c r="AC118" s="48">
        <f t="shared" si="71"/>
        <v>0</v>
      </c>
      <c r="AD118" s="47" t="str">
        <f t="shared" si="72"/>
        <v/>
      </c>
      <c r="AE118" s="46" t="str" cm="1">
        <f t="array" ref="AE118">IFERROR(IF(AC118&gt;=5,AVERAGE(LARGE(U118:AB118,_xlfn.SEQUENCE(5))),AVERAGE(LARGE(U118:AB118,_xlfn.SEQUENCE(AC118)))),"")</f>
        <v/>
      </c>
      <c r="AF118" s="49">
        <f t="shared" si="73"/>
        <v>0</v>
      </c>
      <c r="AG118" s="19" t="str" cm="1">
        <f t="array" ref="AG118">IFERROR(IF(AC118&gt;=5,SUM(LARGE(M118:T118,_xlfn.SEQUENCE(5))),SUM(LARGE(M118:T118,_xlfn.SEQUENCE(AC118)))),"")</f>
        <v/>
      </c>
      <c r="AH118" s="19" t="str">
        <f t="shared" si="75"/>
        <v/>
      </c>
      <c r="AI118" s="19" t="str">
        <f t="shared" si="44"/>
        <v/>
      </c>
      <c r="AJ118" s="50" t="str">
        <f t="shared" si="74"/>
        <v/>
      </c>
      <c r="AN118" s="19">
        <f t="shared" si="45"/>
        <v>0</v>
      </c>
      <c r="AO118" s="229" t="str">
        <f t="shared" si="46"/>
        <v/>
      </c>
      <c r="AP118" t="str">
        <f>IF(AC118=0,"",IF(COUNTIFS(AN:AN,AN118,AO:AO,"&gt;"&amp;AO118)+COUNTIFS(AN$6:AN118,AN118,AO$6:AO118,"="&amp;AO118)=0,"",COUNTIFS(AN:AN,AN118,AO:AO,"&gt;"&amp;AO118)+COUNTIFS(AN$6:AN118,AN118,AO$6:AO118,"="&amp;AO118)))</f>
        <v/>
      </c>
    </row>
    <row r="119" spans="1:42" x14ac:dyDescent="0.35">
      <c r="A119" s="19" t="str">
        <f t="shared" si="47"/>
        <v/>
      </c>
      <c r="B119" s="19" t="str">
        <f>IF(AC119=0,"",IF(COUNTIFS(A:A,A119,AE:AE,"&gt;"&amp;AE119)+COUNTIFS(A$6:A119,A119,AE$6:AE119,"="&amp;AE119)=0,"",COUNTIFS(A:A,A119,AE:AE,"&gt;"&amp;AE119)+COUNTIFS(A$6:A119,A119,AE$6:AE119,"="&amp;AE119)))</f>
        <v/>
      </c>
      <c r="C119" s="19" t="str">
        <f>IF(AC119=0,"",IF(COUNTIFS($AE$6:$AE$152,"&gt;"&amp;AE119)+COUNTIFS(AE$6:AE119,"="&amp;AE119)=0,"",COUNTIFS($AE$6:$AE$152,"&gt;"&amp;AE119)+COUNTIFS(AE$6:AE119,"="&amp;AE119)))</f>
        <v/>
      </c>
      <c r="D119" s="19" t="str">
        <f>IF(AC119=0,"",IF(COUNTIFS($AE$6:$AE$200,"&gt;"&amp;AE119)+COUNTIFS(AE$6:AE119,"="&amp;AE119)=0,"",COUNTIFS($AE$6:$AE$200,"&gt;"&amp;AE119)+COUNTIFS(AE$6:AE119,"="&amp;AE119)))</f>
        <v/>
      </c>
      <c r="E119" s="19" t="str">
        <f>IF(AC119=0,"",IF(COUNTIFS(AN:AN,AN119,AO:AO,"&gt;"&amp;AO119)+COUNTIFS(AN$6:AN119,AN119,AO$6:AO119,"="&amp;AO119)=0,"",COUNTIFS(AN:AN,AN119,AO:AO,"&gt;"&amp;AO119)+COUNTIFS(AN$6:AN119,AN119,AO$6:AO119,"="&amp;AO119)))</f>
        <v/>
      </c>
      <c r="F119" s="201"/>
      <c r="G119" s="213" t="str">
        <f>IF(F119="","",VLOOKUP(F119,Lookups!$A$2:$F$99,2,FALSE))</f>
        <v/>
      </c>
      <c r="H119" s="127" t="str">
        <f>IF(F119="","",VLOOKUP(F119,Lookups!$A$2:$F$1003,3,FALSE))</f>
        <v/>
      </c>
      <c r="I119" s="128" t="str">
        <f>IFERROR(VLOOKUP(AD119,Lookups!$R$2:$S$6,2,TRUE),"")</f>
        <v/>
      </c>
      <c r="J119" s="127" t="str">
        <f>IF(F119="","",VLOOKUP(F119,Lookups!$A$2:$F$99,4,FALSE))</f>
        <v/>
      </c>
      <c r="K119" s="127" t="str">
        <f>IF(F119="","",VLOOKUP(F119,Lookups!$A$2:$F$99,5,FALSE))</f>
        <v/>
      </c>
      <c r="L119" s="162" t="str">
        <f>IF(F119="","",VLOOKUP(F119,Lookups!$A$2:$F$99,6,FALSE))</f>
        <v/>
      </c>
      <c r="M119" s="133" t="str">
        <f>IF(F119="","",IF(VLOOKUP(F119,Scores!$A$2:$J$98,3,FALSE)=0,"",VLOOKUP(F119,Scores!$A$2:$J$98,3,FALSE)))</f>
        <v/>
      </c>
      <c r="N119" s="67" t="str">
        <f>IF(F119="","",IF(VLOOKUP(F119,Scores!$A$2:$J$98,4,FALSE)=0,"",VLOOKUP(F119,Scores!$A$2:$J$98,4,FALSE)))</f>
        <v/>
      </c>
      <c r="O119" s="67" t="str">
        <f>IF(F119="","",IF(VLOOKUP(F119,Scores!$A$2:$J$98,5,FALSE)=0,"",VLOOKUP(F119,Scores!$A$2:$J$98,5,FALSE)))</f>
        <v/>
      </c>
      <c r="P119" s="67" t="str">
        <f>IF(F119="","",IF(VLOOKUP(F119,Scores!$A$2:$J$98,6,FALSE)=0,"",VLOOKUP(F119,Scores!$A$2:$J$98,6,FALSE)))</f>
        <v/>
      </c>
      <c r="Q119" s="67" t="str">
        <f>IF(F119="","",IF(VLOOKUP(F119,Scores!$A$2:$J$98,7,FALSE)=0,"",VLOOKUP(F119,Scores!$A$2:$J$98,7,FALSE)))</f>
        <v/>
      </c>
      <c r="R119" s="67" t="str">
        <f>IF(F119="","",IF(VLOOKUP(F119,Scores!$A$2:$J$98,8,FALSE)=0,"",VLOOKUP(F119,Scores!$A$2:$J$98,8,FALSE)))</f>
        <v/>
      </c>
      <c r="S119" s="67" t="str">
        <f>IF(F119="","",IF(VLOOKUP(F119,Scores!$A$2:$J$98,9,FALSE)=0,"",VLOOKUP(F119,Scores!$A$2:$J$98,9,FALSE)))</f>
        <v/>
      </c>
      <c r="T119" s="67" t="str">
        <f>IF(F119="","",IF(VLOOKUP(F119,Scores!$A$2:$J$98,10,FALSE)=0,"",VLOOKUP(F119,Scores!$A$2:$J$98,10,FALSE)))</f>
        <v/>
      </c>
      <c r="U119" s="46" t="str">
        <f t="shared" si="63"/>
        <v/>
      </c>
      <c r="V119" s="46" t="str">
        <f t="shared" si="64"/>
        <v/>
      </c>
      <c r="W119" s="46" t="str">
        <f t="shared" si="65"/>
        <v/>
      </c>
      <c r="X119" s="46" t="str">
        <f t="shared" si="66"/>
        <v/>
      </c>
      <c r="Y119" s="46" t="str">
        <f t="shared" si="67"/>
        <v/>
      </c>
      <c r="Z119" s="46" t="str">
        <f t="shared" si="68"/>
        <v/>
      </c>
      <c r="AA119" s="46" t="str">
        <f t="shared" si="69"/>
        <v/>
      </c>
      <c r="AB119" s="46" t="str">
        <f t="shared" si="70"/>
        <v/>
      </c>
      <c r="AC119" s="48">
        <f t="shared" si="71"/>
        <v>0</v>
      </c>
      <c r="AD119" s="47" t="str">
        <f t="shared" si="72"/>
        <v/>
      </c>
      <c r="AE119" s="46" t="str" cm="1">
        <f t="array" ref="AE119">IFERROR(IF(AC119&gt;=5,AVERAGE(LARGE(U119:AB119,_xlfn.SEQUENCE(5))),AVERAGE(LARGE(U119:AB119,_xlfn.SEQUENCE(AC119)))),"")</f>
        <v/>
      </c>
      <c r="AF119" s="49">
        <f t="shared" si="73"/>
        <v>0</v>
      </c>
      <c r="AG119" s="19" t="str" cm="1">
        <f t="array" ref="AG119">IFERROR(IF(AC119&gt;=5,SUM(LARGE(M119:T119,_xlfn.SEQUENCE(5))),SUM(LARGE(M119:T119,_xlfn.SEQUENCE(AC119)))),"")</f>
        <v/>
      </c>
      <c r="AH119" s="19" t="str">
        <f t="shared" si="75"/>
        <v/>
      </c>
      <c r="AI119" s="19" t="str">
        <f t="shared" si="44"/>
        <v/>
      </c>
      <c r="AJ119" s="50" t="str">
        <f t="shared" si="74"/>
        <v/>
      </c>
      <c r="AN119" s="19">
        <f t="shared" si="45"/>
        <v>0</v>
      </c>
      <c r="AO119" s="229" t="str">
        <f t="shared" si="46"/>
        <v/>
      </c>
      <c r="AP119" t="str">
        <f>IF(AC119=0,"",IF(COUNTIFS(AN:AN,AN119,AO:AO,"&gt;"&amp;AO119)+COUNTIFS(AN$6:AN119,AN119,AO$6:AO119,"="&amp;AO119)=0,"",COUNTIFS(AN:AN,AN119,AO:AO,"&gt;"&amp;AO119)+COUNTIFS(AN$6:AN119,AN119,AO$6:AO119,"="&amp;AO119)))</f>
        <v/>
      </c>
    </row>
    <row r="120" spans="1:42" x14ac:dyDescent="0.35">
      <c r="A120" s="19" t="str">
        <f t="shared" si="47"/>
        <v/>
      </c>
      <c r="B120" s="19" t="str">
        <f>IF(AC120=0,"",IF(COUNTIFS(A:A,A120,AE:AE,"&gt;"&amp;AE120)+COUNTIFS(A$6:A120,A120,AE$6:AE120,"="&amp;AE120)=0,"",COUNTIFS(A:A,A120,AE:AE,"&gt;"&amp;AE120)+COUNTIFS(A$6:A120,A120,AE$6:AE120,"="&amp;AE120)))</f>
        <v/>
      </c>
      <c r="C120" s="19" t="str">
        <f>IF(AC120=0,"",IF(COUNTIFS($AE$6:$AE$152,"&gt;"&amp;AE120)+COUNTIFS(AE$6:AE120,"="&amp;AE120)=0,"",COUNTIFS($AE$6:$AE$152,"&gt;"&amp;AE120)+COUNTIFS(AE$6:AE120,"="&amp;AE120)))</f>
        <v/>
      </c>
      <c r="D120" s="19" t="str">
        <f>IF(AC120=0,"",IF(COUNTIFS($AE$6:$AE$200,"&gt;"&amp;AE120)+COUNTIFS(AE$6:AE120,"="&amp;AE120)=0,"",COUNTIFS($AE$6:$AE$200,"&gt;"&amp;AE120)+COUNTIFS(AE$6:AE120,"="&amp;AE120)))</f>
        <v/>
      </c>
      <c r="E120" s="19" t="str">
        <f>IF(AC120=0,"",IF(COUNTIFS(AN:AN,AN120,AO:AO,"&gt;"&amp;AO120)+COUNTIFS(AN$6:AN120,AN120,AO$6:AO120,"="&amp;AO120)=0,"",COUNTIFS(AN:AN,AN120,AO:AO,"&gt;"&amp;AO120)+COUNTIFS(AN$6:AN120,AN120,AO$6:AO120,"="&amp;AO120)))</f>
        <v/>
      </c>
      <c r="F120" s="201"/>
      <c r="G120" s="213" t="str">
        <f>IF(F120="","",VLOOKUP(F120,Lookups!$A$2:$F$99,2,FALSE))</f>
        <v/>
      </c>
      <c r="H120" s="127" t="str">
        <f>IF(F120="","",VLOOKUP(F120,Lookups!$A$2:$F$1003,3,FALSE))</f>
        <v/>
      </c>
      <c r="I120" s="128" t="str">
        <f>IFERROR(VLOOKUP(AD120,Lookups!$R$2:$S$6,2,TRUE),"")</f>
        <v/>
      </c>
      <c r="J120" s="127" t="str">
        <f>IF(F120="","",VLOOKUP(F120,Lookups!$A$2:$F$99,4,FALSE))</f>
        <v/>
      </c>
      <c r="K120" s="127" t="str">
        <f>IF(F120="","",VLOOKUP(F120,Lookups!$A$2:$F$99,5,FALSE))</f>
        <v/>
      </c>
      <c r="L120" s="162" t="str">
        <f>IF(F120="","",VLOOKUP(F120,Lookups!$A$2:$F$99,6,FALSE))</f>
        <v/>
      </c>
      <c r="M120" s="133" t="str">
        <f>IF(F120="","",IF(VLOOKUP(F120,Scores!$A$2:$J$98,3,FALSE)=0,"",VLOOKUP(F120,Scores!$A$2:$J$98,3,FALSE)))</f>
        <v/>
      </c>
      <c r="N120" s="67" t="str">
        <f>IF(F120="","",IF(VLOOKUP(F120,Scores!$A$2:$J$98,4,FALSE)=0,"",VLOOKUP(F120,Scores!$A$2:$J$98,4,FALSE)))</f>
        <v/>
      </c>
      <c r="O120" s="67" t="str">
        <f>IF(F120="","",IF(VLOOKUP(F120,Scores!$A$2:$J$98,5,FALSE)=0,"",VLOOKUP(F120,Scores!$A$2:$J$98,5,FALSE)))</f>
        <v/>
      </c>
      <c r="P120" s="67" t="str">
        <f>IF(F120="","",IF(VLOOKUP(F120,Scores!$A$2:$J$98,6,FALSE)=0,"",VLOOKUP(F120,Scores!$A$2:$J$98,6,FALSE)))</f>
        <v/>
      </c>
      <c r="Q120" s="67" t="str">
        <f>IF(F120="","",IF(VLOOKUP(F120,Scores!$A$2:$J$98,7,FALSE)=0,"",VLOOKUP(F120,Scores!$A$2:$J$98,7,FALSE)))</f>
        <v/>
      </c>
      <c r="R120" s="67" t="str">
        <f>IF(F120="","",IF(VLOOKUP(F120,Scores!$A$2:$J$98,8,FALSE)=0,"",VLOOKUP(F120,Scores!$A$2:$J$98,8,FALSE)))</f>
        <v/>
      </c>
      <c r="S120" s="67" t="str">
        <f>IF(F120="","",IF(VLOOKUP(F120,Scores!$A$2:$J$98,9,FALSE)=0,"",VLOOKUP(F120,Scores!$A$2:$J$98,9,FALSE)))</f>
        <v/>
      </c>
      <c r="T120" s="67" t="str">
        <f>IF(F120="","",IF(VLOOKUP(F120,Scores!$A$2:$J$98,10,FALSE)=0,"",VLOOKUP(F120,Scores!$A$2:$J$98,10,FALSE)))</f>
        <v/>
      </c>
      <c r="U120" s="46" t="str">
        <f t="shared" si="63"/>
        <v/>
      </c>
      <c r="V120" s="46" t="str">
        <f t="shared" si="64"/>
        <v/>
      </c>
      <c r="W120" s="46" t="str">
        <f t="shared" si="65"/>
        <v/>
      </c>
      <c r="X120" s="46" t="str">
        <f t="shared" si="66"/>
        <v/>
      </c>
      <c r="Y120" s="46" t="str">
        <f t="shared" si="67"/>
        <v/>
      </c>
      <c r="Z120" s="46" t="str">
        <f t="shared" si="68"/>
        <v/>
      </c>
      <c r="AA120" s="46" t="str">
        <f t="shared" si="69"/>
        <v/>
      </c>
      <c r="AB120" s="46" t="str">
        <f t="shared" si="70"/>
        <v/>
      </c>
      <c r="AC120" s="48">
        <f t="shared" si="71"/>
        <v>0</v>
      </c>
      <c r="AD120" s="47" t="str">
        <f t="shared" si="72"/>
        <v/>
      </c>
      <c r="AE120" s="46" t="str" cm="1">
        <f t="array" ref="AE120">IFERROR(IF(AC120&gt;=5,AVERAGE(LARGE(U120:AB120,_xlfn.SEQUENCE(5))),AVERAGE(LARGE(U120:AB120,_xlfn.SEQUENCE(AC120)))),"")</f>
        <v/>
      </c>
      <c r="AF120" s="49">
        <f t="shared" si="73"/>
        <v>0</v>
      </c>
      <c r="AG120" s="19" t="str" cm="1">
        <f t="array" ref="AG120">IFERROR(IF(AC120&gt;=5,SUM(LARGE(M120:T120,_xlfn.SEQUENCE(5))),SUM(LARGE(M120:T120,_xlfn.SEQUENCE(AC120)))),"")</f>
        <v/>
      </c>
      <c r="AH120" s="19" t="str">
        <f t="shared" si="75"/>
        <v/>
      </c>
      <c r="AI120" s="19" t="str">
        <f t="shared" si="44"/>
        <v/>
      </c>
      <c r="AJ120" s="50" t="str">
        <f t="shared" si="74"/>
        <v/>
      </c>
      <c r="AN120" s="19">
        <f t="shared" si="45"/>
        <v>0</v>
      </c>
      <c r="AO120" s="229" t="str">
        <f t="shared" si="46"/>
        <v/>
      </c>
      <c r="AP120" t="str">
        <f>IF(AC120=0,"",IF(COUNTIFS(AN:AN,AN120,AO:AO,"&gt;"&amp;AO120)+COUNTIFS(AN$6:AN120,AN120,AO$6:AO120,"="&amp;AO120)=0,"",COUNTIFS(AN:AN,AN120,AO:AO,"&gt;"&amp;AO120)+COUNTIFS(AN$6:AN120,AN120,AO$6:AO120,"="&amp;AO120)))</f>
        <v/>
      </c>
    </row>
    <row r="121" spans="1:42" ht="15" thickBot="1" x14ac:dyDescent="0.4">
      <c r="A121" s="19" t="str">
        <f t="shared" si="47"/>
        <v/>
      </c>
      <c r="B121" s="19" t="str">
        <f>IF(AC121=0,"",IF(COUNTIFS(A:A,A121,AE:AE,"&gt;"&amp;AE121)+COUNTIFS(A$6:A121,A121,AE$6:AE121,"="&amp;AE121)=0,"",COUNTIFS(A:A,A121,AE:AE,"&gt;"&amp;AE121)+COUNTIFS(A$6:A121,A121,AE$6:AE121,"="&amp;AE121)))</f>
        <v/>
      </c>
      <c r="C121" s="19" t="str">
        <f>IF(AC121=0,"",IF(COUNTIFS($AE$6:$AE$152,"&gt;"&amp;AE121)+COUNTIFS(AE$6:AE121,"="&amp;AE121)=0,"",COUNTIFS($AE$6:$AE$152,"&gt;"&amp;AE121)+COUNTIFS(AE$6:AE121,"="&amp;AE121)))</f>
        <v/>
      </c>
      <c r="D121" s="19" t="str">
        <f>IF(AC121=0,"",IF(COUNTIFS($AE$6:$AE$200,"&gt;"&amp;AE121)+COUNTIFS(AE$6:AE121,"="&amp;AE121)=0,"",COUNTIFS($AE$6:$AE$200,"&gt;"&amp;AE121)+COUNTIFS(AE$6:AE121,"="&amp;AE121)))</f>
        <v/>
      </c>
      <c r="E121" s="19" t="str">
        <f>IF(AC121=0,"",IF(COUNTIFS(AN:AN,AN121,AO:AO,"&gt;"&amp;AO121)+COUNTIFS(AN$6:AN121,AN121,AO$6:AO121,"="&amp;AO121)=0,"",COUNTIFS(AN:AN,AN121,AO:AO,"&gt;"&amp;AO121)+COUNTIFS(AN$6:AN121,AN121,AO$6:AO121,"="&amp;AO121)))</f>
        <v/>
      </c>
      <c r="F121" s="211"/>
      <c r="G121" s="214" t="str">
        <f>IF(F121="","",VLOOKUP(F121,Lookups!$A$2:$F$99,2,FALSE))</f>
        <v/>
      </c>
      <c r="H121" s="163" t="str">
        <f>IF(F121="","",VLOOKUP(F121,Lookups!$A$2:$F$1003,3,FALSE))</f>
        <v/>
      </c>
      <c r="I121" s="164" t="str">
        <f>IFERROR(VLOOKUP(AD121,Lookups!$R$2:$S$6,2,TRUE),"")</f>
        <v/>
      </c>
      <c r="J121" s="163" t="str">
        <f>IF(F121="","",VLOOKUP(F121,Lookups!$A$2:$F$99,4,FALSE))</f>
        <v/>
      </c>
      <c r="K121" s="163" t="str">
        <f>IF(F121="","",VLOOKUP(F121,Lookups!$A$2:$F$99,5,FALSE))</f>
        <v/>
      </c>
      <c r="L121" s="165" t="str">
        <f>IF(F121="","",VLOOKUP(F121,Lookups!$A$2:$F$99,6,FALSE))</f>
        <v/>
      </c>
      <c r="M121" s="133" t="str">
        <f>IF(F121="","",IF(VLOOKUP(F121,Scores!$A$2:$J$98,3,FALSE)=0,"",VLOOKUP(F121,Scores!$A$2:$J$98,3,FALSE)))</f>
        <v/>
      </c>
      <c r="N121" s="67" t="str">
        <f>IF(F121="","",IF(VLOOKUP(F121,Scores!$A$2:$J$98,4,FALSE)=0,"",VLOOKUP(F121,Scores!$A$2:$J$98,4,FALSE)))</f>
        <v/>
      </c>
      <c r="O121" s="67" t="str">
        <f>IF(F121="","",IF(VLOOKUP(F121,Scores!$A$2:$J$98,5,FALSE)=0,"",VLOOKUP(F121,Scores!$A$2:$J$98,5,FALSE)))</f>
        <v/>
      </c>
      <c r="P121" s="67" t="str">
        <f>IF(F121="","",IF(VLOOKUP(F121,Scores!$A$2:$J$98,6,FALSE)=0,"",VLOOKUP(F121,Scores!$A$2:$J$98,6,FALSE)))</f>
        <v/>
      </c>
      <c r="Q121" s="67" t="str">
        <f>IF(F121="","",IF(VLOOKUP(F121,Scores!$A$2:$J$98,7,FALSE)=0,"",VLOOKUP(F121,Scores!$A$2:$J$98,7,FALSE)))</f>
        <v/>
      </c>
      <c r="R121" s="67" t="str">
        <f>IF(F121="","",IF(VLOOKUP(F121,Scores!$A$2:$J$98,8,FALSE)=0,"",VLOOKUP(F121,Scores!$A$2:$J$98,8,FALSE)))</f>
        <v/>
      </c>
      <c r="S121" s="67" t="str">
        <f>IF(F121="","",IF(VLOOKUP(F121,Scores!$A$2:$J$98,9,FALSE)=0,"",VLOOKUP(F121,Scores!$A$2:$J$98,9,FALSE)))</f>
        <v/>
      </c>
      <c r="T121" s="67" t="str">
        <f>IF(F121="","",IF(VLOOKUP(F121,Scores!$A$2:$J$98,10,FALSE)=0,"",VLOOKUP(F121,Scores!$A$2:$J$98,10,FALSE)))</f>
        <v/>
      </c>
      <c r="U121" s="46" t="str">
        <f t="shared" si="63"/>
        <v/>
      </c>
      <c r="V121" s="46" t="str">
        <f t="shared" si="64"/>
        <v/>
      </c>
      <c r="W121" s="46" t="str">
        <f t="shared" si="65"/>
        <v/>
      </c>
      <c r="X121" s="46" t="str">
        <f t="shared" si="66"/>
        <v/>
      </c>
      <c r="Y121" s="46" t="str">
        <f t="shared" si="67"/>
        <v/>
      </c>
      <c r="Z121" s="46" t="str">
        <f t="shared" si="68"/>
        <v/>
      </c>
      <c r="AA121" s="46" t="str">
        <f t="shared" si="69"/>
        <v/>
      </c>
      <c r="AB121" s="46" t="str">
        <f t="shared" si="70"/>
        <v/>
      </c>
      <c r="AC121" s="48">
        <f t="shared" si="71"/>
        <v>0</v>
      </c>
      <c r="AD121" s="47" t="str">
        <f t="shared" si="72"/>
        <v/>
      </c>
      <c r="AE121" s="46" t="str" cm="1">
        <f t="array" ref="AE121">IFERROR(IF(AC121&gt;=5,AVERAGE(LARGE(U121:AB121,_xlfn.SEQUENCE(5))),AVERAGE(LARGE(U121:AB121,_xlfn.SEQUENCE(AC121)))),"")</f>
        <v/>
      </c>
      <c r="AF121" s="49">
        <f t="shared" si="73"/>
        <v>0</v>
      </c>
      <c r="AG121" s="19" t="str" cm="1">
        <f t="array" ref="AG121">IFERROR(IF(AC121&gt;=5,SUM(LARGE(M121:T121,_xlfn.SEQUENCE(5))),SUM(LARGE(M121:T121,_xlfn.SEQUENCE(AC121)))),"")</f>
        <v/>
      </c>
      <c r="AH121" s="19" t="str">
        <f t="shared" si="75"/>
        <v/>
      </c>
      <c r="AI121" s="19" t="str">
        <f t="shared" si="44"/>
        <v/>
      </c>
      <c r="AJ121" s="50" t="str">
        <f t="shared" si="74"/>
        <v/>
      </c>
      <c r="AN121" s="19">
        <f t="shared" si="45"/>
        <v>0</v>
      </c>
      <c r="AO121" s="229" t="str">
        <f t="shared" si="46"/>
        <v/>
      </c>
      <c r="AP121" t="str">
        <f>IF(AC121=0,"",IF(COUNTIFS(AN:AN,AN121,AO:AO,"&gt;"&amp;AO121)+COUNTIFS(AN$6:AN121,AN121,AO$6:AO121,"="&amp;AO121)=0,"",COUNTIFS(AN:AN,AN121,AO:AO,"&gt;"&amp;AO121)+COUNTIFS(AN$6:AN121,AN121,AO$6:AO121,"="&amp;AO121)))</f>
        <v/>
      </c>
    </row>
    <row r="122" spans="1:42" ht="15" thickBot="1" x14ac:dyDescent="0.4">
      <c r="B122" s="19" t="str">
        <f>IF(AC122=0,"",IF(COUNTIFS(A:A,A122,AE:AE,"&gt;"&amp;AE122)+COUNTIFS(A$6:A122,A122,AE$6:AE122,"="&amp;AE122)=0,"",COUNTIFS(A:A,A122,AE:AE,"&gt;"&amp;AE122)+COUNTIFS(A$6:A122,A122,AE$6:AE122,"="&amp;AE122)))</f>
        <v/>
      </c>
      <c r="C122" s="19" t="str">
        <f>IF(AC122=0,"",IF(COUNTIFS($AE$6:$AE$152,"&gt;"&amp;AE122)+COUNTIFS(AE$6:AE122,"="&amp;AE122)=0,"",COUNTIFS($AE$6:$AE$152,"&gt;"&amp;AE122)+COUNTIFS(AE$6:AE122,"="&amp;AE122)))</f>
        <v/>
      </c>
      <c r="D122" s="19" t="str">
        <f>IF(AC122=0,"",IF(COUNTIFS($AE$6:$AE$200,"&gt;"&amp;AE122)+COUNTIFS(AE$6:AE122,"="&amp;AE122)=0,"",COUNTIFS($AE$6:$AE$200,"&gt;"&amp;AE122)+COUNTIFS(AE$6:AE122,"="&amp;AE122)))</f>
        <v/>
      </c>
      <c r="E122" s="19" t="str">
        <f>IF(AC122=0,"",IF(COUNTIFS(AN:AN,AN122,AO:AO,"&gt;"&amp;AO122)+COUNTIFS(AN$6:AN122,AN122,AO$6:AO122,"="&amp;AO122)=0,"",COUNTIFS(AN:AN,AN122,AO:AO,"&gt;"&amp;AO122)+COUNTIFS(AN$6:AN122,AN122,AO$6:AO122,"="&amp;AO122)))</f>
        <v/>
      </c>
      <c r="F122" s="151"/>
      <c r="G122" s="142"/>
      <c r="H122" s="142"/>
      <c r="I122" s="143"/>
      <c r="J122" s="142"/>
      <c r="K122" s="142"/>
      <c r="L122" s="142"/>
      <c r="M122" s="21"/>
      <c r="N122" s="21"/>
      <c r="O122" s="21"/>
      <c r="P122" s="21"/>
      <c r="Q122" s="21"/>
      <c r="R122" s="21"/>
      <c r="S122" s="21"/>
      <c r="T122" s="21"/>
      <c r="U122" s="114"/>
      <c r="V122" s="114"/>
      <c r="W122" s="114"/>
      <c r="X122" s="114"/>
      <c r="Y122" s="114"/>
      <c r="Z122" s="114"/>
      <c r="AA122" s="114"/>
      <c r="AB122" s="114"/>
      <c r="AC122" s="115"/>
      <c r="AD122" s="47"/>
      <c r="AE122" s="114"/>
      <c r="AF122" s="49"/>
      <c r="AI122" s="19" t="str">
        <f t="shared" si="44"/>
        <v/>
      </c>
      <c r="AJ122" s="50"/>
      <c r="AN122" s="19">
        <f t="shared" si="45"/>
        <v>0</v>
      </c>
      <c r="AO122" s="229" t="str">
        <f t="shared" si="46"/>
        <v/>
      </c>
      <c r="AP122" t="str">
        <f>IF(AC122=0,"",IF(COUNTIFS(AN:AN,AN122,AO:AO,"&gt;"&amp;AO122)+COUNTIFS(AN$6:AN122,AN122,AO$6:AO122,"="&amp;AO122)=0,"",COUNTIFS(AN:AN,AN122,AO:AO,"&gt;"&amp;AO122)+COUNTIFS(AN$6:AN122,AN122,AO$6:AO122,"="&amp;AO122)))</f>
        <v/>
      </c>
    </row>
    <row r="123" spans="1:42" x14ac:dyDescent="0.35">
      <c r="A123" s="19" t="str">
        <f t="shared" si="47"/>
        <v>O</v>
      </c>
      <c r="B123" s="19">
        <f>IF(AC123=0,"",IF(COUNTIFS(A:A,A123,AE:AE,"&gt;"&amp;AE123)+COUNTIFS(A$6:A123,A123,AE$6:AE123,"="&amp;AE123)=0,"",COUNTIFS(A:A,A123,AE:AE,"&gt;"&amp;AE123)+COUNTIFS(A$6:A123,A123,AE$6:AE123,"="&amp;AE123)))</f>
        <v>2</v>
      </c>
      <c r="C123" s="19">
        <f>IF(AC123=0,"",IF(COUNTIFS($AE$6:$AE$152,"&gt;"&amp;AE123)+COUNTIFS(AE$6:AE123,"="&amp;AE123)=0,"",COUNTIFS($AE$6:$AE$152,"&gt;"&amp;AE123)+COUNTIFS(AE$6:AE123,"="&amp;AE123)))</f>
        <v>17</v>
      </c>
      <c r="D123" s="19">
        <f>IF(AC123=0,"",IF(COUNTIFS($AE$6:$AE$200,"&gt;"&amp;AE123)+COUNTIFS(AE$6:AE123,"="&amp;AE123)=0,"",COUNTIFS($AE$6:$AE$200,"&gt;"&amp;AE123)+COUNTIFS(AE$6:AE123,"="&amp;AE123)))</f>
        <v>17</v>
      </c>
      <c r="E123" s="19" t="str">
        <f>IF(AC123=0,"",IF(COUNTIFS(AN:AN,AN123,AO:AO,"&gt;"&amp;AO123)+COUNTIFS(AN$6:AN123,AN123,AO$6:AO123,"="&amp;AO123)=0,"",COUNTIFS(AN:AN,AN123,AO:AO,"&gt;"&amp;AO123)+COUNTIFS(AN$6:AN123,AN123,AO$6:AO123,"="&amp;AO123)))</f>
        <v/>
      </c>
      <c r="F123" s="200" t="s">
        <v>38</v>
      </c>
      <c r="G123" s="208">
        <f>IF(F123="","",VLOOKUP(F123,Lookups!$A$2:$F$99,2,FALSE))</f>
        <v>448</v>
      </c>
      <c r="H123" s="152" t="str">
        <f>IF(F123="","",VLOOKUP(F123,Lookups!$A$2:$F$1003,3,FALSE))</f>
        <v>Grade C</v>
      </c>
      <c r="I123" s="153" t="str">
        <f>IFERROR(VLOOKUP(AD123,Lookups!$R$2:$S$6,2,TRUE),"")</f>
        <v>C</v>
      </c>
      <c r="J123" s="152" t="str">
        <f>IF(F123="","",VLOOKUP(F123,Lookups!$A$2:$F$99,4,FALSE))</f>
        <v>Open Class</v>
      </c>
      <c r="K123" s="152" t="str">
        <f>IF(F123="","",VLOOKUP(F123,Lookups!$A$2:$F$99,5,FALSE))</f>
        <v>Frobury Hares</v>
      </c>
      <c r="L123" s="154" t="str">
        <f>IF(F123="","",VLOOKUP(F123,Lookups!$A$2:$F$99,6,FALSE))</f>
        <v>Frobury</v>
      </c>
      <c r="M123" s="133">
        <f>IF(F123="","",IF(VLOOKUP(F123,Scores!$A$2:$J$98,3,FALSE)=0,"",VLOOKUP(F123,Scores!$A$2:$J$98,3,FALSE)))</f>
        <v>19</v>
      </c>
      <c r="N123" s="67" t="str">
        <f>IF(F123="","",IF(VLOOKUP(F123,Scores!$A$2:$J$98,4,FALSE)=0,"",VLOOKUP(F123,Scores!$A$2:$J$98,4,FALSE)))</f>
        <v/>
      </c>
      <c r="O123" s="67" t="str">
        <f>IF(F123="","",IF(VLOOKUP(F123,Scores!$A$2:$J$98,5,FALSE)=0,"",VLOOKUP(F123,Scores!$A$2:$J$98,5,FALSE)))</f>
        <v/>
      </c>
      <c r="P123" s="67" t="str">
        <f>IF(F123="","",IF(VLOOKUP(F123,Scores!$A$2:$J$98,6,FALSE)=0,"",VLOOKUP(F123,Scores!$A$2:$J$98,6,FALSE)))</f>
        <v/>
      </c>
      <c r="Q123" s="67" t="str">
        <f>IF(F123="","",IF(VLOOKUP(F123,Scores!$A$2:$J$98,7,FALSE)=0,"",VLOOKUP(F123,Scores!$A$2:$J$98,7,FALSE)))</f>
        <v/>
      </c>
      <c r="R123" s="67" t="str">
        <f>IF(F123="","",IF(VLOOKUP(F123,Scores!$A$2:$J$98,8,FALSE)=0,"",VLOOKUP(F123,Scores!$A$2:$J$98,8,FALSE)))</f>
        <v/>
      </c>
      <c r="S123" s="67" t="str">
        <f>IF(F123="","",IF(VLOOKUP(F123,Scores!$A$2:$J$98,9,FALSE)=0,"",VLOOKUP(F123,Scores!$A$2:$J$98,9,FALSE)))</f>
        <v/>
      </c>
      <c r="T123" s="67" t="str">
        <f>IF(F123="","",IF(VLOOKUP(F123,Scores!$A$2:$J$98,10,FALSE)=0,"",VLOOKUP(F123,Scores!$A$2:$J$98,10,FALSE)))</f>
        <v/>
      </c>
      <c r="U123" s="46">
        <f t="shared" si="63"/>
        <v>0.54285714285714282</v>
      </c>
      <c r="V123" s="46" t="str">
        <f t="shared" si="64"/>
        <v/>
      </c>
      <c r="W123" s="46" t="str">
        <f t="shared" si="65"/>
        <v/>
      </c>
      <c r="X123" s="46" t="str">
        <f t="shared" si="66"/>
        <v/>
      </c>
      <c r="Y123" s="46" t="str">
        <f t="shared" si="67"/>
        <v/>
      </c>
      <c r="Z123" s="46" t="str">
        <f t="shared" si="68"/>
        <v/>
      </c>
      <c r="AA123" s="46" t="str">
        <f t="shared" si="69"/>
        <v/>
      </c>
      <c r="AB123" s="46" t="str">
        <f t="shared" si="70"/>
        <v/>
      </c>
      <c r="AC123" s="48">
        <f t="shared" si="71"/>
        <v>1</v>
      </c>
      <c r="AD123" s="47">
        <f t="shared" si="72"/>
        <v>0.54285714285714282</v>
      </c>
      <c r="AE123" s="46" cm="1">
        <f t="array" ref="AE123">IFERROR(IF(AC123&gt;=5,AVERAGE(LARGE(U123:AB123,_xlfn.SEQUENCE(5))),AVERAGE(LARGE(U123:AB123,_xlfn.SEQUENCE(AC123)))),"")</f>
        <v>0.54285714285714282</v>
      </c>
      <c r="AF123" s="49">
        <f t="shared" si="73"/>
        <v>19</v>
      </c>
      <c r="AG123" s="19" cm="1">
        <f t="array" ref="AG123">IFERROR(IF(AC123&gt;=5,SUM(LARGE(M123:T123,_xlfn.SEQUENCE(5))),SUM(LARGE(M123:T123,_xlfn.SEQUENCE(AC123)))),"")</f>
        <v>19</v>
      </c>
      <c r="AH123" s="19">
        <f t="shared" ref="AH123:AH136" si="76">IFERROR(RANK(AE123,$AE$6:$AE$175),"")</f>
        <v>16</v>
      </c>
      <c r="AI123" s="19">
        <f t="shared" si="44"/>
        <v>16</v>
      </c>
      <c r="AJ123" s="50">
        <f t="shared" si="74"/>
        <v>19</v>
      </c>
      <c r="AN123" s="19">
        <f t="shared" si="45"/>
        <v>0</v>
      </c>
      <c r="AO123" s="229" t="str">
        <f t="shared" si="46"/>
        <v/>
      </c>
      <c r="AP123" t="str">
        <f>IF(AC123=0,"",IF(COUNTIFS(AN:AN,AN123,AO:AO,"&gt;"&amp;AO123)+COUNTIFS(AN$6:AN123,AN123,AO$6:AO123,"="&amp;AO123)=0,"",COUNTIFS(AN:AN,AN123,AO:AO,"&gt;"&amp;AO123)+COUNTIFS(AN$6:AN123,AN123,AO$6:AO123,"="&amp;AO123)))</f>
        <v/>
      </c>
    </row>
    <row r="124" spans="1:42" x14ac:dyDescent="0.35">
      <c r="A124" s="19" t="str">
        <f t="shared" si="47"/>
        <v>O</v>
      </c>
      <c r="B124" s="19" t="str">
        <f>IF(AC124=0,"",IF(COUNTIFS(A:A,A124,AE:AE,"&gt;"&amp;AE124)+COUNTIFS(A$6:A124,A124,AE$6:AE124,"="&amp;AE124)=0,"",COUNTIFS(A:A,A124,AE:AE,"&gt;"&amp;AE124)+COUNTIFS(A$6:A124,A124,AE$6:AE124,"="&amp;AE124)))</f>
        <v/>
      </c>
      <c r="C124" s="19" t="str">
        <f>IF(AC124=0,"",IF(COUNTIFS($AE$6:$AE$152,"&gt;"&amp;AE124)+COUNTIFS(AE$6:AE124,"="&amp;AE124)=0,"",COUNTIFS($AE$6:$AE$152,"&gt;"&amp;AE124)+COUNTIFS(AE$6:AE124,"="&amp;AE124)))</f>
        <v/>
      </c>
      <c r="D124" s="19" t="str">
        <f>IF(AC124=0,"",IF(COUNTIFS($AE$6:$AE$200,"&gt;"&amp;AE124)+COUNTIFS(AE$6:AE124,"="&amp;AE124)=0,"",COUNTIFS($AE$6:$AE$200,"&gt;"&amp;AE124)+COUNTIFS(AE$6:AE124,"="&amp;AE124)))</f>
        <v/>
      </c>
      <c r="E124" s="19" t="str">
        <f>IF(AC124=0,"",IF(COUNTIFS(AN:AN,AN124,AO:AO,"&gt;"&amp;AO124)+COUNTIFS(AN$6:AN124,AN124,AO$6:AO124,"="&amp;AO124)=0,"",COUNTIFS(AN:AN,AN124,AO:AO,"&gt;"&amp;AO124)+COUNTIFS(AN$6:AN124,AN124,AO$6:AO124,"="&amp;AO124)))</f>
        <v/>
      </c>
      <c r="F124" s="201" t="s">
        <v>86</v>
      </c>
      <c r="G124" s="209">
        <f>IF(F124="","",VLOOKUP(F124,Lookups!$A$2:$F$99,2,FALSE))</f>
        <v>1515</v>
      </c>
      <c r="H124" s="129" t="str">
        <f>IF(F124="","",VLOOKUP(F124,Lookups!$A$2:$F$1003,3,FALSE))</f>
        <v>Grade C</v>
      </c>
      <c r="I124" s="130" t="str">
        <f>IFERROR(VLOOKUP(AD124,Lookups!$R$2:$S$6,2,TRUE),"")</f>
        <v/>
      </c>
      <c r="J124" s="129" t="str">
        <f>IF(F124="","",VLOOKUP(F124,Lookups!$A$2:$F$99,4,FALSE))</f>
        <v>Open Class</v>
      </c>
      <c r="K124" s="129" t="str">
        <f>IF(F124="","",VLOOKUP(F124,Lookups!$A$2:$F$99,5,FALSE))</f>
        <v>None</v>
      </c>
      <c r="L124" s="155" t="str">
        <f>IF(F124="","",VLOOKUP(F124,Lookups!$A$2:$F$99,6,FALSE))</f>
        <v>Carisbrooke</v>
      </c>
      <c r="M124" s="133" t="str">
        <f>IF(F124="","",IF(VLOOKUP(F124,Scores!$A$2:$J$98,3,FALSE)=0,"",VLOOKUP(F124,Scores!$A$2:$J$98,3,FALSE)))</f>
        <v/>
      </c>
      <c r="N124" s="67" t="str">
        <f>IF(F124="","",IF(VLOOKUP(F124,Scores!$A$2:$J$98,4,FALSE)=0,"",VLOOKUP(F124,Scores!$A$2:$J$98,4,FALSE)))</f>
        <v/>
      </c>
      <c r="O124" s="67" t="str">
        <f>IF(F124="","",IF(VLOOKUP(F124,Scores!$A$2:$J$98,5,FALSE)=0,"",VLOOKUP(F124,Scores!$A$2:$J$98,5,FALSE)))</f>
        <v/>
      </c>
      <c r="P124" s="67" t="str">
        <f>IF(F124="","",IF(VLOOKUP(F124,Scores!$A$2:$J$98,6,FALSE)=0,"",VLOOKUP(F124,Scores!$A$2:$J$98,6,FALSE)))</f>
        <v/>
      </c>
      <c r="Q124" s="67" t="str">
        <f>IF(F124="","",IF(VLOOKUP(F124,Scores!$A$2:$J$98,7,FALSE)=0,"",VLOOKUP(F124,Scores!$A$2:$J$98,7,FALSE)))</f>
        <v/>
      </c>
      <c r="R124" s="67" t="str">
        <f>IF(F124="","",IF(VLOOKUP(F124,Scores!$A$2:$J$98,8,FALSE)=0,"",VLOOKUP(F124,Scores!$A$2:$J$98,8,FALSE)))</f>
        <v/>
      </c>
      <c r="S124" s="67" t="str">
        <f>IF(F124="","",IF(VLOOKUP(F124,Scores!$A$2:$J$98,9,FALSE)=0,"",VLOOKUP(F124,Scores!$A$2:$J$98,9,FALSE)))</f>
        <v/>
      </c>
      <c r="T124" s="67" t="str">
        <f>IF(F124="","",IF(VLOOKUP(F124,Scores!$A$2:$J$98,10,FALSE)=0,"",VLOOKUP(F124,Scores!$A$2:$J$98,10,FALSE)))</f>
        <v/>
      </c>
      <c r="U124" s="46" t="str">
        <f t="shared" si="63"/>
        <v/>
      </c>
      <c r="V124" s="46" t="str">
        <f t="shared" si="64"/>
        <v/>
      </c>
      <c r="W124" s="46" t="str">
        <f t="shared" si="65"/>
        <v/>
      </c>
      <c r="X124" s="46" t="str">
        <f t="shared" si="66"/>
        <v/>
      </c>
      <c r="Y124" s="46" t="str">
        <f t="shared" si="67"/>
        <v/>
      </c>
      <c r="Z124" s="46" t="str">
        <f t="shared" si="68"/>
        <v/>
      </c>
      <c r="AA124" s="46" t="str">
        <f t="shared" si="69"/>
        <v/>
      </c>
      <c r="AB124" s="46" t="str">
        <f t="shared" si="70"/>
        <v/>
      </c>
      <c r="AC124" s="48">
        <f t="shared" si="71"/>
        <v>0</v>
      </c>
      <c r="AD124" s="47" t="str">
        <f t="shared" si="72"/>
        <v/>
      </c>
      <c r="AE124" s="46" t="str" cm="1">
        <f t="array" ref="AE124">IFERROR(IF(AC124&gt;=5,AVERAGE(LARGE(U124:AB124,_xlfn.SEQUENCE(5))),AVERAGE(LARGE(U124:AB124,_xlfn.SEQUENCE(AC124)))),"")</f>
        <v/>
      </c>
      <c r="AF124" s="49">
        <f t="shared" si="73"/>
        <v>0</v>
      </c>
      <c r="AG124" s="19" t="str" cm="1">
        <f t="array" ref="AG124">IFERROR(IF(AC124&gt;=5,SUM(LARGE(M124:T124,_xlfn.SEQUENCE(5))),SUM(LARGE(M124:T124,_xlfn.SEQUENCE(AC124)))),"")</f>
        <v/>
      </c>
      <c r="AH124" s="19" t="str">
        <f t="shared" si="76"/>
        <v/>
      </c>
      <c r="AI124" s="19" t="str">
        <f t="shared" si="44"/>
        <v/>
      </c>
      <c r="AJ124" s="50" t="str">
        <f t="shared" si="74"/>
        <v/>
      </c>
      <c r="AN124" s="19">
        <f t="shared" si="45"/>
        <v>0</v>
      </c>
      <c r="AO124" s="229" t="str">
        <f t="shared" si="46"/>
        <v/>
      </c>
      <c r="AP124" t="str">
        <f>IF(AC124=0,"",IF(COUNTIFS(AN:AN,AN124,AO:AO,"&gt;"&amp;AO124)+COUNTIFS(AN$6:AN124,AN124,AO$6:AO124,"="&amp;AO124)=0,"",COUNTIFS(AN:AN,AN124,AO:AO,"&gt;"&amp;AO124)+COUNTIFS(AN$6:AN124,AN124,AO$6:AO124,"="&amp;AO124)))</f>
        <v/>
      </c>
    </row>
    <row r="125" spans="1:42" x14ac:dyDescent="0.35">
      <c r="A125" s="19" t="str">
        <f t="shared" si="47"/>
        <v>O</v>
      </c>
      <c r="B125" s="19">
        <f>IF(AC125=0,"",IF(COUNTIFS(A:A,A125,AE:AE,"&gt;"&amp;AE125)+COUNTIFS(A$6:A125,A125,AE$6:AE125,"="&amp;AE125)=0,"",COUNTIFS(A:A,A125,AE:AE,"&gt;"&amp;AE125)+COUNTIFS(A$6:A125,A125,AE$6:AE125,"="&amp;AE125)))</f>
        <v>1</v>
      </c>
      <c r="C125" s="19">
        <f>IF(AC125=0,"",IF(COUNTIFS($AE$6:$AE$152,"&gt;"&amp;AE125)+COUNTIFS(AE$6:AE125,"="&amp;AE125)=0,"",COUNTIFS($AE$6:$AE$152,"&gt;"&amp;AE125)+COUNTIFS(AE$6:AE125,"="&amp;AE125)))</f>
        <v>9</v>
      </c>
      <c r="D125" s="19">
        <f>IF(AC125=0,"",IF(COUNTIFS($AE$6:$AE$200,"&gt;"&amp;AE125)+COUNTIFS(AE$6:AE125,"="&amp;AE125)=0,"",COUNTIFS($AE$6:$AE$200,"&gt;"&amp;AE125)+COUNTIFS(AE$6:AE125,"="&amp;AE125)))</f>
        <v>9</v>
      </c>
      <c r="E125" s="19" t="str">
        <f>IF(AC125=0,"",IF(COUNTIFS(AN:AN,AN125,AO:AO,"&gt;"&amp;AO125)+COUNTIFS(AN$6:AN125,AN125,AO$6:AO125,"="&amp;AO125)=0,"",COUNTIFS(AN:AN,AN125,AO:AO,"&gt;"&amp;AO125)+COUNTIFS(AN$6:AN125,AN125,AO$6:AO125,"="&amp;AO125)))</f>
        <v/>
      </c>
      <c r="F125" s="201" t="s">
        <v>40</v>
      </c>
      <c r="G125" s="209">
        <f>IF(F125="","",VLOOKUP(F125,Lookups!$A$2:$F$99,2,FALSE))</f>
        <v>1559</v>
      </c>
      <c r="H125" s="129" t="str">
        <f>IF(F125="","",VLOOKUP(F125,Lookups!$A$2:$F$1003,3,FALSE))</f>
        <v>Grade C</v>
      </c>
      <c r="I125" s="130" t="str">
        <f>IFERROR(VLOOKUP(AD125,Lookups!$R$2:$S$6,2,TRUE),"")</f>
        <v>A</v>
      </c>
      <c r="J125" s="129" t="str">
        <f>IF(F125="","",VLOOKUP(F125,Lookups!$A$2:$F$99,4,FALSE))</f>
        <v>Open Class</v>
      </c>
      <c r="K125" s="129" t="str">
        <f>IF(F125="","",VLOOKUP(F125,Lookups!$A$2:$F$99,5,FALSE))</f>
        <v>None</v>
      </c>
      <c r="L125" s="155" t="str">
        <f>IF(F125="","",VLOOKUP(F125,Lookups!$A$2:$F$99,6,FALSE))</f>
        <v>Newbury</v>
      </c>
      <c r="M125" s="133">
        <f>IF(F125="","",IF(VLOOKUP(F125,Scores!$A$2:$J$98,3,FALSE)=0,"",VLOOKUP(F125,Scores!$A$2:$J$98,3,FALSE)))</f>
        <v>30</v>
      </c>
      <c r="N125" s="67" t="str">
        <f>IF(F125="","",IF(VLOOKUP(F125,Scores!$A$2:$J$98,4,FALSE)=0,"",VLOOKUP(F125,Scores!$A$2:$J$98,4,FALSE)))</f>
        <v/>
      </c>
      <c r="O125" s="67" t="str">
        <f>IF(F125="","",IF(VLOOKUP(F125,Scores!$A$2:$J$98,5,FALSE)=0,"",VLOOKUP(F125,Scores!$A$2:$J$98,5,FALSE)))</f>
        <v/>
      </c>
      <c r="P125" s="67" t="str">
        <f>IF(F125="","",IF(VLOOKUP(F125,Scores!$A$2:$J$98,6,FALSE)=0,"",VLOOKUP(F125,Scores!$A$2:$J$98,6,FALSE)))</f>
        <v/>
      </c>
      <c r="Q125" s="67" t="str">
        <f>IF(F125="","",IF(VLOOKUP(F125,Scores!$A$2:$J$98,7,FALSE)=0,"",VLOOKUP(F125,Scores!$A$2:$J$98,7,FALSE)))</f>
        <v/>
      </c>
      <c r="R125" s="67" t="str">
        <f>IF(F125="","",IF(VLOOKUP(F125,Scores!$A$2:$J$98,8,FALSE)=0,"",VLOOKUP(F125,Scores!$A$2:$J$98,8,FALSE)))</f>
        <v/>
      </c>
      <c r="S125" s="67" t="str">
        <f>IF(F125="","",IF(VLOOKUP(F125,Scores!$A$2:$J$98,9,FALSE)=0,"",VLOOKUP(F125,Scores!$A$2:$J$98,9,FALSE)))</f>
        <v/>
      </c>
      <c r="T125" s="67" t="str">
        <f>IF(F125="","",IF(VLOOKUP(F125,Scores!$A$2:$J$98,10,FALSE)=0,"",VLOOKUP(F125,Scores!$A$2:$J$98,10,FALSE)))</f>
        <v/>
      </c>
      <c r="U125" s="46">
        <f t="shared" si="63"/>
        <v>0.8571428571428571</v>
      </c>
      <c r="V125" s="46" t="str">
        <f t="shared" si="64"/>
        <v/>
      </c>
      <c r="W125" s="46" t="str">
        <f t="shared" si="65"/>
        <v/>
      </c>
      <c r="X125" s="46" t="str">
        <f t="shared" si="66"/>
        <v/>
      </c>
      <c r="Y125" s="46" t="str">
        <f t="shared" si="67"/>
        <v/>
      </c>
      <c r="Z125" s="46" t="str">
        <f t="shared" si="68"/>
        <v/>
      </c>
      <c r="AA125" s="46" t="str">
        <f t="shared" si="69"/>
        <v/>
      </c>
      <c r="AB125" s="46" t="str">
        <f t="shared" si="70"/>
        <v/>
      </c>
      <c r="AC125" s="48">
        <f t="shared" si="71"/>
        <v>1</v>
      </c>
      <c r="AD125" s="47">
        <f t="shared" si="72"/>
        <v>0.8571428571428571</v>
      </c>
      <c r="AE125" s="46" cm="1">
        <f t="array" ref="AE125">IFERROR(IF(AC125&gt;=5,AVERAGE(LARGE(U125:AB125,_xlfn.SEQUENCE(5))),AVERAGE(LARGE(U125:AB125,_xlfn.SEQUENCE(AC125)))),"")</f>
        <v>0.8571428571428571</v>
      </c>
      <c r="AF125" s="49">
        <f t="shared" si="73"/>
        <v>30</v>
      </c>
      <c r="AG125" s="19" cm="1">
        <f t="array" ref="AG125">IFERROR(IF(AC125&gt;=5,SUM(LARGE(M125:T125,_xlfn.SEQUENCE(5))),SUM(LARGE(M125:T125,_xlfn.SEQUENCE(AC125)))),"")</f>
        <v>30</v>
      </c>
      <c r="AH125" s="19">
        <f t="shared" si="76"/>
        <v>6</v>
      </c>
      <c r="AI125" s="19">
        <f t="shared" si="44"/>
        <v>6</v>
      </c>
      <c r="AJ125" s="50">
        <f t="shared" si="74"/>
        <v>30</v>
      </c>
      <c r="AN125" s="19">
        <f t="shared" si="45"/>
        <v>0</v>
      </c>
      <c r="AO125" s="229" t="str">
        <f t="shared" si="46"/>
        <v/>
      </c>
      <c r="AP125" t="str">
        <f>IF(AC125=0,"",IF(COUNTIFS(AN:AN,AN125,AO:AO,"&gt;"&amp;AO125)+COUNTIFS(AN$6:AN125,AN125,AO$6:AO125,"="&amp;AO125)=0,"",COUNTIFS(AN:AN,AN125,AO:AO,"&gt;"&amp;AO125)+COUNTIFS(AN$6:AN125,AN125,AO$6:AO125,"="&amp;AO125)))</f>
        <v/>
      </c>
    </row>
    <row r="126" spans="1:42" x14ac:dyDescent="0.35">
      <c r="A126" s="19" t="str">
        <f t="shared" si="47"/>
        <v>O</v>
      </c>
      <c r="B126" s="19" t="str">
        <f>IF(AC126=0,"",IF(COUNTIFS(A:A,A126,AE:AE,"&gt;"&amp;AE126)+COUNTIFS(A$6:A126,A126,AE$6:AE126,"="&amp;AE126)=0,"",COUNTIFS(A:A,A126,AE:AE,"&gt;"&amp;AE126)+COUNTIFS(A$6:A126,A126,AE$6:AE126,"="&amp;AE126)))</f>
        <v/>
      </c>
      <c r="C126" s="19" t="str">
        <f>IF(AC126=0,"",IF(COUNTIFS($AE$6:$AE$152,"&gt;"&amp;AE126)+COUNTIFS(AE$6:AE126,"="&amp;AE126)=0,"",COUNTIFS($AE$6:$AE$152,"&gt;"&amp;AE126)+COUNTIFS(AE$6:AE126,"="&amp;AE126)))</f>
        <v/>
      </c>
      <c r="D126" s="19" t="str">
        <f>IF(AC126=0,"",IF(COUNTIFS($AE$6:$AE$200,"&gt;"&amp;AE126)+COUNTIFS(AE$6:AE126,"="&amp;AE126)=0,"",COUNTIFS($AE$6:$AE$200,"&gt;"&amp;AE126)+COUNTIFS(AE$6:AE126,"="&amp;AE126)))</f>
        <v/>
      </c>
      <c r="E126" s="19" t="str">
        <f>IF(AC126=0,"",IF(COUNTIFS(AN:AN,AN126,AO:AO,"&gt;"&amp;AO126)+COUNTIFS(AN$6:AN126,AN126,AO$6:AO126,"="&amp;AO126)=0,"",COUNTIFS(AN:AN,AN126,AO:AO,"&gt;"&amp;AO126)+COUNTIFS(AN$6:AN126,AN126,AO$6:AO126,"="&amp;AO126)))</f>
        <v/>
      </c>
      <c r="F126" s="203" t="s">
        <v>166</v>
      </c>
      <c r="G126" s="209">
        <f>IF(F126="","",VLOOKUP(F126,Lookups!$A$2:$F$99,2,FALSE))</f>
        <v>0</v>
      </c>
      <c r="H126" s="129" t="str">
        <f>IF(F126="","",VLOOKUP(F126,Lookups!$A$2:$F$1003,3,FALSE))</f>
        <v>Grade TBC</v>
      </c>
      <c r="I126" s="130" t="str">
        <f>IFERROR(VLOOKUP(AD126,Lookups!$R$2:$S$6,2,TRUE),"")</f>
        <v/>
      </c>
      <c r="J126" s="129" t="str">
        <f>IF(F126="","",VLOOKUP(F126,Lookups!$A$2:$F$99,4,FALSE))</f>
        <v>Open Class</v>
      </c>
      <c r="K126" s="129" t="str">
        <f>IF(F126="","",VLOOKUP(F126,Lookups!$A$2:$F$99,5,FALSE))</f>
        <v>None</v>
      </c>
      <c r="L126" s="155" t="str">
        <f>IF(F126="","",VLOOKUP(F126,Lookups!$A$2:$F$99,6,FALSE))</f>
        <v>Carisbrooke</v>
      </c>
      <c r="M126" s="133" t="str">
        <f>IF(F126="","",IF(VLOOKUP(F126,Scores!$A$2:$J$98,3,FALSE)=0,"",VLOOKUP(F126,Scores!$A$2:$J$98,3,FALSE)))</f>
        <v/>
      </c>
      <c r="N126" s="67" t="str">
        <f>IF(F126="","",IF(VLOOKUP(F126,Scores!$A$2:$J$98,4,FALSE)=0,"",VLOOKUP(F126,Scores!$A$2:$J$98,4,FALSE)))</f>
        <v/>
      </c>
      <c r="O126" s="67" t="str">
        <f>IF(F126="","",IF(VLOOKUP(F126,Scores!$A$2:$J$98,5,FALSE)=0,"",VLOOKUP(F126,Scores!$A$2:$J$98,5,FALSE)))</f>
        <v/>
      </c>
      <c r="P126" s="67" t="str">
        <f>IF(F126="","",IF(VLOOKUP(F126,Scores!$A$2:$J$98,6,FALSE)=0,"",VLOOKUP(F126,Scores!$A$2:$J$98,6,FALSE)))</f>
        <v/>
      </c>
      <c r="Q126" s="67" t="str">
        <f>IF(F126="","",IF(VLOOKUP(F126,Scores!$A$2:$J$98,7,FALSE)=0,"",VLOOKUP(F126,Scores!$A$2:$J$98,7,FALSE)))</f>
        <v/>
      </c>
      <c r="R126" s="67" t="str">
        <f>IF(F126="","",IF(VLOOKUP(F126,Scores!$A$2:$J$98,8,FALSE)=0,"",VLOOKUP(F126,Scores!$A$2:$J$98,8,FALSE)))</f>
        <v/>
      </c>
      <c r="S126" s="67" t="str">
        <f>IF(F126="","",IF(VLOOKUP(F126,Scores!$A$2:$J$98,9,FALSE)=0,"",VLOOKUP(F126,Scores!$A$2:$J$98,9,FALSE)))</f>
        <v/>
      </c>
      <c r="T126" s="67" t="str">
        <f>IF(F126="","",IF(VLOOKUP(F126,Scores!$A$2:$J$98,10,FALSE)=0,"",VLOOKUP(F126,Scores!$A$2:$J$98,10,FALSE)))</f>
        <v/>
      </c>
      <c r="U126" s="46" t="str">
        <f t="shared" si="63"/>
        <v/>
      </c>
      <c r="V126" s="46" t="str">
        <f t="shared" si="64"/>
        <v/>
      </c>
      <c r="W126" s="46" t="str">
        <f t="shared" si="65"/>
        <v/>
      </c>
      <c r="X126" s="46" t="str">
        <f t="shared" si="66"/>
        <v/>
      </c>
      <c r="Y126" s="46" t="str">
        <f t="shared" si="67"/>
        <v/>
      </c>
      <c r="Z126" s="46" t="str">
        <f t="shared" si="68"/>
        <v/>
      </c>
      <c r="AA126" s="46" t="str">
        <f t="shared" si="69"/>
        <v/>
      </c>
      <c r="AB126" s="46" t="str">
        <f t="shared" si="70"/>
        <v/>
      </c>
      <c r="AC126" s="48">
        <f t="shared" si="71"/>
        <v>0</v>
      </c>
      <c r="AD126" s="47" t="str">
        <f t="shared" si="72"/>
        <v/>
      </c>
      <c r="AE126" s="46" t="str" cm="1">
        <f t="array" ref="AE126">IFERROR(IF(AC126&gt;=5,AVERAGE(LARGE(U126:AB126,_xlfn.SEQUENCE(5))),AVERAGE(LARGE(U126:AB126,_xlfn.SEQUENCE(AC126)))),"")</f>
        <v/>
      </c>
      <c r="AF126" s="49">
        <f t="shared" si="73"/>
        <v>0</v>
      </c>
      <c r="AG126" s="19" t="str" cm="1">
        <f t="array" ref="AG126">IFERROR(IF(AC126&gt;=5,SUM(LARGE(M126:T126,_xlfn.SEQUENCE(5))),SUM(LARGE(M126:T126,_xlfn.SEQUENCE(AC126)))),"")</f>
        <v/>
      </c>
      <c r="AH126" s="19" t="str">
        <f t="shared" si="76"/>
        <v/>
      </c>
      <c r="AI126" s="19" t="str">
        <f t="shared" si="44"/>
        <v/>
      </c>
      <c r="AJ126" s="50" t="str">
        <f t="shared" si="74"/>
        <v/>
      </c>
      <c r="AN126" s="19">
        <f t="shared" si="45"/>
        <v>0</v>
      </c>
      <c r="AO126" s="229" t="str">
        <f t="shared" si="46"/>
        <v/>
      </c>
      <c r="AP126" t="str">
        <f>IF(AC126=0,"",IF(COUNTIFS(AN:AN,AN126,AO:AO,"&gt;"&amp;AO126)+COUNTIFS(AN$6:AN126,AN126,AO$6:AO126,"="&amp;AO126)=0,"",COUNTIFS(AN:AN,AN126,AO:AO,"&gt;"&amp;AO126)+COUNTIFS(AN$6:AN126,AN126,AO$6:AO126,"="&amp;AO126)))</f>
        <v/>
      </c>
    </row>
    <row r="127" spans="1:42" x14ac:dyDescent="0.35">
      <c r="A127" s="19" t="str">
        <f t="shared" si="47"/>
        <v>O</v>
      </c>
      <c r="B127" s="19" t="str">
        <f>IF(AC127=0,"",IF(COUNTIFS(A:A,A127,AE:AE,"&gt;"&amp;AE127)+COUNTIFS(A$6:A127,A127,AE$6:AE127,"="&amp;AE127)=0,"",COUNTIFS(A:A,A127,AE:AE,"&gt;"&amp;AE127)+COUNTIFS(A$6:A127,A127,AE$6:AE127,"="&amp;AE127)))</f>
        <v/>
      </c>
      <c r="C127" s="19" t="str">
        <f>IF(AC127=0,"",IF(COUNTIFS($AE$6:$AE$152,"&gt;"&amp;AE127)+COUNTIFS(AE$6:AE127,"="&amp;AE127)=0,"",COUNTIFS($AE$6:$AE$152,"&gt;"&amp;AE127)+COUNTIFS(AE$6:AE127,"="&amp;AE127)))</f>
        <v/>
      </c>
      <c r="D127" s="19" t="str">
        <f>IF(AC127=0,"",IF(COUNTIFS($AE$6:$AE$200,"&gt;"&amp;AE127)+COUNTIFS(AE$6:AE127,"="&amp;AE127)=0,"",COUNTIFS($AE$6:$AE$200,"&gt;"&amp;AE127)+COUNTIFS(AE$6:AE127,"="&amp;AE127)))</f>
        <v/>
      </c>
      <c r="E127" s="19" t="str">
        <f>IF(AC127=0,"",IF(COUNTIFS(AN:AN,AN127,AO:AO,"&gt;"&amp;AO127)+COUNTIFS(AN$6:AN127,AN127,AO$6:AO127,"="&amp;AO127)=0,"",COUNTIFS(AN:AN,AN127,AO:AO,"&gt;"&amp;AO127)+COUNTIFS(AN$6:AN127,AN127,AO$6:AO127,"="&amp;AO127)))</f>
        <v/>
      </c>
      <c r="F127" s="201" t="s">
        <v>79</v>
      </c>
      <c r="G127" s="209">
        <f>IF(F127="","",VLOOKUP(F127,Lookups!$A$2:$F$99,2,FALSE))</f>
        <v>106</v>
      </c>
      <c r="H127" s="129" t="str">
        <f>IF(F127="","",VLOOKUP(F127,Lookups!$A$2:$F$1003,3,FALSE))</f>
        <v>Grade TBC</v>
      </c>
      <c r="I127" s="130" t="str">
        <f>IFERROR(VLOOKUP(AD127,Lookups!$R$2:$S$6,2,TRUE),"")</f>
        <v/>
      </c>
      <c r="J127" s="129" t="str">
        <f>IF(F127="","",VLOOKUP(F127,Lookups!$A$2:$F$99,4,FALSE))</f>
        <v>Open Class</v>
      </c>
      <c r="K127" s="129" t="str">
        <f>IF(F127="","",VLOOKUP(F127,Lookups!$A$2:$F$99,5,FALSE))</f>
        <v>None</v>
      </c>
      <c r="L127" s="155" t="str">
        <f>IF(F127="","",VLOOKUP(F127,Lookups!$A$2:$F$99,6,FALSE))</f>
        <v>Carisbrooke</v>
      </c>
      <c r="M127" s="133" t="str">
        <f>IF(F127="","",IF(VLOOKUP(F127,Scores!$A$2:$J$98,3,FALSE)=0,"",VLOOKUP(F127,Scores!$A$2:$J$98,3,FALSE)))</f>
        <v/>
      </c>
      <c r="N127" s="67" t="str">
        <f>IF(F127="","",IF(VLOOKUP(F127,Scores!$A$2:$J$98,4,FALSE)=0,"",VLOOKUP(F127,Scores!$A$2:$J$98,4,FALSE)))</f>
        <v/>
      </c>
      <c r="O127" s="67" t="str">
        <f>IF(F127="","",IF(VLOOKUP(F127,Scores!$A$2:$J$98,5,FALSE)=0,"",VLOOKUP(F127,Scores!$A$2:$J$98,5,FALSE)))</f>
        <v/>
      </c>
      <c r="P127" s="67" t="str">
        <f>IF(F127="","",IF(VLOOKUP(F127,Scores!$A$2:$J$98,6,FALSE)=0,"",VLOOKUP(F127,Scores!$A$2:$J$98,6,FALSE)))</f>
        <v/>
      </c>
      <c r="Q127" s="67" t="str">
        <f>IF(F127="","",IF(VLOOKUP(F127,Scores!$A$2:$J$98,7,FALSE)=0,"",VLOOKUP(F127,Scores!$A$2:$J$98,7,FALSE)))</f>
        <v/>
      </c>
      <c r="R127" s="67" t="str">
        <f>IF(F127="","",IF(VLOOKUP(F127,Scores!$A$2:$J$98,8,FALSE)=0,"",VLOOKUP(F127,Scores!$A$2:$J$98,8,FALSE)))</f>
        <v/>
      </c>
      <c r="S127" s="67" t="str">
        <f>IF(F127="","",IF(VLOOKUP(F127,Scores!$A$2:$J$98,9,FALSE)=0,"",VLOOKUP(F127,Scores!$A$2:$J$98,9,FALSE)))</f>
        <v/>
      </c>
      <c r="T127" s="67" t="str">
        <f>IF(F127="","",IF(VLOOKUP(F127,Scores!$A$2:$J$98,10,FALSE)=0,"",VLOOKUP(F127,Scores!$A$2:$J$98,10,FALSE)))</f>
        <v/>
      </c>
      <c r="U127" s="46" t="str">
        <f t="shared" si="63"/>
        <v/>
      </c>
      <c r="V127" s="46" t="str">
        <f t="shared" si="64"/>
        <v/>
      </c>
      <c r="W127" s="46" t="str">
        <f t="shared" si="65"/>
        <v/>
      </c>
      <c r="X127" s="46" t="str">
        <f t="shared" si="66"/>
        <v/>
      </c>
      <c r="Y127" s="46" t="str">
        <f t="shared" si="67"/>
        <v/>
      </c>
      <c r="Z127" s="46" t="str">
        <f t="shared" si="68"/>
        <v/>
      </c>
      <c r="AA127" s="46" t="str">
        <f t="shared" si="69"/>
        <v/>
      </c>
      <c r="AB127" s="46" t="str">
        <f t="shared" si="70"/>
        <v/>
      </c>
      <c r="AC127" s="48">
        <f t="shared" si="71"/>
        <v>0</v>
      </c>
      <c r="AD127" s="47" t="str">
        <f t="shared" si="72"/>
        <v/>
      </c>
      <c r="AE127" s="46" t="str" cm="1">
        <f t="array" ref="AE127">IFERROR(IF(AC127&gt;=5,AVERAGE(LARGE(U127:AB127,_xlfn.SEQUENCE(5))),AVERAGE(LARGE(U127:AB127,_xlfn.SEQUENCE(AC127)))),"")</f>
        <v/>
      </c>
      <c r="AF127" s="49">
        <f t="shared" si="73"/>
        <v>0</v>
      </c>
      <c r="AG127" s="19" t="str" cm="1">
        <f t="array" ref="AG127">IFERROR(IF(AC127&gt;=5,SUM(LARGE(M127:T127,_xlfn.SEQUENCE(5))),SUM(LARGE(M127:T127,_xlfn.SEQUENCE(AC127)))),"")</f>
        <v/>
      </c>
      <c r="AH127" s="19" t="str">
        <f t="shared" si="76"/>
        <v/>
      </c>
      <c r="AI127" s="19" t="str">
        <f t="shared" si="44"/>
        <v/>
      </c>
      <c r="AJ127" s="50" t="str">
        <f t="shared" si="74"/>
        <v/>
      </c>
      <c r="AN127" s="19">
        <f t="shared" si="45"/>
        <v>0</v>
      </c>
      <c r="AO127" s="229" t="str">
        <f t="shared" si="46"/>
        <v/>
      </c>
      <c r="AP127" t="str">
        <f>IF(AC127=0,"",IF(COUNTIFS(AN:AN,AN127,AO:AO,"&gt;"&amp;AO127)+COUNTIFS(AN$6:AN127,AN127,AO$6:AO127,"="&amp;AO127)=0,"",COUNTIFS(AN:AN,AN127,AO:AO,"&gt;"&amp;AO127)+COUNTIFS(AN$6:AN127,AN127,AO$6:AO127,"="&amp;AO127)))</f>
        <v/>
      </c>
    </row>
    <row r="128" spans="1:42" x14ac:dyDescent="0.35">
      <c r="A128" s="19" t="str">
        <f t="shared" si="47"/>
        <v>O</v>
      </c>
      <c r="B128" s="19" t="str">
        <f>IF(AC128=0,"",IF(COUNTIFS(A:A,A128,AE:AE,"&gt;"&amp;AE128)+COUNTIFS(A$6:A128,A128,AE$6:AE128,"="&amp;AE128)=0,"",COUNTIFS(A:A,A128,AE:AE,"&gt;"&amp;AE128)+COUNTIFS(A$6:A128,A128,AE$6:AE128,"="&amp;AE128)))</f>
        <v/>
      </c>
      <c r="C128" s="19" t="str">
        <f>IF(AC128=0,"",IF(COUNTIFS($AE$6:$AE$152,"&gt;"&amp;AE128)+COUNTIFS(AE$6:AE128,"="&amp;AE128)=0,"",COUNTIFS($AE$6:$AE$152,"&gt;"&amp;AE128)+COUNTIFS(AE$6:AE128,"="&amp;AE128)))</f>
        <v/>
      </c>
      <c r="D128" s="19" t="str">
        <f>IF(AC128=0,"",IF(COUNTIFS($AE$6:$AE$200,"&gt;"&amp;AE128)+COUNTIFS(AE$6:AE128,"="&amp;AE128)=0,"",COUNTIFS($AE$6:$AE$200,"&gt;"&amp;AE128)+COUNTIFS(AE$6:AE128,"="&amp;AE128)))</f>
        <v/>
      </c>
      <c r="E128" s="19" t="str">
        <f>IF(AC128=0,"",IF(COUNTIFS(AN:AN,AN128,AO:AO,"&gt;"&amp;AO128)+COUNTIFS(AN$6:AN128,AN128,AO$6:AO128,"="&amp;AO128)=0,"",COUNTIFS(AN:AN,AN128,AO:AO,"&gt;"&amp;AO128)+COUNTIFS(AN$6:AN128,AN128,AO$6:AO128,"="&amp;AO128)))</f>
        <v/>
      </c>
      <c r="F128" s="202" t="s">
        <v>74</v>
      </c>
      <c r="G128" s="209">
        <f>IF(F128="","",VLOOKUP(F128,Lookups!$A$2:$F$99,2,FALSE))</f>
        <v>1867</v>
      </c>
      <c r="H128" s="129" t="str">
        <f>IF(F128="","",VLOOKUP(F128,Lookups!$A$2:$F$1003,3,FALSE))</f>
        <v>Grade TBC</v>
      </c>
      <c r="I128" s="130" t="str">
        <f>IFERROR(VLOOKUP(AD128,Lookups!$R$2:$S$6,2,TRUE),"")</f>
        <v/>
      </c>
      <c r="J128" s="129" t="str">
        <f>IF(F128="","",VLOOKUP(F128,Lookups!$A$2:$F$99,4,FALSE))</f>
        <v>Open Class</v>
      </c>
      <c r="K128" s="129" t="str">
        <f>IF(F128="","",VLOOKUP(F128,Lookups!$A$2:$F$99,5,FALSE))</f>
        <v>None</v>
      </c>
      <c r="L128" s="155" t="str">
        <f>IF(F128="","",VLOOKUP(F128,Lookups!$A$2:$F$99,6,FALSE))</f>
        <v>Frobury</v>
      </c>
      <c r="M128" s="133" t="str">
        <f>IF(F128="","",IF(VLOOKUP(F128,Scores!$A$2:$J$98,3,FALSE)=0,"",VLOOKUP(F128,Scores!$A$2:$J$98,3,FALSE)))</f>
        <v/>
      </c>
      <c r="N128" s="67" t="str">
        <f>IF(F128="","",IF(VLOOKUP(F128,Scores!$A$2:$J$98,4,FALSE)=0,"",VLOOKUP(F128,Scores!$A$2:$J$98,4,FALSE)))</f>
        <v/>
      </c>
      <c r="O128" s="67" t="str">
        <f>IF(F128="","",IF(VLOOKUP(F128,Scores!$A$2:$J$98,5,FALSE)=0,"",VLOOKUP(F128,Scores!$A$2:$J$98,5,FALSE)))</f>
        <v/>
      </c>
      <c r="P128" s="67" t="str">
        <f>IF(F128="","",IF(VLOOKUP(F128,Scores!$A$2:$J$98,6,FALSE)=0,"",VLOOKUP(F128,Scores!$A$2:$J$98,6,FALSE)))</f>
        <v/>
      </c>
      <c r="Q128" s="67" t="str">
        <f>IF(F128="","",IF(VLOOKUP(F128,Scores!$A$2:$J$98,7,FALSE)=0,"",VLOOKUP(F128,Scores!$A$2:$J$98,7,FALSE)))</f>
        <v/>
      </c>
      <c r="R128" s="67" t="str">
        <f>IF(F128="","",IF(VLOOKUP(F128,Scores!$A$2:$J$98,8,FALSE)=0,"",VLOOKUP(F128,Scores!$A$2:$J$98,8,FALSE)))</f>
        <v/>
      </c>
      <c r="S128" s="67" t="str">
        <f>IF(F128="","",IF(VLOOKUP(F128,Scores!$A$2:$J$98,9,FALSE)=0,"",VLOOKUP(F128,Scores!$A$2:$J$98,9,FALSE)))</f>
        <v/>
      </c>
      <c r="T128" s="67" t="str">
        <f>IF(F128="","",IF(VLOOKUP(F128,Scores!$A$2:$J$98,10,FALSE)=0,"",VLOOKUP(F128,Scores!$A$2:$J$98,10,FALSE)))</f>
        <v/>
      </c>
      <c r="U128" s="46" t="str">
        <f t="shared" si="63"/>
        <v/>
      </c>
      <c r="V128" s="46" t="str">
        <f t="shared" si="64"/>
        <v/>
      </c>
      <c r="W128" s="46" t="str">
        <f t="shared" si="65"/>
        <v/>
      </c>
      <c r="X128" s="46" t="str">
        <f t="shared" si="66"/>
        <v/>
      </c>
      <c r="Y128" s="46" t="str">
        <f t="shared" si="67"/>
        <v/>
      </c>
      <c r="Z128" s="46" t="str">
        <f t="shared" si="68"/>
        <v/>
      </c>
      <c r="AA128" s="46" t="str">
        <f t="shared" si="69"/>
        <v/>
      </c>
      <c r="AB128" s="46" t="str">
        <f t="shared" si="70"/>
        <v/>
      </c>
      <c r="AC128" s="48">
        <f t="shared" si="71"/>
        <v>0</v>
      </c>
      <c r="AD128" s="47" t="str">
        <f t="shared" si="72"/>
        <v/>
      </c>
      <c r="AE128" s="46" t="str" cm="1">
        <f t="array" ref="AE128">IFERROR(IF(AC128&gt;=5,AVERAGE(LARGE(U128:AB128,_xlfn.SEQUENCE(5))),AVERAGE(LARGE(U128:AB128,_xlfn.SEQUENCE(AC128)))),"")</f>
        <v/>
      </c>
      <c r="AF128" s="49">
        <f t="shared" si="73"/>
        <v>0</v>
      </c>
      <c r="AG128" s="19" t="str" cm="1">
        <f t="array" ref="AG128">IFERROR(IF(AC128&gt;=5,SUM(LARGE(M128:T128,_xlfn.SEQUENCE(5))),SUM(LARGE(M128:T128,_xlfn.SEQUENCE(AC128)))),"")</f>
        <v/>
      </c>
      <c r="AH128" s="19" t="str">
        <f t="shared" si="76"/>
        <v/>
      </c>
      <c r="AI128" s="19" t="str">
        <f t="shared" si="44"/>
        <v/>
      </c>
      <c r="AJ128" s="50" t="str">
        <f t="shared" si="74"/>
        <v/>
      </c>
      <c r="AN128" s="19">
        <f t="shared" si="45"/>
        <v>0</v>
      </c>
      <c r="AO128" s="229" t="str">
        <f t="shared" si="46"/>
        <v/>
      </c>
      <c r="AP128" t="str">
        <f>IF(AC128=0,"",IF(COUNTIFS(AN:AN,AN128,AO:AO,"&gt;"&amp;AO128)+COUNTIFS(AN$6:AN128,AN128,AO$6:AO128,"="&amp;AO128)=0,"",COUNTIFS(AN:AN,AN128,AO:AO,"&gt;"&amp;AO128)+COUNTIFS(AN$6:AN128,AN128,AO$6:AO128,"="&amp;AO128)))</f>
        <v/>
      </c>
    </row>
    <row r="129" spans="1:42" x14ac:dyDescent="0.35">
      <c r="A129" s="19" t="str">
        <f t="shared" si="47"/>
        <v>O</v>
      </c>
      <c r="B129" s="19" t="str">
        <f>IF(AC129=0,"",IF(COUNTIFS(A:A,A129,AE:AE,"&gt;"&amp;AE129)+COUNTIFS(A$6:A129,A129,AE$6:AE129,"="&amp;AE129)=0,"",COUNTIFS(A:A,A129,AE:AE,"&gt;"&amp;AE129)+COUNTIFS(A$6:A129,A129,AE$6:AE129,"="&amp;AE129)))</f>
        <v/>
      </c>
      <c r="C129" s="19" t="str">
        <f>IF(AC129=0,"",IF(COUNTIFS($AE$6:$AE$152,"&gt;"&amp;AE129)+COUNTIFS(AE$6:AE129,"="&amp;AE129)=0,"",COUNTIFS($AE$6:$AE$152,"&gt;"&amp;AE129)+COUNTIFS(AE$6:AE129,"="&amp;AE129)))</f>
        <v/>
      </c>
      <c r="D129" s="19" t="str">
        <f>IF(AC129=0,"",IF(COUNTIFS($AE$6:$AE$200,"&gt;"&amp;AE129)+COUNTIFS(AE$6:AE129,"="&amp;AE129)=0,"",COUNTIFS($AE$6:$AE$200,"&gt;"&amp;AE129)+COUNTIFS(AE$6:AE129,"="&amp;AE129)))</f>
        <v/>
      </c>
      <c r="E129" s="19" t="str">
        <f>IF(AC129=0,"",IF(COUNTIFS(AN:AN,AN129,AO:AO,"&gt;"&amp;AO129)+COUNTIFS(AN$6:AN129,AN129,AO$6:AO129,"="&amp;AO129)=0,"",COUNTIFS(AN:AN,AN129,AO:AO,"&gt;"&amp;AO129)+COUNTIFS(AN$6:AN129,AN129,AO$6:AO129,"="&amp;AO129)))</f>
        <v/>
      </c>
      <c r="F129" s="201" t="s">
        <v>1</v>
      </c>
      <c r="G129" s="209">
        <f>IF(F129="","",VLOOKUP(F129,Lookups!$A$2:$F$99,2,FALSE))</f>
        <v>1816</v>
      </c>
      <c r="H129" s="129" t="str">
        <f>IF(F129="","",VLOOKUP(F129,Lookups!$A$2:$F$1003,3,FALSE))</f>
        <v>Grade TBC</v>
      </c>
      <c r="I129" s="130" t="str">
        <f>IFERROR(VLOOKUP(AD129,Lookups!$R$2:$S$6,2,TRUE),"")</f>
        <v/>
      </c>
      <c r="J129" s="129" t="str">
        <f>IF(F129="","",VLOOKUP(F129,Lookups!$A$2:$F$99,4,FALSE))</f>
        <v>Open Class</v>
      </c>
      <c r="K129" s="129" t="str">
        <f>IF(F129="","",VLOOKUP(F129,Lookups!$A$2:$F$99,5,FALSE))</f>
        <v>Frobury Hares</v>
      </c>
      <c r="L129" s="155" t="str">
        <f>IF(F129="","",VLOOKUP(F129,Lookups!$A$2:$F$99,6,FALSE))</f>
        <v>Frobury</v>
      </c>
      <c r="M129" s="133" t="str">
        <f>IF(F129="","",IF(VLOOKUP(F129,Scores!$A$2:$J$98,3,FALSE)=0,"",VLOOKUP(F129,Scores!$A$2:$J$98,3,FALSE)))</f>
        <v/>
      </c>
      <c r="N129" s="67" t="str">
        <f>IF(F129="","",IF(VLOOKUP(F129,Scores!$A$2:$J$98,4,FALSE)=0,"",VLOOKUP(F129,Scores!$A$2:$J$98,4,FALSE)))</f>
        <v/>
      </c>
      <c r="O129" s="67" t="str">
        <f>IF(F129="","",IF(VLOOKUP(F129,Scores!$A$2:$J$98,5,FALSE)=0,"",VLOOKUP(F129,Scores!$A$2:$J$98,5,FALSE)))</f>
        <v/>
      </c>
      <c r="P129" s="67" t="str">
        <f>IF(F129="","",IF(VLOOKUP(F129,Scores!$A$2:$J$98,6,FALSE)=0,"",VLOOKUP(F129,Scores!$A$2:$J$98,6,FALSE)))</f>
        <v/>
      </c>
      <c r="Q129" s="67" t="str">
        <f>IF(F129="","",IF(VLOOKUP(F129,Scores!$A$2:$J$98,7,FALSE)=0,"",VLOOKUP(F129,Scores!$A$2:$J$98,7,FALSE)))</f>
        <v/>
      </c>
      <c r="R129" s="67" t="str">
        <f>IF(F129="","",IF(VLOOKUP(F129,Scores!$A$2:$J$98,8,FALSE)=0,"",VLOOKUP(F129,Scores!$A$2:$J$98,8,FALSE)))</f>
        <v/>
      </c>
      <c r="S129" s="67" t="str">
        <f>IF(F129="","",IF(VLOOKUP(F129,Scores!$A$2:$J$98,9,FALSE)=0,"",VLOOKUP(F129,Scores!$A$2:$J$98,9,FALSE)))</f>
        <v/>
      </c>
      <c r="T129" s="67" t="str">
        <f>IF(F129="","",IF(VLOOKUP(F129,Scores!$A$2:$J$98,10,FALSE)=0,"",VLOOKUP(F129,Scores!$A$2:$J$98,10,FALSE)))</f>
        <v/>
      </c>
      <c r="U129" s="46" t="str">
        <f t="shared" si="63"/>
        <v/>
      </c>
      <c r="V129" s="46" t="str">
        <f t="shared" si="64"/>
        <v/>
      </c>
      <c r="W129" s="46" t="str">
        <f t="shared" si="65"/>
        <v/>
      </c>
      <c r="X129" s="46" t="str">
        <f t="shared" si="66"/>
        <v/>
      </c>
      <c r="Y129" s="46" t="str">
        <f t="shared" si="67"/>
        <v/>
      </c>
      <c r="Z129" s="46" t="str">
        <f t="shared" si="68"/>
        <v/>
      </c>
      <c r="AA129" s="46" t="str">
        <f t="shared" si="69"/>
        <v/>
      </c>
      <c r="AB129" s="46" t="str">
        <f t="shared" si="70"/>
        <v/>
      </c>
      <c r="AC129" s="48">
        <f t="shared" si="71"/>
        <v>0</v>
      </c>
      <c r="AD129" s="47" t="str">
        <f t="shared" si="72"/>
        <v/>
      </c>
      <c r="AE129" s="46" t="str" cm="1">
        <f t="array" ref="AE129">IFERROR(IF(AC129&gt;=5,AVERAGE(LARGE(U129:AB129,_xlfn.SEQUENCE(5))),AVERAGE(LARGE(U129:AB129,_xlfn.SEQUENCE(AC129)))),"")</f>
        <v/>
      </c>
      <c r="AF129" s="49">
        <f t="shared" si="73"/>
        <v>0</v>
      </c>
      <c r="AG129" s="19" t="str" cm="1">
        <f t="array" ref="AG129">IFERROR(IF(AC129&gt;=5,SUM(LARGE(M129:T129,_xlfn.SEQUENCE(5))),SUM(LARGE(M129:T129,_xlfn.SEQUENCE(AC129)))),"")</f>
        <v/>
      </c>
      <c r="AH129" s="19" t="str">
        <f t="shared" si="76"/>
        <v/>
      </c>
      <c r="AI129" s="19" t="str">
        <f t="shared" si="44"/>
        <v/>
      </c>
      <c r="AJ129" s="50" t="str">
        <f t="shared" si="74"/>
        <v/>
      </c>
      <c r="AN129" s="19">
        <f t="shared" si="45"/>
        <v>0</v>
      </c>
      <c r="AO129" s="229" t="str">
        <f t="shared" si="46"/>
        <v/>
      </c>
      <c r="AP129" t="str">
        <f>IF(AC129=0,"",IF(COUNTIFS(AN:AN,AN129,AO:AO,"&gt;"&amp;AO129)+COUNTIFS(AN$6:AN129,AN129,AO$6:AO129,"="&amp;AO129)=0,"",COUNTIFS(AN:AN,AN129,AO:AO,"&gt;"&amp;AO129)+COUNTIFS(AN$6:AN129,AN129,AO$6:AO129,"="&amp;AO129)))</f>
        <v/>
      </c>
    </row>
    <row r="130" spans="1:42" x14ac:dyDescent="0.35">
      <c r="A130" s="19" t="str">
        <f t="shared" si="47"/>
        <v/>
      </c>
      <c r="B130" s="19" t="str">
        <f>IF(AC130=0,"",IF(COUNTIFS(A:A,A130,AE:AE,"&gt;"&amp;AE130)+COUNTIFS(A$6:A130,A130,AE$6:AE130,"="&amp;AE130)=0,"",COUNTIFS(A:A,A130,AE:AE,"&gt;"&amp;AE130)+COUNTIFS(A$6:A130,A130,AE$6:AE130,"="&amp;AE130)))</f>
        <v/>
      </c>
      <c r="C130" s="19" t="str">
        <f>IF(AC130=0,"",IF(COUNTIFS($AE$6:$AE$152,"&gt;"&amp;AE130)+COUNTIFS(AE$6:AE130,"="&amp;AE130)=0,"",COUNTIFS($AE$6:$AE$152,"&gt;"&amp;AE130)+COUNTIFS(AE$6:AE130,"="&amp;AE130)))</f>
        <v/>
      </c>
      <c r="D130" s="19" t="str">
        <f>IF(AC130=0,"",IF(COUNTIFS($AE$6:$AE$200,"&gt;"&amp;AE130)+COUNTIFS(AE$6:AE130,"="&amp;AE130)=0,"",COUNTIFS($AE$6:$AE$200,"&gt;"&amp;AE130)+COUNTIFS(AE$6:AE130,"="&amp;AE130)))</f>
        <v/>
      </c>
      <c r="E130" s="19" t="str">
        <f>IF(AC130=0,"",IF(COUNTIFS(AN:AN,AN130,AO:AO,"&gt;"&amp;AO130)+COUNTIFS(AN$6:AN130,AN130,AO$6:AO130,"="&amp;AO130)=0,"",COUNTIFS(AN:AN,AN130,AO:AO,"&gt;"&amp;AO130)+COUNTIFS(AN$6:AN130,AN130,AO$6:AO130,"="&amp;AO130)))</f>
        <v/>
      </c>
      <c r="F130" s="203"/>
      <c r="G130" s="209" t="str">
        <f>IF(F130="","",VLOOKUP(F130,Lookups!$A$2:$F$99,2,FALSE))</f>
        <v/>
      </c>
      <c r="H130" s="129" t="str">
        <f>IF(F130="","",VLOOKUP(F130,Lookups!$A$2:$F$1003,3,FALSE))</f>
        <v/>
      </c>
      <c r="I130" s="130" t="str">
        <f>IFERROR(VLOOKUP(AD130,Lookups!$R$2:$S$6,2,TRUE),"")</f>
        <v/>
      </c>
      <c r="J130" s="129" t="str">
        <f>IF(F130="","",VLOOKUP(F130,Lookups!$A$2:$F$99,4,FALSE))</f>
        <v/>
      </c>
      <c r="K130" s="129" t="str">
        <f>IF(F130="","",VLOOKUP(F130,Lookups!$A$2:$F$99,5,FALSE))</f>
        <v/>
      </c>
      <c r="L130" s="155" t="str">
        <f>IF(F130="","",VLOOKUP(F130,Lookups!$A$2:$F$99,6,FALSE))</f>
        <v/>
      </c>
      <c r="M130" s="133" t="str">
        <f>IF(F130="","",IF(VLOOKUP(F130,Scores!$A$2:$J$98,3,FALSE)=0,"",VLOOKUP(F130,Scores!$A$2:$J$98,3,FALSE)))</f>
        <v/>
      </c>
      <c r="N130" s="67" t="str">
        <f>IF(F130="","",IF(VLOOKUP(F130,Scores!$A$2:$J$98,4,FALSE)=0,"",VLOOKUP(F130,Scores!$A$2:$J$98,4,FALSE)))</f>
        <v/>
      </c>
      <c r="O130" s="67" t="str">
        <f>IF(F130="","",IF(VLOOKUP(F130,Scores!$A$2:$J$98,5,FALSE)=0,"",VLOOKUP(F130,Scores!$A$2:$J$98,5,FALSE)))</f>
        <v/>
      </c>
      <c r="P130" s="67" t="str">
        <f>IF(F130="","",IF(VLOOKUP(F130,Scores!$A$2:$J$98,6,FALSE)=0,"",VLOOKUP(F130,Scores!$A$2:$J$98,6,FALSE)))</f>
        <v/>
      </c>
      <c r="Q130" s="67" t="str">
        <f>IF(F130="","",IF(VLOOKUP(F130,Scores!$A$2:$J$98,7,FALSE)=0,"",VLOOKUP(F130,Scores!$A$2:$J$98,7,FALSE)))</f>
        <v/>
      </c>
      <c r="R130" s="67" t="str">
        <f>IF(F130="","",IF(VLOOKUP(F130,Scores!$A$2:$J$98,8,FALSE)=0,"",VLOOKUP(F130,Scores!$A$2:$J$98,8,FALSE)))</f>
        <v/>
      </c>
      <c r="S130" s="67" t="str">
        <f>IF(F130="","",IF(VLOOKUP(F130,Scores!$A$2:$J$98,9,FALSE)=0,"",VLOOKUP(F130,Scores!$A$2:$J$98,9,FALSE)))</f>
        <v/>
      </c>
      <c r="T130" s="67" t="str">
        <f>IF(F130="","",IF(VLOOKUP(F130,Scores!$A$2:$J$98,10,FALSE)=0,"",VLOOKUP(F130,Scores!$A$2:$J$98,10,FALSE)))</f>
        <v/>
      </c>
      <c r="U130" s="46" t="str">
        <f t="shared" si="63"/>
        <v/>
      </c>
      <c r="V130" s="46" t="str">
        <f t="shared" si="64"/>
        <v/>
      </c>
      <c r="W130" s="46" t="str">
        <f t="shared" si="65"/>
        <v/>
      </c>
      <c r="X130" s="46" t="str">
        <f t="shared" si="66"/>
        <v/>
      </c>
      <c r="Y130" s="46" t="str">
        <f t="shared" si="67"/>
        <v/>
      </c>
      <c r="Z130" s="46" t="str">
        <f t="shared" si="68"/>
        <v/>
      </c>
      <c r="AA130" s="46" t="str">
        <f t="shared" si="69"/>
        <v/>
      </c>
      <c r="AB130" s="46" t="str">
        <f t="shared" si="70"/>
        <v/>
      </c>
      <c r="AC130" s="48">
        <f t="shared" si="71"/>
        <v>0</v>
      </c>
      <c r="AD130" s="47" t="str">
        <f t="shared" si="72"/>
        <v/>
      </c>
      <c r="AE130" s="46" t="str" cm="1">
        <f t="array" ref="AE130">IFERROR(IF(AC130&gt;=5,AVERAGE(LARGE(U130:AB130,_xlfn.SEQUENCE(5))),AVERAGE(LARGE(U130:AB130,_xlfn.SEQUENCE(AC130)))),"")</f>
        <v/>
      </c>
      <c r="AF130" s="49">
        <f t="shared" si="73"/>
        <v>0</v>
      </c>
      <c r="AG130" s="19" t="str" cm="1">
        <f t="array" ref="AG130">IFERROR(IF(AC130&gt;=5,SUM(LARGE(M130:T130,_xlfn.SEQUENCE(5))),SUM(LARGE(M130:T130,_xlfn.SEQUENCE(AC130)))),"")</f>
        <v/>
      </c>
      <c r="AH130" s="19" t="str">
        <f t="shared" si="76"/>
        <v/>
      </c>
      <c r="AI130" s="19" t="str">
        <f t="shared" si="44"/>
        <v/>
      </c>
      <c r="AJ130" s="50" t="str">
        <f t="shared" si="74"/>
        <v/>
      </c>
      <c r="AN130" s="19">
        <f t="shared" si="45"/>
        <v>0</v>
      </c>
      <c r="AO130" s="229" t="str">
        <f t="shared" si="46"/>
        <v/>
      </c>
      <c r="AP130" t="str">
        <f>IF(AC130=0,"",IF(COUNTIFS(AN:AN,AN130,AO:AO,"&gt;"&amp;AO130)+COUNTIFS(AN$6:AN130,AN130,AO$6:AO130,"="&amp;AO130)=0,"",COUNTIFS(AN:AN,AN130,AO:AO,"&gt;"&amp;AO130)+COUNTIFS(AN$6:AN130,AN130,AO$6:AO130,"="&amp;AO130)))</f>
        <v/>
      </c>
    </row>
    <row r="131" spans="1:42" x14ac:dyDescent="0.35">
      <c r="A131" s="19" t="str">
        <f t="shared" si="47"/>
        <v/>
      </c>
      <c r="B131" s="19" t="str">
        <f>IF(AC131=0,"",IF(COUNTIFS(A:A,A131,AE:AE,"&gt;"&amp;AE131)+COUNTIFS(A$6:A131,A131,AE$6:AE131,"="&amp;AE131)=0,"",COUNTIFS(A:A,A131,AE:AE,"&gt;"&amp;AE131)+COUNTIFS(A$6:A131,A131,AE$6:AE131,"="&amp;AE131)))</f>
        <v/>
      </c>
      <c r="C131" s="19" t="str">
        <f>IF(AC131=0,"",IF(COUNTIFS($AE$6:$AE$152,"&gt;"&amp;AE131)+COUNTIFS(AE$6:AE131,"="&amp;AE131)=0,"",COUNTIFS($AE$6:$AE$152,"&gt;"&amp;AE131)+COUNTIFS(AE$6:AE131,"="&amp;AE131)))</f>
        <v/>
      </c>
      <c r="D131" s="19" t="str">
        <f>IF(AC131=0,"",IF(COUNTIFS($AE$6:$AE$200,"&gt;"&amp;AE131)+COUNTIFS(AE$6:AE131,"="&amp;AE131)=0,"",COUNTIFS($AE$6:$AE$200,"&gt;"&amp;AE131)+COUNTIFS(AE$6:AE131,"="&amp;AE131)))</f>
        <v/>
      </c>
      <c r="E131" s="19" t="str">
        <f>IF(AC131=0,"",IF(COUNTIFS(AN:AN,AN131,AO:AO,"&gt;"&amp;AO131)+COUNTIFS(AN$6:AN131,AN131,AO$6:AO131,"="&amp;AO131)=0,"",COUNTIFS(AN:AN,AN131,AO:AO,"&gt;"&amp;AO131)+COUNTIFS(AN$6:AN131,AN131,AO$6:AO131,"="&amp;AO131)))</f>
        <v/>
      </c>
      <c r="F131" s="203"/>
      <c r="G131" s="209" t="str">
        <f>IF(F131="","",VLOOKUP(F131,Lookups!$A$2:$F$99,2,FALSE))</f>
        <v/>
      </c>
      <c r="H131" s="129" t="str">
        <f>IF(F131="","",VLOOKUP(F131,Lookups!$A$2:$F$1003,3,FALSE))</f>
        <v/>
      </c>
      <c r="I131" s="130" t="str">
        <f>IFERROR(VLOOKUP(AD131,Lookups!$R$2:$S$6,2,TRUE),"")</f>
        <v/>
      </c>
      <c r="J131" s="129" t="str">
        <f>IF(F131="","",VLOOKUP(F131,Lookups!$A$2:$F$99,4,FALSE))</f>
        <v/>
      </c>
      <c r="K131" s="129" t="str">
        <f>IF(F131="","",VLOOKUP(F131,Lookups!$A$2:$F$99,5,FALSE))</f>
        <v/>
      </c>
      <c r="L131" s="155" t="str">
        <f>IF(F131="","",VLOOKUP(F131,Lookups!$A$2:$F$99,6,FALSE))</f>
        <v/>
      </c>
      <c r="M131" s="133" t="str">
        <f>IF(F131="","",IF(VLOOKUP(F131,Scores!$A$2:$J$98,3,FALSE)=0,"",VLOOKUP(F131,Scores!$A$2:$J$98,3,FALSE)))</f>
        <v/>
      </c>
      <c r="N131" s="67" t="str">
        <f>IF(F131="","",IF(VLOOKUP(F131,Scores!$A$2:$J$98,4,FALSE)=0,"",VLOOKUP(F131,Scores!$A$2:$J$98,4,FALSE)))</f>
        <v/>
      </c>
      <c r="O131" s="67" t="str">
        <f>IF(F131="","",IF(VLOOKUP(F131,Scores!$A$2:$J$98,5,FALSE)=0,"",VLOOKUP(F131,Scores!$A$2:$J$98,5,FALSE)))</f>
        <v/>
      </c>
      <c r="P131" s="67" t="str">
        <f>IF(F131="","",IF(VLOOKUP(F131,Scores!$A$2:$J$98,6,FALSE)=0,"",VLOOKUP(F131,Scores!$A$2:$J$98,6,FALSE)))</f>
        <v/>
      </c>
      <c r="Q131" s="67" t="str">
        <f>IF(F131="","",IF(VLOOKUP(F131,Scores!$A$2:$J$98,7,FALSE)=0,"",VLOOKUP(F131,Scores!$A$2:$J$98,7,FALSE)))</f>
        <v/>
      </c>
      <c r="R131" s="67" t="str">
        <f>IF(F131="","",IF(VLOOKUP(F131,Scores!$A$2:$J$98,8,FALSE)=0,"",VLOOKUP(F131,Scores!$A$2:$J$98,8,FALSE)))</f>
        <v/>
      </c>
      <c r="S131" s="67" t="str">
        <f>IF(F131="","",IF(VLOOKUP(F131,Scores!$A$2:$J$98,9,FALSE)=0,"",VLOOKUP(F131,Scores!$A$2:$J$98,9,FALSE)))</f>
        <v/>
      </c>
      <c r="T131" s="67" t="str">
        <f>IF(F131="","",IF(VLOOKUP(F131,Scores!$A$2:$J$98,10,FALSE)=0,"",VLOOKUP(F131,Scores!$A$2:$J$98,10,FALSE)))</f>
        <v/>
      </c>
      <c r="U131" s="46" t="str">
        <f t="shared" si="63"/>
        <v/>
      </c>
      <c r="V131" s="46" t="str">
        <f t="shared" si="64"/>
        <v/>
      </c>
      <c r="W131" s="46" t="str">
        <f t="shared" si="65"/>
        <v/>
      </c>
      <c r="X131" s="46" t="str">
        <f t="shared" si="66"/>
        <v/>
      </c>
      <c r="Y131" s="46" t="str">
        <f t="shared" si="67"/>
        <v/>
      </c>
      <c r="Z131" s="46" t="str">
        <f t="shared" si="68"/>
        <v/>
      </c>
      <c r="AA131" s="46" t="str">
        <f t="shared" si="69"/>
        <v/>
      </c>
      <c r="AB131" s="46" t="str">
        <f t="shared" si="70"/>
        <v/>
      </c>
      <c r="AC131" s="48">
        <f t="shared" si="71"/>
        <v>0</v>
      </c>
      <c r="AD131" s="47" t="str">
        <f t="shared" si="72"/>
        <v/>
      </c>
      <c r="AE131" s="46" t="str" cm="1">
        <f t="array" ref="AE131">IFERROR(IF(AC131&gt;=5,AVERAGE(LARGE(U131:AB131,_xlfn.SEQUENCE(5))),AVERAGE(LARGE(U131:AB131,_xlfn.SEQUENCE(AC131)))),"")</f>
        <v/>
      </c>
      <c r="AF131" s="49">
        <f t="shared" si="73"/>
        <v>0</v>
      </c>
      <c r="AG131" s="19" t="str" cm="1">
        <f t="array" ref="AG131">IFERROR(IF(AC131&gt;=5,SUM(LARGE(M131:T131,_xlfn.SEQUENCE(5))),SUM(LARGE(M131:T131,_xlfn.SEQUENCE(AC131)))),"")</f>
        <v/>
      </c>
      <c r="AH131" s="19" t="str">
        <f t="shared" si="76"/>
        <v/>
      </c>
      <c r="AI131" s="19" t="str">
        <f t="shared" si="44"/>
        <v/>
      </c>
      <c r="AJ131" s="50" t="str">
        <f t="shared" si="74"/>
        <v/>
      </c>
      <c r="AN131" s="19">
        <f t="shared" si="45"/>
        <v>0</v>
      </c>
      <c r="AO131" s="229" t="str">
        <f t="shared" si="46"/>
        <v/>
      </c>
      <c r="AP131" t="str">
        <f>IF(AC131=0,"",IF(COUNTIFS(AN:AN,AN131,AO:AO,"&gt;"&amp;AO131)+COUNTIFS(AN$6:AN131,AN131,AO$6:AO131,"="&amp;AO131)=0,"",COUNTIFS(AN:AN,AN131,AO:AO,"&gt;"&amp;AO131)+COUNTIFS(AN$6:AN131,AN131,AO$6:AO131,"="&amp;AO131)))</f>
        <v/>
      </c>
    </row>
    <row r="132" spans="1:42" x14ac:dyDescent="0.35">
      <c r="A132" s="19" t="str">
        <f t="shared" si="47"/>
        <v/>
      </c>
      <c r="B132" s="19" t="str">
        <f>IF(AC132=0,"",IF(COUNTIFS(A:A,A132,AE:AE,"&gt;"&amp;AE132)+COUNTIFS(A$6:A132,A132,AE$6:AE132,"="&amp;AE132)=0,"",COUNTIFS(A:A,A132,AE:AE,"&gt;"&amp;AE132)+COUNTIFS(A$6:A132,A132,AE$6:AE132,"="&amp;AE132)))</f>
        <v/>
      </c>
      <c r="C132" s="19" t="str">
        <f>IF(AC132=0,"",IF(COUNTIFS($AE$6:$AE$152,"&gt;"&amp;AE132)+COUNTIFS(AE$6:AE132,"="&amp;AE132)=0,"",COUNTIFS($AE$6:$AE$152,"&gt;"&amp;AE132)+COUNTIFS(AE$6:AE132,"="&amp;AE132)))</f>
        <v/>
      </c>
      <c r="D132" s="19" t="str">
        <f>IF(AC132=0,"",IF(COUNTIFS($AE$6:$AE$200,"&gt;"&amp;AE132)+COUNTIFS(AE$6:AE132,"="&amp;AE132)=0,"",COUNTIFS($AE$6:$AE$200,"&gt;"&amp;AE132)+COUNTIFS(AE$6:AE132,"="&amp;AE132)))</f>
        <v/>
      </c>
      <c r="E132" s="19" t="str">
        <f>IF(AC132=0,"",IF(COUNTIFS(AN:AN,AN132,AO:AO,"&gt;"&amp;AO132)+COUNTIFS(AN$6:AN132,AN132,AO$6:AO132,"="&amp;AO132)=0,"",COUNTIFS(AN:AN,AN132,AO:AO,"&gt;"&amp;AO132)+COUNTIFS(AN$6:AN132,AN132,AO$6:AO132,"="&amp;AO132)))</f>
        <v/>
      </c>
      <c r="F132" s="201"/>
      <c r="G132" s="209" t="str">
        <f>IF(F132="","",VLOOKUP(F132,Lookups!$A$2:$F$99,2,FALSE))</f>
        <v/>
      </c>
      <c r="H132" s="129" t="str">
        <f>IF(F132="","",VLOOKUP(F132,Lookups!$A$2:$F$1003,3,FALSE))</f>
        <v/>
      </c>
      <c r="I132" s="130" t="str">
        <f>IFERROR(VLOOKUP(AD132,Lookups!$R$2:$S$6,2,TRUE),"")</f>
        <v/>
      </c>
      <c r="J132" s="129" t="str">
        <f>IF(F132="","",VLOOKUP(F132,Lookups!$A$2:$F$99,4,FALSE))</f>
        <v/>
      </c>
      <c r="K132" s="129" t="str">
        <f>IF(F132="","",VLOOKUP(F132,Lookups!$A$2:$F$99,5,FALSE))</f>
        <v/>
      </c>
      <c r="L132" s="155" t="str">
        <f>IF(F132="","",VLOOKUP(F132,Lookups!$A$2:$F$99,6,FALSE))</f>
        <v/>
      </c>
      <c r="M132" s="133" t="str">
        <f>IF(F132="","",IF(VLOOKUP(F132,Scores!$A$2:$J$98,3,FALSE)=0,"",VLOOKUP(F132,Scores!$A$2:$J$98,3,FALSE)))</f>
        <v/>
      </c>
      <c r="N132" s="67" t="str">
        <f>IF(F132="","",IF(VLOOKUP(F132,Scores!$A$2:$J$98,4,FALSE)=0,"",VLOOKUP(F132,Scores!$A$2:$J$98,4,FALSE)))</f>
        <v/>
      </c>
      <c r="O132" s="67" t="str">
        <f>IF(F132="","",IF(VLOOKUP(F132,Scores!$A$2:$J$98,5,FALSE)=0,"",VLOOKUP(F132,Scores!$A$2:$J$98,5,FALSE)))</f>
        <v/>
      </c>
      <c r="P132" s="67" t="str">
        <f>IF(F132="","",IF(VLOOKUP(F132,Scores!$A$2:$J$98,6,FALSE)=0,"",VLOOKUP(F132,Scores!$A$2:$J$98,6,FALSE)))</f>
        <v/>
      </c>
      <c r="Q132" s="67" t="str">
        <f>IF(F132="","",IF(VLOOKUP(F132,Scores!$A$2:$J$98,7,FALSE)=0,"",VLOOKUP(F132,Scores!$A$2:$J$98,7,FALSE)))</f>
        <v/>
      </c>
      <c r="R132" s="67" t="str">
        <f>IF(F132="","",IF(VLOOKUP(F132,Scores!$A$2:$J$98,8,FALSE)=0,"",VLOOKUP(F132,Scores!$A$2:$J$98,8,FALSE)))</f>
        <v/>
      </c>
      <c r="S132" s="67" t="str">
        <f>IF(F132="","",IF(VLOOKUP(F132,Scores!$A$2:$J$98,9,FALSE)=0,"",VLOOKUP(F132,Scores!$A$2:$J$98,9,FALSE)))</f>
        <v/>
      </c>
      <c r="T132" s="67" t="str">
        <f>IF(F132="","",IF(VLOOKUP(F132,Scores!$A$2:$J$98,10,FALSE)=0,"",VLOOKUP(F132,Scores!$A$2:$J$98,10,FALSE)))</f>
        <v/>
      </c>
      <c r="U132" s="46" t="str">
        <f t="shared" si="63"/>
        <v/>
      </c>
      <c r="V132" s="46" t="str">
        <f t="shared" si="64"/>
        <v/>
      </c>
      <c r="W132" s="46" t="str">
        <f t="shared" si="65"/>
        <v/>
      </c>
      <c r="X132" s="46" t="str">
        <f t="shared" si="66"/>
        <v/>
      </c>
      <c r="Y132" s="46" t="str">
        <f t="shared" si="67"/>
        <v/>
      </c>
      <c r="Z132" s="46" t="str">
        <f t="shared" si="68"/>
        <v/>
      </c>
      <c r="AA132" s="46" t="str">
        <f t="shared" si="69"/>
        <v/>
      </c>
      <c r="AB132" s="46" t="str">
        <f t="shared" si="70"/>
        <v/>
      </c>
      <c r="AC132" s="48">
        <f t="shared" si="71"/>
        <v>0</v>
      </c>
      <c r="AD132" s="47" t="str">
        <f t="shared" si="72"/>
        <v/>
      </c>
      <c r="AE132" s="46" t="str" cm="1">
        <f t="array" ref="AE132">IFERROR(IF(AC132&gt;=5,AVERAGE(LARGE(U132:AB132,_xlfn.SEQUENCE(5))),AVERAGE(LARGE(U132:AB132,_xlfn.SEQUENCE(AC132)))),"")</f>
        <v/>
      </c>
      <c r="AF132" s="49">
        <f t="shared" si="73"/>
        <v>0</v>
      </c>
      <c r="AG132" s="19" t="str" cm="1">
        <f t="array" ref="AG132">IFERROR(IF(AC132&gt;=5,SUM(LARGE(M132:T132,_xlfn.SEQUENCE(5))),SUM(LARGE(M132:T132,_xlfn.SEQUENCE(AC132)))),"")</f>
        <v/>
      </c>
      <c r="AH132" s="19" t="str">
        <f t="shared" si="76"/>
        <v/>
      </c>
      <c r="AI132" s="19" t="str">
        <f t="shared" si="44"/>
        <v/>
      </c>
      <c r="AJ132" s="50" t="str">
        <f t="shared" si="74"/>
        <v/>
      </c>
      <c r="AN132" s="19">
        <f t="shared" si="45"/>
        <v>0</v>
      </c>
      <c r="AO132" s="229" t="str">
        <f t="shared" si="46"/>
        <v/>
      </c>
      <c r="AP132" t="str">
        <f>IF(AC132=0,"",IF(COUNTIFS(AN:AN,AN132,AO:AO,"&gt;"&amp;AO132)+COUNTIFS(AN$6:AN132,AN132,AO$6:AO132,"="&amp;AO132)=0,"",COUNTIFS(AN:AN,AN132,AO:AO,"&gt;"&amp;AO132)+COUNTIFS(AN$6:AN132,AN132,AO$6:AO132,"="&amp;AO132)))</f>
        <v/>
      </c>
    </row>
    <row r="133" spans="1:42" x14ac:dyDescent="0.35">
      <c r="A133" s="19" t="str">
        <f t="shared" si="47"/>
        <v/>
      </c>
      <c r="B133" s="19" t="str">
        <f>IF(AC133=0,"",IF(COUNTIFS(A:A,A133,AE:AE,"&gt;"&amp;AE133)+COUNTIFS(A$6:A133,A133,AE$6:AE133,"="&amp;AE133)=0,"",COUNTIFS(A:A,A133,AE:AE,"&gt;"&amp;AE133)+COUNTIFS(A$6:A133,A133,AE$6:AE133,"="&amp;AE133)))</f>
        <v/>
      </c>
      <c r="C133" s="19" t="str">
        <f>IF(AC133=0,"",IF(COUNTIFS($AE$6:$AE$152,"&gt;"&amp;AE133)+COUNTIFS(AE$6:AE133,"="&amp;AE133)=0,"",COUNTIFS($AE$6:$AE$152,"&gt;"&amp;AE133)+COUNTIFS(AE$6:AE133,"="&amp;AE133)))</f>
        <v/>
      </c>
      <c r="D133" s="19" t="str">
        <f>IF(AC133=0,"",IF(COUNTIFS($AE$6:$AE$200,"&gt;"&amp;AE133)+COUNTIFS(AE$6:AE133,"="&amp;AE133)=0,"",COUNTIFS($AE$6:$AE$200,"&gt;"&amp;AE133)+COUNTIFS(AE$6:AE133,"="&amp;AE133)))</f>
        <v/>
      </c>
      <c r="E133" s="19" t="str">
        <f>IF(AC133=0,"",IF(COUNTIFS(AN:AN,AN133,AO:AO,"&gt;"&amp;AO133)+COUNTIFS(AN$6:AN133,AN133,AO$6:AO133,"="&amp;AO133)=0,"",COUNTIFS(AN:AN,AN133,AO:AO,"&gt;"&amp;AO133)+COUNTIFS(AN$6:AN133,AN133,AO$6:AO133,"="&amp;AO133)))</f>
        <v/>
      </c>
      <c r="F133" s="201"/>
      <c r="G133" s="209" t="str">
        <f>IF(F133="","",VLOOKUP(F133,Lookups!$A$2:$F$99,2,FALSE))</f>
        <v/>
      </c>
      <c r="H133" s="129" t="str">
        <f>IF(F133="","",VLOOKUP(F133,Lookups!$A$2:$F$1003,3,FALSE))</f>
        <v/>
      </c>
      <c r="I133" s="130" t="str">
        <f>IFERROR(VLOOKUP(AD133,Lookups!$R$2:$S$6,2,TRUE),"")</f>
        <v/>
      </c>
      <c r="J133" s="129" t="str">
        <f>IF(F133="","",VLOOKUP(F133,Lookups!$A$2:$F$99,4,FALSE))</f>
        <v/>
      </c>
      <c r="K133" s="129" t="str">
        <f>IF(F133="","",VLOOKUP(F133,Lookups!$A$2:$F$99,5,FALSE))</f>
        <v/>
      </c>
      <c r="L133" s="155" t="str">
        <f>IF(F133="","",VLOOKUP(F133,Lookups!$A$2:$F$99,6,FALSE))</f>
        <v/>
      </c>
      <c r="M133" s="133" t="str">
        <f>IF(F133="","",IF(VLOOKUP(F133,Scores!$A$2:$J$98,3,FALSE)=0,"",VLOOKUP(F133,Scores!$A$2:$J$98,3,FALSE)))</f>
        <v/>
      </c>
      <c r="N133" s="67" t="str">
        <f>IF(F133="","",IF(VLOOKUP(F133,Scores!$A$2:$J$98,4,FALSE)=0,"",VLOOKUP(F133,Scores!$A$2:$J$98,4,FALSE)))</f>
        <v/>
      </c>
      <c r="O133" s="67" t="str">
        <f>IF(F133="","",IF(VLOOKUP(F133,Scores!$A$2:$J$98,5,FALSE)=0,"",VLOOKUP(F133,Scores!$A$2:$J$98,5,FALSE)))</f>
        <v/>
      </c>
      <c r="P133" s="67" t="str">
        <f>IF(F133="","",IF(VLOOKUP(F133,Scores!$A$2:$J$98,6,FALSE)=0,"",VLOOKUP(F133,Scores!$A$2:$J$98,6,FALSE)))</f>
        <v/>
      </c>
      <c r="Q133" s="67" t="str">
        <f>IF(F133="","",IF(VLOOKUP(F133,Scores!$A$2:$J$98,7,FALSE)=0,"",VLOOKUP(F133,Scores!$A$2:$J$98,7,FALSE)))</f>
        <v/>
      </c>
      <c r="R133" s="67" t="str">
        <f>IF(F133="","",IF(VLOOKUP(F133,Scores!$A$2:$J$98,8,FALSE)=0,"",VLOOKUP(F133,Scores!$A$2:$J$98,8,FALSE)))</f>
        <v/>
      </c>
      <c r="S133" s="67" t="str">
        <f>IF(F133="","",IF(VLOOKUP(F133,Scores!$A$2:$J$98,9,FALSE)=0,"",VLOOKUP(F133,Scores!$A$2:$J$98,9,FALSE)))</f>
        <v/>
      </c>
      <c r="T133" s="67" t="str">
        <f>IF(F133="","",IF(VLOOKUP(F133,Scores!$A$2:$J$98,10,FALSE)=0,"",VLOOKUP(F133,Scores!$A$2:$J$98,10,FALSE)))</f>
        <v/>
      </c>
      <c r="U133" s="46" t="str">
        <f t="shared" si="63"/>
        <v/>
      </c>
      <c r="V133" s="46" t="str">
        <f t="shared" si="64"/>
        <v/>
      </c>
      <c r="W133" s="46" t="str">
        <f t="shared" si="65"/>
        <v/>
      </c>
      <c r="X133" s="46" t="str">
        <f t="shared" si="66"/>
        <v/>
      </c>
      <c r="Y133" s="46" t="str">
        <f t="shared" si="67"/>
        <v/>
      </c>
      <c r="Z133" s="46" t="str">
        <f t="shared" si="68"/>
        <v/>
      </c>
      <c r="AA133" s="46" t="str">
        <f t="shared" si="69"/>
        <v/>
      </c>
      <c r="AB133" s="46" t="str">
        <f t="shared" si="70"/>
        <v/>
      </c>
      <c r="AC133" s="48">
        <f t="shared" si="71"/>
        <v>0</v>
      </c>
      <c r="AD133" s="47" t="str">
        <f t="shared" si="72"/>
        <v/>
      </c>
      <c r="AE133" s="46" t="str" cm="1">
        <f t="array" ref="AE133">IFERROR(IF(AC133&gt;=5,AVERAGE(LARGE(U133:AB133,_xlfn.SEQUENCE(5))),AVERAGE(LARGE(U133:AB133,_xlfn.SEQUENCE(AC133)))),"")</f>
        <v/>
      </c>
      <c r="AF133" s="49">
        <f t="shared" si="73"/>
        <v>0</v>
      </c>
      <c r="AG133" s="19" t="str" cm="1">
        <f t="array" ref="AG133">IFERROR(IF(AC133&gt;=5,SUM(LARGE(M133:T133,_xlfn.SEQUENCE(5))),SUM(LARGE(M133:T133,_xlfn.SEQUENCE(AC133)))),"")</f>
        <v/>
      </c>
      <c r="AH133" s="19" t="str">
        <f t="shared" si="76"/>
        <v/>
      </c>
      <c r="AI133" s="19" t="str">
        <f t="shared" si="44"/>
        <v/>
      </c>
      <c r="AJ133" s="50" t="str">
        <f t="shared" si="74"/>
        <v/>
      </c>
      <c r="AN133" s="19">
        <f t="shared" si="45"/>
        <v>0</v>
      </c>
      <c r="AO133" s="229" t="str">
        <f t="shared" si="46"/>
        <v/>
      </c>
      <c r="AP133" t="str">
        <f>IF(AC133=0,"",IF(COUNTIFS(AN:AN,AN133,AO:AO,"&gt;"&amp;AO133)+COUNTIFS(AN$6:AN133,AN133,AO$6:AO133,"="&amp;AO133)=0,"",COUNTIFS(AN:AN,AN133,AO:AO,"&gt;"&amp;AO133)+COUNTIFS(AN$6:AN133,AN133,AO$6:AO133,"="&amp;AO133)))</f>
        <v/>
      </c>
    </row>
    <row r="134" spans="1:42" x14ac:dyDescent="0.35">
      <c r="A134" s="19" t="str">
        <f t="shared" si="47"/>
        <v/>
      </c>
      <c r="B134" s="19" t="str">
        <f>IF(AC134=0,"",IF(COUNTIFS(A:A,A134,AE:AE,"&gt;"&amp;AE134)+COUNTIFS(A$6:A134,A134,AE$6:AE134,"="&amp;AE134)=0,"",COUNTIFS(A:A,A134,AE:AE,"&gt;"&amp;AE134)+COUNTIFS(A$6:A134,A134,AE$6:AE134,"="&amp;AE134)))</f>
        <v/>
      </c>
      <c r="C134" s="19" t="str">
        <f>IF(AC134=0,"",IF(COUNTIFS($AE$6:$AE$152,"&gt;"&amp;AE134)+COUNTIFS(AE$6:AE134,"="&amp;AE134)=0,"",COUNTIFS($AE$6:$AE$152,"&gt;"&amp;AE134)+COUNTIFS(AE$6:AE134,"="&amp;AE134)))</f>
        <v/>
      </c>
      <c r="D134" s="19" t="str">
        <f>IF(AC134=0,"",IF(COUNTIFS($AE$6:$AE$200,"&gt;"&amp;AE134)+COUNTIFS(AE$6:AE134,"="&amp;AE134)=0,"",COUNTIFS($AE$6:$AE$200,"&gt;"&amp;AE134)+COUNTIFS(AE$6:AE134,"="&amp;AE134)))</f>
        <v/>
      </c>
      <c r="E134" s="19" t="str">
        <f>IF(AC134=0,"",IF(COUNTIFS(AN:AN,AN134,AO:AO,"&gt;"&amp;AO134)+COUNTIFS(AN$6:AN134,AN134,AO$6:AO134,"="&amp;AO134)=0,"",COUNTIFS(AN:AN,AN134,AO:AO,"&gt;"&amp;AO134)+COUNTIFS(AN$6:AN134,AN134,AO$6:AO134,"="&amp;AO134)))</f>
        <v/>
      </c>
      <c r="F134" s="201"/>
      <c r="G134" s="209" t="str">
        <f>IF(F134="","",VLOOKUP(F134,Lookups!$A$2:$F$99,2,FALSE))</f>
        <v/>
      </c>
      <c r="H134" s="129" t="str">
        <f>IF(F134="","",VLOOKUP(F134,Lookups!$A$2:$F$1003,3,FALSE))</f>
        <v/>
      </c>
      <c r="I134" s="130" t="str">
        <f>IFERROR(VLOOKUP(AD134,Lookups!$R$2:$S$6,2,TRUE),"")</f>
        <v/>
      </c>
      <c r="J134" s="129" t="str">
        <f>IF(F134="","",VLOOKUP(F134,Lookups!$A$2:$F$99,4,FALSE))</f>
        <v/>
      </c>
      <c r="K134" s="129" t="str">
        <f>IF(F134="","",VLOOKUP(F134,Lookups!$A$2:$F$99,5,FALSE))</f>
        <v/>
      </c>
      <c r="L134" s="155" t="str">
        <f>IF(F134="","",VLOOKUP(F134,Lookups!$A$2:$F$99,6,FALSE))</f>
        <v/>
      </c>
      <c r="M134" s="133" t="str">
        <f>IF(F134="","",IF(VLOOKUP(F134,Scores!$A$2:$J$98,3,FALSE)=0,"",VLOOKUP(F134,Scores!$A$2:$J$98,3,FALSE)))</f>
        <v/>
      </c>
      <c r="N134" s="67" t="str">
        <f>IF(F134="","",IF(VLOOKUP(F134,Scores!$A$2:$J$98,4,FALSE)=0,"",VLOOKUP(F134,Scores!$A$2:$J$98,4,FALSE)))</f>
        <v/>
      </c>
      <c r="O134" s="67" t="str">
        <f>IF(F134="","",IF(VLOOKUP(F134,Scores!$A$2:$J$98,5,FALSE)=0,"",VLOOKUP(F134,Scores!$A$2:$J$98,5,FALSE)))</f>
        <v/>
      </c>
      <c r="P134" s="67" t="str">
        <f>IF(F134="","",IF(VLOOKUP(F134,Scores!$A$2:$J$98,6,FALSE)=0,"",VLOOKUP(F134,Scores!$A$2:$J$98,6,FALSE)))</f>
        <v/>
      </c>
      <c r="Q134" s="67" t="str">
        <f>IF(F134="","",IF(VLOOKUP(F134,Scores!$A$2:$J$98,7,FALSE)=0,"",VLOOKUP(F134,Scores!$A$2:$J$98,7,FALSE)))</f>
        <v/>
      </c>
      <c r="R134" s="67" t="str">
        <f>IF(F134="","",IF(VLOOKUP(F134,Scores!$A$2:$J$98,8,FALSE)=0,"",VLOOKUP(F134,Scores!$A$2:$J$98,8,FALSE)))</f>
        <v/>
      </c>
      <c r="S134" s="67" t="str">
        <f>IF(F134="","",IF(VLOOKUP(F134,Scores!$A$2:$J$98,9,FALSE)=0,"",VLOOKUP(F134,Scores!$A$2:$J$98,9,FALSE)))</f>
        <v/>
      </c>
      <c r="T134" s="67" t="str">
        <f>IF(F134="","",IF(VLOOKUP(F134,Scores!$A$2:$J$98,10,FALSE)=0,"",VLOOKUP(F134,Scores!$A$2:$J$98,10,FALSE)))</f>
        <v/>
      </c>
      <c r="U134" s="46" t="str">
        <f t="shared" si="63"/>
        <v/>
      </c>
      <c r="V134" s="46" t="str">
        <f t="shared" si="64"/>
        <v/>
      </c>
      <c r="W134" s="46" t="str">
        <f t="shared" si="65"/>
        <v/>
      </c>
      <c r="X134" s="46" t="str">
        <f t="shared" si="66"/>
        <v/>
      </c>
      <c r="Y134" s="46" t="str">
        <f t="shared" si="67"/>
        <v/>
      </c>
      <c r="Z134" s="46" t="str">
        <f t="shared" si="68"/>
        <v/>
      </c>
      <c r="AA134" s="46" t="str">
        <f t="shared" si="69"/>
        <v/>
      </c>
      <c r="AB134" s="46" t="str">
        <f t="shared" si="70"/>
        <v/>
      </c>
      <c r="AC134" s="48">
        <f t="shared" si="71"/>
        <v>0</v>
      </c>
      <c r="AD134" s="47" t="str">
        <f t="shared" si="72"/>
        <v/>
      </c>
      <c r="AE134" s="46" t="str" cm="1">
        <f t="array" ref="AE134">IFERROR(IF(AC134&gt;=5,AVERAGE(LARGE(U134:AB134,_xlfn.SEQUENCE(5))),AVERAGE(LARGE(U134:AB134,_xlfn.SEQUENCE(AC134)))),"")</f>
        <v/>
      </c>
      <c r="AF134" s="49">
        <f t="shared" si="73"/>
        <v>0</v>
      </c>
      <c r="AG134" s="19" t="str" cm="1">
        <f t="array" ref="AG134">IFERROR(IF(AC134&gt;=5,SUM(LARGE(M134:T134,_xlfn.SEQUENCE(5))),SUM(LARGE(M134:T134,_xlfn.SEQUENCE(AC134)))),"")</f>
        <v/>
      </c>
      <c r="AH134" s="19" t="str">
        <f t="shared" si="76"/>
        <v/>
      </c>
      <c r="AI134" s="19" t="str">
        <f t="shared" si="44"/>
        <v/>
      </c>
      <c r="AJ134" s="50" t="str">
        <f t="shared" si="74"/>
        <v/>
      </c>
      <c r="AN134" s="19">
        <f t="shared" si="45"/>
        <v>0</v>
      </c>
      <c r="AO134" s="229" t="str">
        <f t="shared" si="46"/>
        <v/>
      </c>
      <c r="AP134" t="str">
        <f>IF(AC134=0,"",IF(COUNTIFS(AN:AN,AN134,AO:AO,"&gt;"&amp;AO134)+COUNTIFS(AN$6:AN134,AN134,AO$6:AO134,"="&amp;AO134)=0,"",COUNTIFS(AN:AN,AN134,AO:AO,"&gt;"&amp;AO134)+COUNTIFS(AN$6:AN134,AN134,AO$6:AO134,"="&amp;AO134)))</f>
        <v/>
      </c>
    </row>
    <row r="135" spans="1:42" x14ac:dyDescent="0.35">
      <c r="A135" s="19" t="str">
        <f t="shared" si="47"/>
        <v/>
      </c>
      <c r="B135" s="19" t="str">
        <f>IF(AC135=0,"",IF(COUNTIFS(A:A,A135,AE:AE,"&gt;"&amp;AE135)+COUNTIFS(A$6:A135,A135,AE$6:AE135,"="&amp;AE135)=0,"",COUNTIFS(A:A,A135,AE:AE,"&gt;"&amp;AE135)+COUNTIFS(A$6:A135,A135,AE$6:AE135,"="&amp;AE135)))</f>
        <v/>
      </c>
      <c r="C135" s="19" t="str">
        <f>IF(AC135=0,"",IF(COUNTIFS($AE$6:$AE$152,"&gt;"&amp;AE135)+COUNTIFS(AE$6:AE135,"="&amp;AE135)=0,"",COUNTIFS($AE$6:$AE$152,"&gt;"&amp;AE135)+COUNTIFS(AE$6:AE135,"="&amp;AE135)))</f>
        <v/>
      </c>
      <c r="D135" s="19" t="str">
        <f>IF(AC135=0,"",IF(COUNTIFS($AE$6:$AE$200,"&gt;"&amp;AE135)+COUNTIFS(AE$6:AE135,"="&amp;AE135)=0,"",COUNTIFS($AE$6:$AE$200,"&gt;"&amp;AE135)+COUNTIFS(AE$6:AE135,"="&amp;AE135)))</f>
        <v/>
      </c>
      <c r="E135" s="19" t="str">
        <f>IF(AC135=0,"",IF(COUNTIFS(AN:AN,AN135,AO:AO,"&gt;"&amp;AO135)+COUNTIFS(AN$6:AN135,AN135,AO$6:AO135,"="&amp;AO135)=0,"",COUNTIFS(AN:AN,AN135,AO:AO,"&gt;"&amp;AO135)+COUNTIFS(AN$6:AN135,AN135,AO$6:AO135,"="&amp;AO135)))</f>
        <v/>
      </c>
      <c r="F135" s="201"/>
      <c r="G135" s="209" t="str">
        <f>IF(F135="","",VLOOKUP(F135,Lookups!$A$2:$F$99,2,FALSE))</f>
        <v/>
      </c>
      <c r="H135" s="129" t="str">
        <f>IF(F135="","",VLOOKUP(F135,Lookups!$A$2:$F$1003,3,FALSE))</f>
        <v/>
      </c>
      <c r="I135" s="130" t="str">
        <f>IFERROR(VLOOKUP(AD135,Lookups!$R$2:$S$6,2,TRUE),"")</f>
        <v/>
      </c>
      <c r="J135" s="129" t="str">
        <f>IF(F135="","",VLOOKUP(F135,Lookups!$A$2:$F$99,4,FALSE))</f>
        <v/>
      </c>
      <c r="K135" s="129" t="str">
        <f>IF(F135="","",VLOOKUP(F135,Lookups!$A$2:$F$99,5,FALSE))</f>
        <v/>
      </c>
      <c r="L135" s="155" t="str">
        <f>IF(F135="","",VLOOKUP(F135,Lookups!$A$2:$F$99,6,FALSE))</f>
        <v/>
      </c>
      <c r="M135" s="133" t="str">
        <f>IF(F135="","",IF(VLOOKUP(F135,Scores!$A$2:$J$98,3,FALSE)=0,"",VLOOKUP(F135,Scores!$A$2:$J$98,3,FALSE)))</f>
        <v/>
      </c>
      <c r="N135" s="67" t="str">
        <f>IF(F135="","",IF(VLOOKUP(F135,Scores!$A$2:$J$98,4,FALSE)=0,"",VLOOKUP(F135,Scores!$A$2:$J$98,4,FALSE)))</f>
        <v/>
      </c>
      <c r="O135" s="67" t="str">
        <f>IF(F135="","",IF(VLOOKUP(F135,Scores!$A$2:$J$98,5,FALSE)=0,"",VLOOKUP(F135,Scores!$A$2:$J$98,5,FALSE)))</f>
        <v/>
      </c>
      <c r="P135" s="67" t="str">
        <f>IF(F135="","",IF(VLOOKUP(F135,Scores!$A$2:$J$98,6,FALSE)=0,"",VLOOKUP(F135,Scores!$A$2:$J$98,6,FALSE)))</f>
        <v/>
      </c>
      <c r="Q135" s="67" t="str">
        <f>IF(F135="","",IF(VLOOKUP(F135,Scores!$A$2:$J$98,7,FALSE)=0,"",VLOOKUP(F135,Scores!$A$2:$J$98,7,FALSE)))</f>
        <v/>
      </c>
      <c r="R135" s="67" t="str">
        <f>IF(F135="","",IF(VLOOKUP(F135,Scores!$A$2:$J$98,8,FALSE)=0,"",VLOOKUP(F135,Scores!$A$2:$J$98,8,FALSE)))</f>
        <v/>
      </c>
      <c r="S135" s="67" t="str">
        <f>IF(F135="","",IF(VLOOKUP(F135,Scores!$A$2:$J$98,9,FALSE)=0,"",VLOOKUP(F135,Scores!$A$2:$J$98,9,FALSE)))</f>
        <v/>
      </c>
      <c r="T135" s="67" t="str">
        <f>IF(F135="","",IF(VLOOKUP(F135,Scores!$A$2:$J$98,10,FALSE)=0,"",VLOOKUP(F135,Scores!$A$2:$J$98,10,FALSE)))</f>
        <v/>
      </c>
      <c r="U135" s="46" t="str">
        <f t="shared" si="63"/>
        <v/>
      </c>
      <c r="V135" s="46" t="str">
        <f t="shared" si="64"/>
        <v/>
      </c>
      <c r="W135" s="46" t="str">
        <f t="shared" si="65"/>
        <v/>
      </c>
      <c r="X135" s="46" t="str">
        <f t="shared" si="66"/>
        <v/>
      </c>
      <c r="Y135" s="46" t="str">
        <f t="shared" si="67"/>
        <v/>
      </c>
      <c r="Z135" s="46" t="str">
        <f t="shared" si="68"/>
        <v/>
      </c>
      <c r="AA135" s="46" t="str">
        <f t="shared" si="69"/>
        <v/>
      </c>
      <c r="AB135" s="46" t="str">
        <f t="shared" si="70"/>
        <v/>
      </c>
      <c r="AC135" s="48">
        <f t="shared" si="71"/>
        <v>0</v>
      </c>
      <c r="AD135" s="47" t="str">
        <f t="shared" si="72"/>
        <v/>
      </c>
      <c r="AE135" s="46" t="str" cm="1">
        <f t="array" ref="AE135">IFERROR(IF(AC135&gt;=5,AVERAGE(LARGE(U135:AB135,_xlfn.SEQUENCE(5))),AVERAGE(LARGE(U135:AB135,_xlfn.SEQUENCE(AC135)))),"")</f>
        <v/>
      </c>
      <c r="AF135" s="49">
        <f t="shared" si="73"/>
        <v>0</v>
      </c>
      <c r="AG135" s="19" t="str" cm="1">
        <f t="array" ref="AG135">IFERROR(IF(AC135&gt;=5,SUM(LARGE(M135:T135,_xlfn.SEQUENCE(5))),SUM(LARGE(M135:T135,_xlfn.SEQUENCE(AC135)))),"")</f>
        <v/>
      </c>
      <c r="AH135" s="19" t="str">
        <f t="shared" si="76"/>
        <v/>
      </c>
      <c r="AI135" s="19" t="str">
        <f t="shared" ref="AI135:AI151" si="77">IF(AC135=0,"",RANK(AF135,$AF$6:$AF$152))</f>
        <v/>
      </c>
      <c r="AJ135" s="50" t="str">
        <f t="shared" si="74"/>
        <v/>
      </c>
      <c r="AN135" s="19">
        <f t="shared" ref="AN135:AN152" si="78">IF(AC135&gt;=2,1,0)</f>
        <v>0</v>
      </c>
      <c r="AO135" s="229" t="str">
        <f t="shared" ref="AO135:AO152" si="79">IF(AN135=0,"",AE135)</f>
        <v/>
      </c>
      <c r="AP135" t="str">
        <f>IF(AC135=0,"",IF(COUNTIFS(AN:AN,AN135,AO:AO,"&gt;"&amp;AO135)+COUNTIFS(AN$6:AN135,AN135,AO$6:AO135,"="&amp;AO135)=0,"",COUNTIFS(AN:AN,AN135,AO:AO,"&gt;"&amp;AO135)+COUNTIFS(AN$6:AN135,AN135,AO$6:AO135,"="&amp;AO135)))</f>
        <v/>
      </c>
    </row>
    <row r="136" spans="1:42" ht="15" thickBot="1" x14ac:dyDescent="0.4">
      <c r="A136" s="19" t="str">
        <f t="shared" si="47"/>
        <v/>
      </c>
      <c r="B136" s="19" t="str">
        <f>IF(AC136=0,"",IF(COUNTIFS(A:A,A136,AE:AE,"&gt;"&amp;AE136)+COUNTIFS(A$6:A136,A136,AE$6:AE136,"="&amp;AE136)=0,"",COUNTIFS(A:A,A136,AE:AE,"&gt;"&amp;AE136)+COUNTIFS(A$6:A136,A136,AE$6:AE136,"="&amp;AE136)))</f>
        <v/>
      </c>
      <c r="C136" s="19" t="str">
        <f>IF(AC136=0,"",IF(COUNTIFS($AE$6:$AE$152,"&gt;"&amp;AE136)+COUNTIFS(AE$6:AE136,"="&amp;AE136)=0,"",COUNTIFS($AE$6:$AE$152,"&gt;"&amp;AE136)+COUNTIFS(AE$6:AE136,"="&amp;AE136)))</f>
        <v/>
      </c>
      <c r="D136" s="19" t="str">
        <f>IF(AC136=0,"",IF(COUNTIFS($AE$6:$AE$200,"&gt;"&amp;AE136)+COUNTIFS(AE$6:AE136,"="&amp;AE136)=0,"",COUNTIFS($AE$6:$AE$200,"&gt;"&amp;AE136)+COUNTIFS(AE$6:AE136,"="&amp;AE136)))</f>
        <v/>
      </c>
      <c r="E136" s="19" t="str">
        <f>IF(AC136=0,"",IF(COUNTIFS(AN:AN,AN136,AO:AO,"&gt;"&amp;AO136)+COUNTIFS(AN$6:AN136,AN136,AO$6:AO136,"="&amp;AO136)=0,"",COUNTIFS(AN:AN,AN136,AO:AO,"&gt;"&amp;AO136)+COUNTIFS(AN$6:AN136,AN136,AO$6:AO136,"="&amp;AO136)))</f>
        <v/>
      </c>
      <c r="F136" s="211"/>
      <c r="G136" s="210" t="str">
        <f>IF(F136="","",VLOOKUP(F136,Lookups!$A$2:$F$99,2,FALSE))</f>
        <v/>
      </c>
      <c r="H136" s="156" t="str">
        <f>IF(F136="","",VLOOKUP(F136,Lookups!$A$2:$F$1003,3,FALSE))</f>
        <v/>
      </c>
      <c r="I136" s="157" t="str">
        <f>IFERROR(VLOOKUP(AD136,Lookups!$R$2:$S$6,2,TRUE),"")</f>
        <v/>
      </c>
      <c r="J136" s="156" t="str">
        <f>IF(F136="","",VLOOKUP(F136,Lookups!$A$2:$F$99,4,FALSE))</f>
        <v/>
      </c>
      <c r="K136" s="156" t="str">
        <f>IF(F136="","",VLOOKUP(F136,Lookups!$A$2:$F$99,5,FALSE))</f>
        <v/>
      </c>
      <c r="L136" s="158" t="str">
        <f>IF(F136="","",VLOOKUP(F136,Lookups!$A$2:$F$99,6,FALSE))</f>
        <v/>
      </c>
      <c r="M136" s="133" t="str">
        <f>IF(F136="","",IF(VLOOKUP(F136,Scores!$A$2:$J$98,3,FALSE)=0,"",VLOOKUP(F136,Scores!$A$2:$J$98,3,FALSE)))</f>
        <v/>
      </c>
      <c r="N136" s="67" t="str">
        <f>IF(F136="","",IF(VLOOKUP(F136,Scores!$A$2:$J$98,4,FALSE)=0,"",VLOOKUP(F136,Scores!$A$2:$J$98,4,FALSE)))</f>
        <v/>
      </c>
      <c r="O136" s="67" t="str">
        <f>IF(F136="","",IF(VLOOKUP(F136,Scores!$A$2:$J$98,5,FALSE)=0,"",VLOOKUP(F136,Scores!$A$2:$J$98,5,FALSE)))</f>
        <v/>
      </c>
      <c r="P136" s="67" t="str">
        <f>IF(F136="","",IF(VLOOKUP(F136,Scores!$A$2:$J$98,6,FALSE)=0,"",VLOOKUP(F136,Scores!$A$2:$J$98,6,FALSE)))</f>
        <v/>
      </c>
      <c r="Q136" s="67" t="str">
        <f>IF(F136="","",IF(VLOOKUP(F136,Scores!$A$2:$J$98,7,FALSE)=0,"",VLOOKUP(F136,Scores!$A$2:$J$98,7,FALSE)))</f>
        <v/>
      </c>
      <c r="R136" s="67" t="str">
        <f>IF(F136="","",IF(VLOOKUP(F136,Scores!$A$2:$J$98,8,FALSE)=0,"",VLOOKUP(F136,Scores!$A$2:$J$98,8,FALSE)))</f>
        <v/>
      </c>
      <c r="S136" s="67" t="str">
        <f>IF(F136="","",IF(VLOOKUP(F136,Scores!$A$2:$J$98,9,FALSE)=0,"",VLOOKUP(F136,Scores!$A$2:$J$98,9,FALSE)))</f>
        <v/>
      </c>
      <c r="T136" s="67" t="str">
        <f>IF(F136="","",IF(VLOOKUP(F136,Scores!$A$2:$J$98,10,FALSE)=0,"",VLOOKUP(F136,Scores!$A$2:$J$98,10,FALSE)))</f>
        <v/>
      </c>
      <c r="U136" s="46" t="str">
        <f t="shared" si="63"/>
        <v/>
      </c>
      <c r="V136" s="46" t="str">
        <f t="shared" si="64"/>
        <v/>
      </c>
      <c r="W136" s="46" t="str">
        <f t="shared" si="65"/>
        <v/>
      </c>
      <c r="X136" s="46" t="str">
        <f t="shared" si="66"/>
        <v/>
      </c>
      <c r="Y136" s="46" t="str">
        <f t="shared" si="67"/>
        <v/>
      </c>
      <c r="Z136" s="46" t="str">
        <f t="shared" si="68"/>
        <v/>
      </c>
      <c r="AA136" s="46" t="str">
        <f t="shared" si="69"/>
        <v/>
      </c>
      <c r="AB136" s="46" t="str">
        <f t="shared" si="70"/>
        <v/>
      </c>
      <c r="AC136" s="48">
        <f t="shared" si="71"/>
        <v>0</v>
      </c>
      <c r="AD136" s="47" t="str">
        <f t="shared" si="72"/>
        <v/>
      </c>
      <c r="AE136" s="46" t="str" cm="1">
        <f t="array" ref="AE136">IFERROR(IF(AC136&gt;=5,AVERAGE(LARGE(U136:AB136,_xlfn.SEQUENCE(5))),AVERAGE(LARGE(U136:AB136,_xlfn.SEQUENCE(AC136)))),"")</f>
        <v/>
      </c>
      <c r="AF136" s="49">
        <f t="shared" si="73"/>
        <v>0</v>
      </c>
      <c r="AG136" s="19" t="str" cm="1">
        <f t="array" ref="AG136">IFERROR(IF(AC136&gt;=5,SUM(LARGE(M136:T136,_xlfn.SEQUENCE(5))),SUM(LARGE(M136:T136,_xlfn.SEQUENCE(AC136)))),"")</f>
        <v/>
      </c>
      <c r="AH136" s="19" t="str">
        <f t="shared" si="76"/>
        <v/>
      </c>
      <c r="AI136" s="19" t="str">
        <f t="shared" si="77"/>
        <v/>
      </c>
      <c r="AJ136" s="50" t="str">
        <f t="shared" si="74"/>
        <v/>
      </c>
      <c r="AN136" s="19">
        <f t="shared" si="78"/>
        <v>0</v>
      </c>
      <c r="AO136" s="229" t="str">
        <f t="shared" si="79"/>
        <v/>
      </c>
      <c r="AP136" t="str">
        <f>IF(AC136=0,"",IF(COUNTIFS(AN:AN,AN136,AO:AO,"&gt;"&amp;AO136)+COUNTIFS(AN$6:AN136,AN136,AO$6:AO136,"="&amp;AO136)=0,"",COUNTIFS(AN:AN,AN136,AO:AO,"&gt;"&amp;AO136)+COUNTIFS(AN$6:AN136,AN136,AO$6:AO136,"="&amp;AO136)))</f>
        <v/>
      </c>
    </row>
    <row r="137" spans="1:42" ht="15" thickBot="1" x14ac:dyDescent="0.4">
      <c r="B137" s="19" t="str">
        <f>IF(AC137=0,"",IF(COUNTIFS(A:A,A137,AE:AE,"&gt;"&amp;AE137)+COUNTIFS(A$6:A137,A137,AE$6:AE137,"="&amp;AE137)=0,"",COUNTIFS(A:A,A137,AE:AE,"&gt;"&amp;AE137)+COUNTIFS(A$6:A137,A137,AE$6:AE137,"="&amp;AE137)))</f>
        <v/>
      </c>
      <c r="C137" s="19" t="str">
        <f>IF(AC137=0,"",IF(COUNTIFS($AE$6:$AE$152,"&gt;"&amp;AE137)+COUNTIFS(AE$6:AE137,"="&amp;AE137)=0,"",COUNTIFS($AE$6:$AE$152,"&gt;"&amp;AE137)+COUNTIFS(AE$6:AE137,"="&amp;AE137)))</f>
        <v/>
      </c>
      <c r="D137" s="19" t="str">
        <f>IF(AC137=0,"",IF(COUNTIFS($AE$6:$AE$200,"&gt;"&amp;AE137)+COUNTIFS(AE$6:AE137,"="&amp;AE137)=0,"",COUNTIFS($AE$6:$AE$200,"&gt;"&amp;AE137)+COUNTIFS(AE$6:AE137,"="&amp;AE137)))</f>
        <v/>
      </c>
      <c r="E137" s="19" t="str">
        <f>IF(AC137=0,"",IF(COUNTIFS(AN:AN,AN137,AO:AO,"&gt;"&amp;AO137)+COUNTIFS(AN$6:AN137,AN137,AO$6:AO137,"="&amp;AO137)=0,"",COUNTIFS(AN:AN,AN137,AO:AO,"&gt;"&amp;AO137)+COUNTIFS(AN$6:AN137,AN137,AO$6:AO137,"="&amp;AO137)))</f>
        <v/>
      </c>
      <c r="F137" s="151"/>
      <c r="G137" s="142"/>
      <c r="H137" s="142"/>
      <c r="I137" s="143"/>
      <c r="J137" s="142"/>
      <c r="K137" s="142"/>
      <c r="L137" s="142"/>
      <c r="M137" s="21"/>
      <c r="N137" s="21"/>
      <c r="O137" s="21"/>
      <c r="P137" s="21"/>
      <c r="Q137" s="21"/>
      <c r="R137" s="21"/>
      <c r="S137" s="21"/>
      <c r="T137" s="21"/>
      <c r="U137" s="114"/>
      <c r="V137" s="114"/>
      <c r="W137" s="114"/>
      <c r="X137" s="114"/>
      <c r="Y137" s="114"/>
      <c r="Z137" s="114"/>
      <c r="AA137" s="114"/>
      <c r="AB137" s="114"/>
      <c r="AC137" s="115"/>
      <c r="AD137" s="47"/>
      <c r="AE137" s="114"/>
      <c r="AF137" s="49"/>
      <c r="AI137" s="19" t="str">
        <f t="shared" si="77"/>
        <v/>
      </c>
      <c r="AJ137" s="50"/>
      <c r="AN137" s="19">
        <f t="shared" si="78"/>
        <v>0</v>
      </c>
      <c r="AO137" s="229" t="str">
        <f t="shared" si="79"/>
        <v/>
      </c>
      <c r="AP137" t="str">
        <f>IF(AC137=0,"",IF(COUNTIFS(AN:AN,AN137,AO:AO,"&gt;"&amp;AO137)+COUNTIFS(AN$6:AN137,AN137,AO$6:AO137,"="&amp;AO137)=0,"",COUNTIFS(AN:AN,AN137,AO:AO,"&gt;"&amp;AO137)+COUNTIFS(AN$6:AN137,AN137,AO$6:AO137,"="&amp;AO137)))</f>
        <v/>
      </c>
    </row>
    <row r="138" spans="1:42" x14ac:dyDescent="0.35">
      <c r="A138" s="19" t="str">
        <f t="shared" si="47"/>
        <v/>
      </c>
      <c r="B138" s="19" t="str">
        <f>IF(AC138=0,"",IF(COUNTIFS(A:A,A138,AE:AE,"&gt;"&amp;AE138)+COUNTIFS(A$6:A138,A138,AE$6:AE138,"="&amp;AE138)=0,"",COUNTIFS(A:A,A138,AE:AE,"&gt;"&amp;AE138)+COUNTIFS(A$6:A138,A138,AE$6:AE138,"="&amp;AE138)))</f>
        <v/>
      </c>
      <c r="C138" s="19" t="str">
        <f>IF(AC138=0,"",IF(COUNTIFS($AE$6:$AE$152,"&gt;"&amp;AE138)+COUNTIFS(AE$6:AE138,"="&amp;AE138)=0,"",COUNTIFS($AE$6:$AE$152,"&gt;"&amp;AE138)+COUNTIFS(AE$6:AE138,"="&amp;AE138)))</f>
        <v/>
      </c>
      <c r="D138" s="19" t="str">
        <f>IF(AC138=0,"",IF(COUNTIFS($AE$6:$AE$200,"&gt;"&amp;AE138)+COUNTIFS(AE$6:AE138,"="&amp;AE138)=0,"",COUNTIFS($AE$6:$AE$200,"&gt;"&amp;AE138)+COUNTIFS(AE$6:AE138,"="&amp;AE138)))</f>
        <v/>
      </c>
      <c r="E138" s="19" t="str">
        <f>IF(AC138=0,"",IF(COUNTIFS(AN:AN,AN138,AO:AO,"&gt;"&amp;AO138)+COUNTIFS(AN$6:AN138,AN138,AO$6:AO138,"="&amp;AO138)=0,"",COUNTIFS(AN:AN,AN138,AO:AO,"&gt;"&amp;AO138)+COUNTIFS(AN$6:AN138,AN138,AO$6:AO138,"="&amp;AO138)))</f>
        <v/>
      </c>
      <c r="F138" s="200"/>
      <c r="G138" s="205" t="str">
        <f>IF(F138="","",VLOOKUP(F138,Lookups!$A$2:$F$99,2,FALSE))</f>
        <v/>
      </c>
      <c r="H138" s="144" t="str">
        <f>IF(F138="","",VLOOKUP(F138,Lookups!$A$2:$F$1003,3,FALSE))</f>
        <v/>
      </c>
      <c r="I138" s="145" t="str">
        <f>IFERROR(VLOOKUP(AD138,Lookups!$R$2:$S$6,2,TRUE),"")</f>
        <v/>
      </c>
      <c r="J138" s="144" t="str">
        <f>IF(F138="","",VLOOKUP(F138,Lookups!$A$2:$F$99,4,FALSE))</f>
        <v/>
      </c>
      <c r="K138" s="144" t="str">
        <f>IF(F138="","",VLOOKUP(F138,Lookups!$A$2:$F$99,5,FALSE))</f>
        <v/>
      </c>
      <c r="L138" s="146" t="str">
        <f>IF(F138="","",VLOOKUP(F138,Lookups!$A$2:$F$99,6,FALSE))</f>
        <v/>
      </c>
      <c r="M138" s="133" t="str">
        <f>IF(F138="","",IF(VLOOKUP(F138,Scores!$A$2:$J$98,3,FALSE)=0,"",VLOOKUP(F138,Scores!$A$2:$J$98,3,FALSE)))</f>
        <v/>
      </c>
      <c r="N138" s="67" t="str">
        <f>IF(F138="","",IF(VLOOKUP(F138,Scores!$A$2:$J$98,4,FALSE)=0,"",VLOOKUP(F138,Scores!$A$2:$J$98,4,FALSE)))</f>
        <v/>
      </c>
      <c r="O138" s="67" t="str">
        <f>IF(F138="","",IF(VLOOKUP(F138,Scores!$A$2:$J$98,5,FALSE)=0,"",VLOOKUP(F138,Scores!$A$2:$J$98,5,FALSE)))</f>
        <v/>
      </c>
      <c r="P138" s="67" t="str">
        <f>IF(F138="","",IF(VLOOKUP(F138,Scores!$A$2:$J$98,6,FALSE)=0,"",VLOOKUP(F138,Scores!$A$2:$J$98,6,FALSE)))</f>
        <v/>
      </c>
      <c r="Q138" s="67" t="str">
        <f>IF(F138="","",IF(VLOOKUP(F138,Scores!$A$2:$J$98,7,FALSE)=0,"",VLOOKUP(F138,Scores!$A$2:$J$98,7,FALSE)))</f>
        <v/>
      </c>
      <c r="R138" s="67" t="str">
        <f>IF(F138="","",IF(VLOOKUP(F138,Scores!$A$2:$J$98,8,FALSE)=0,"",VLOOKUP(F138,Scores!$A$2:$J$98,8,FALSE)))</f>
        <v/>
      </c>
      <c r="S138" s="67" t="str">
        <f>IF(F138="","",IF(VLOOKUP(F138,Scores!$A$2:$J$98,9,FALSE)=0,"",VLOOKUP(F138,Scores!$A$2:$J$98,9,FALSE)))</f>
        <v/>
      </c>
      <c r="T138" s="67" t="str">
        <f>IF(F138="","",IF(VLOOKUP(F138,Scores!$A$2:$J$98,10,FALSE)=0,"",VLOOKUP(F138,Scores!$A$2:$J$98,10,FALSE)))</f>
        <v/>
      </c>
      <c r="U138" s="46" t="str">
        <f t="shared" si="63"/>
        <v/>
      </c>
      <c r="V138" s="46" t="str">
        <f t="shared" si="64"/>
        <v/>
      </c>
      <c r="W138" s="46" t="str">
        <f t="shared" si="65"/>
        <v/>
      </c>
      <c r="X138" s="46" t="str">
        <f t="shared" si="66"/>
        <v/>
      </c>
      <c r="Y138" s="46" t="str">
        <f t="shared" si="67"/>
        <v/>
      </c>
      <c r="Z138" s="46" t="str">
        <f t="shared" si="68"/>
        <v/>
      </c>
      <c r="AA138" s="46" t="str">
        <f t="shared" si="69"/>
        <v/>
      </c>
      <c r="AB138" s="46" t="str">
        <f t="shared" si="70"/>
        <v/>
      </c>
      <c r="AC138" s="48">
        <f t="shared" si="71"/>
        <v>0</v>
      </c>
      <c r="AD138" s="47" t="str">
        <f t="shared" si="72"/>
        <v/>
      </c>
      <c r="AE138" s="46" t="str" cm="1">
        <f t="array" ref="AE138">IFERROR(IF(AC138&gt;=5,AVERAGE(LARGE(U138:AB138,_xlfn.SEQUENCE(5))),AVERAGE(LARGE(U138:AB138,_xlfn.SEQUENCE(AC138)))),"")</f>
        <v/>
      </c>
      <c r="AF138" s="49">
        <f t="shared" si="73"/>
        <v>0</v>
      </c>
      <c r="AG138" s="19" t="str" cm="1">
        <f t="array" ref="AG138">IFERROR(IF(AC138&gt;=5,SUM(LARGE(M138:T138,_xlfn.SEQUENCE(5))),SUM(LARGE(M138:T138,_xlfn.SEQUENCE(AC138)))),"")</f>
        <v/>
      </c>
      <c r="AH138" s="19" t="str">
        <f t="shared" ref="AH138:AH151" si="80">IFERROR(RANK(AE138,$AE$6:$AE$175),"")</f>
        <v/>
      </c>
      <c r="AI138" s="19" t="str">
        <f t="shared" si="77"/>
        <v/>
      </c>
      <c r="AJ138" s="50" t="str">
        <f t="shared" si="74"/>
        <v/>
      </c>
      <c r="AN138" s="19">
        <f t="shared" si="78"/>
        <v>0</v>
      </c>
      <c r="AO138" s="229" t="str">
        <f t="shared" si="79"/>
        <v/>
      </c>
      <c r="AP138" t="str">
        <f>IF(AC138=0,"",IF(COUNTIFS(AN:AN,AN138,AO:AO,"&gt;"&amp;AO138)+COUNTIFS(AN$6:AN138,AN138,AO$6:AO138,"="&amp;AO138)=0,"",COUNTIFS(AN:AN,AN138,AO:AO,"&gt;"&amp;AO138)+COUNTIFS(AN$6:AN138,AN138,AO$6:AO138,"="&amp;AO138)))</f>
        <v/>
      </c>
    </row>
    <row r="139" spans="1:42" x14ac:dyDescent="0.35">
      <c r="A139" s="19" t="str">
        <f t="shared" si="47"/>
        <v>U</v>
      </c>
      <c r="B139" s="19" t="str">
        <f>IF(AC139=0,"",IF(COUNTIFS(A:A,A139,AE:AE,"&gt;"&amp;AE139)+COUNTIFS(A$6:A139,A139,AE$6:AE139,"="&amp;AE139)=0,"",COUNTIFS(A:A,A139,AE:AE,"&gt;"&amp;AE139)+COUNTIFS(A$6:A139,A139,AE$6:AE139,"="&amp;AE139)))</f>
        <v/>
      </c>
      <c r="C139" s="19" t="str">
        <f>IF(AC139=0,"",IF(COUNTIFS($AE$6:$AE$152,"&gt;"&amp;AE139)+COUNTIFS(AE$6:AE139,"="&amp;AE139)=0,"",COUNTIFS($AE$6:$AE$152,"&gt;"&amp;AE139)+COUNTIFS(AE$6:AE139,"="&amp;AE139)))</f>
        <v/>
      </c>
      <c r="D139" s="19" t="str">
        <f>IF(AC139=0,"",IF(COUNTIFS($AE$6:$AE$200,"&gt;"&amp;AE139)+COUNTIFS(AE$6:AE139,"="&amp;AE139)=0,"",COUNTIFS($AE$6:$AE$200,"&gt;"&amp;AE139)+COUNTIFS(AE$6:AE139,"="&amp;AE139)))</f>
        <v/>
      </c>
      <c r="E139" s="19" t="str">
        <f>IF(AC139=0,"",IF(COUNTIFS(AN:AN,AN139,AO:AO,"&gt;"&amp;AO139)+COUNTIFS(AN$6:AN139,AN139,AO$6:AO139,"="&amp;AO139)=0,"",COUNTIFS(AN:AN,AN139,AO:AO,"&gt;"&amp;AO139)+COUNTIFS(AN$6:AN139,AN139,AO$6:AO139,"="&amp;AO139)))</f>
        <v/>
      </c>
      <c r="F139" s="202" t="s">
        <v>114</v>
      </c>
      <c r="G139" s="206">
        <f>IF(F139="","",VLOOKUP(F139,Lookups!$A$2:$F$99,2,FALSE))</f>
        <v>56</v>
      </c>
      <c r="H139" s="13" t="str">
        <f>IF(F139="","",VLOOKUP(F139,Lookups!$A$2:$F$1003,3,FALSE))</f>
        <v>Grade TBC</v>
      </c>
      <c r="I139" s="52" t="str">
        <f>IFERROR(VLOOKUP(AD139,Lookups!$R$2:$S$6,2,TRUE),"")</f>
        <v/>
      </c>
      <c r="J139" s="13" t="str">
        <f>IF(F139="","",VLOOKUP(F139,Lookups!$A$2:$F$99,4,FALSE))</f>
        <v>PCP Class</v>
      </c>
      <c r="K139" s="13" t="str">
        <f>IF(F139="","",VLOOKUP(F139,Lookups!$A$2:$F$99,5,FALSE))</f>
        <v>None</v>
      </c>
      <c r="L139" s="147" t="str">
        <f>IF(F139="","",VLOOKUP(F139,Lookups!$A$2:$F$99,6,FALSE))</f>
        <v>Buccaneers</v>
      </c>
      <c r="M139" s="133" t="str">
        <f>IF(F139="","",IF(VLOOKUP(F139,Scores!$A$2:$J$98,3,FALSE)=0,"",VLOOKUP(F139,Scores!$A$2:$J$98,3,FALSE)))</f>
        <v/>
      </c>
      <c r="N139" s="67" t="str">
        <f>IF(F139="","",IF(VLOOKUP(F139,Scores!$A$2:$J$98,4,FALSE)=0,"",VLOOKUP(F139,Scores!$A$2:$J$98,4,FALSE)))</f>
        <v/>
      </c>
      <c r="O139" s="67" t="str">
        <f>IF(F139="","",IF(VLOOKUP(F139,Scores!$A$2:$J$98,5,FALSE)=0,"",VLOOKUP(F139,Scores!$A$2:$J$98,5,FALSE)))</f>
        <v/>
      </c>
      <c r="P139" s="67" t="str">
        <f>IF(F139="","",IF(VLOOKUP(F139,Scores!$A$2:$J$98,6,FALSE)=0,"",VLOOKUP(F139,Scores!$A$2:$J$98,6,FALSE)))</f>
        <v/>
      </c>
      <c r="Q139" s="67" t="str">
        <f>IF(F139="","",IF(VLOOKUP(F139,Scores!$A$2:$J$98,7,FALSE)=0,"",VLOOKUP(F139,Scores!$A$2:$J$98,7,FALSE)))</f>
        <v/>
      </c>
      <c r="R139" s="67" t="str">
        <f>IF(F139="","",IF(VLOOKUP(F139,Scores!$A$2:$J$98,8,FALSE)=0,"",VLOOKUP(F139,Scores!$A$2:$J$98,8,FALSE)))</f>
        <v/>
      </c>
      <c r="S139" s="67" t="str">
        <f>IF(F139="","",IF(VLOOKUP(F139,Scores!$A$2:$J$98,9,FALSE)=0,"",VLOOKUP(F139,Scores!$A$2:$J$98,9,FALSE)))</f>
        <v/>
      </c>
      <c r="T139" s="67" t="str">
        <f>IF(F139="","",IF(VLOOKUP(F139,Scores!$A$2:$J$98,10,FALSE)=0,"",VLOOKUP(F139,Scores!$A$2:$J$98,10,FALSE)))</f>
        <v/>
      </c>
      <c r="U139" s="46" t="str">
        <f t="shared" si="63"/>
        <v/>
      </c>
      <c r="V139" s="46" t="str">
        <f t="shared" si="64"/>
        <v/>
      </c>
      <c r="W139" s="46" t="str">
        <f t="shared" si="65"/>
        <v/>
      </c>
      <c r="X139" s="46" t="str">
        <f t="shared" si="66"/>
        <v/>
      </c>
      <c r="Y139" s="46" t="str">
        <f t="shared" si="67"/>
        <v/>
      </c>
      <c r="Z139" s="46" t="str">
        <f t="shared" si="68"/>
        <v/>
      </c>
      <c r="AA139" s="46" t="str">
        <f t="shared" si="69"/>
        <v/>
      </c>
      <c r="AB139" s="46" t="str">
        <f t="shared" si="70"/>
        <v/>
      </c>
      <c r="AC139" s="48">
        <f t="shared" si="71"/>
        <v>0</v>
      </c>
      <c r="AD139" s="47" t="str">
        <f t="shared" si="72"/>
        <v/>
      </c>
      <c r="AE139" s="46" t="str" cm="1">
        <f t="array" ref="AE139">IFERROR(IF(AC139&gt;=5,AVERAGE(LARGE(U139:AB139,_xlfn.SEQUENCE(5))),AVERAGE(LARGE(U139:AB139,_xlfn.SEQUENCE(AC139)))),"")</f>
        <v/>
      </c>
      <c r="AF139" s="49">
        <f t="shared" si="73"/>
        <v>0</v>
      </c>
      <c r="AG139" s="19" t="str" cm="1">
        <f t="array" ref="AG139">IFERROR(IF(AC139&gt;=5,SUM(LARGE(M139:T139,_xlfn.SEQUENCE(5))),SUM(LARGE(M139:T139,_xlfn.SEQUENCE(AC139)))),"")</f>
        <v/>
      </c>
      <c r="AH139" s="19" t="str">
        <f t="shared" si="80"/>
        <v/>
      </c>
      <c r="AI139" s="19" t="str">
        <f t="shared" si="77"/>
        <v/>
      </c>
      <c r="AJ139" s="50" t="str">
        <f t="shared" si="74"/>
        <v/>
      </c>
      <c r="AN139" s="19">
        <f t="shared" si="78"/>
        <v>0</v>
      </c>
      <c r="AO139" s="229" t="str">
        <f t="shared" si="79"/>
        <v/>
      </c>
      <c r="AP139" t="str">
        <f>IF(AC139=0,"",IF(COUNTIFS(AN:AN,AN139,AO:AO,"&gt;"&amp;AO139)+COUNTIFS(AN$6:AN139,AN139,AO$6:AO139,"="&amp;AO139)=0,"",COUNTIFS(AN:AN,AN139,AO:AO,"&gt;"&amp;AO139)+COUNTIFS(AN$6:AN139,AN139,AO$6:AO139,"="&amp;AO139)))</f>
        <v/>
      </c>
    </row>
    <row r="140" spans="1:42" x14ac:dyDescent="0.35">
      <c r="A140" s="19" t="str">
        <f t="shared" si="47"/>
        <v>U</v>
      </c>
      <c r="B140" s="19" t="str">
        <f>IF(AC140=0,"",IF(COUNTIFS(A:A,A140,AE:AE,"&gt;"&amp;AE140)+COUNTIFS(A$6:A140,A140,AE$6:AE140,"="&amp;AE140)=0,"",COUNTIFS(A:A,A140,AE:AE,"&gt;"&amp;AE140)+COUNTIFS(A$6:A140,A140,AE$6:AE140,"="&amp;AE140)))</f>
        <v/>
      </c>
      <c r="C140" s="19" t="str">
        <f>IF(AC140=0,"",IF(COUNTIFS($AE$6:$AE$152,"&gt;"&amp;AE140)+COUNTIFS(AE$6:AE140,"="&amp;AE140)=0,"",COUNTIFS($AE$6:$AE$152,"&gt;"&amp;AE140)+COUNTIFS(AE$6:AE140,"="&amp;AE140)))</f>
        <v/>
      </c>
      <c r="D140" s="19" t="str">
        <f>IF(AC140=0,"",IF(COUNTIFS($AE$6:$AE$200,"&gt;"&amp;AE140)+COUNTIFS(AE$6:AE140,"="&amp;AE140)=0,"",COUNTIFS($AE$6:$AE$200,"&gt;"&amp;AE140)+COUNTIFS(AE$6:AE140,"="&amp;AE140)))</f>
        <v/>
      </c>
      <c r="E140" s="19" t="str">
        <f>IF(AC140=0,"",IF(COUNTIFS(AN:AN,AN140,AO:AO,"&gt;"&amp;AO140)+COUNTIFS(AN$6:AN140,AN140,AO$6:AO140,"="&amp;AO140)=0,"",COUNTIFS(AN:AN,AN140,AO:AO,"&gt;"&amp;AO140)+COUNTIFS(AN$6:AN140,AN140,AO$6:AO140,"="&amp;AO140)))</f>
        <v/>
      </c>
      <c r="F140" s="201" t="s">
        <v>82</v>
      </c>
      <c r="G140" s="206">
        <f>IF(F140="","",VLOOKUP(F140,Lookups!$A$2:$F$99,2,FALSE))</f>
        <v>60</v>
      </c>
      <c r="H140" s="13" t="str">
        <f>IF(F140="","",VLOOKUP(F140,Lookups!$A$2:$F$1003,3,FALSE))</f>
        <v>Grade TBC</v>
      </c>
      <c r="I140" s="52" t="str">
        <f>IFERROR(VLOOKUP(AD140,Lookups!$R$2:$S$6,2,TRUE),"")</f>
        <v/>
      </c>
      <c r="J140" s="13" t="str">
        <f>IF(F140="","",VLOOKUP(F140,Lookups!$A$2:$F$99,4,FALSE))</f>
        <v>PCP Class</v>
      </c>
      <c r="K140" s="13" t="str">
        <f>IF(F140="","",VLOOKUP(F140,Lookups!$A$2:$F$99,5,FALSE))</f>
        <v>Frobury Hares</v>
      </c>
      <c r="L140" s="147" t="str">
        <f>IF(F140="","",VLOOKUP(F140,Lookups!$A$2:$F$99,6,FALSE))</f>
        <v>Frobury</v>
      </c>
      <c r="M140" s="133" t="str">
        <f>IF(F140="","",IF(VLOOKUP(F140,Scores!$A$2:$J$98,3,FALSE)=0,"",VLOOKUP(F140,Scores!$A$2:$J$98,3,FALSE)))</f>
        <v/>
      </c>
      <c r="N140" s="67" t="str">
        <f>IF(F140="","",IF(VLOOKUP(F140,Scores!$A$2:$J$98,4,FALSE)=0,"",VLOOKUP(F140,Scores!$A$2:$J$98,4,FALSE)))</f>
        <v/>
      </c>
      <c r="O140" s="67" t="str">
        <f>IF(F140="","",IF(VLOOKUP(F140,Scores!$A$2:$J$98,5,FALSE)=0,"",VLOOKUP(F140,Scores!$A$2:$J$98,5,FALSE)))</f>
        <v/>
      </c>
      <c r="P140" s="67" t="str">
        <f>IF(F140="","",IF(VLOOKUP(F140,Scores!$A$2:$J$98,6,FALSE)=0,"",VLOOKUP(F140,Scores!$A$2:$J$98,6,FALSE)))</f>
        <v/>
      </c>
      <c r="Q140" s="67" t="str">
        <f>IF(F140="","",IF(VLOOKUP(F140,Scores!$A$2:$J$98,7,FALSE)=0,"",VLOOKUP(F140,Scores!$A$2:$J$98,7,FALSE)))</f>
        <v/>
      </c>
      <c r="R140" s="67" t="str">
        <f>IF(F140="","",IF(VLOOKUP(F140,Scores!$A$2:$J$98,8,FALSE)=0,"",VLOOKUP(F140,Scores!$A$2:$J$98,8,FALSE)))</f>
        <v/>
      </c>
      <c r="S140" s="67" t="str">
        <f>IF(F140="","",IF(VLOOKUP(F140,Scores!$A$2:$J$98,9,FALSE)=0,"",VLOOKUP(F140,Scores!$A$2:$J$98,9,FALSE)))</f>
        <v/>
      </c>
      <c r="T140" s="67" t="str">
        <f>IF(F140="","",IF(VLOOKUP(F140,Scores!$A$2:$J$98,10,FALSE)=0,"",VLOOKUP(F140,Scores!$A$2:$J$98,10,FALSE)))</f>
        <v/>
      </c>
      <c r="U140" s="46" t="str">
        <f t="shared" si="63"/>
        <v/>
      </c>
      <c r="V140" s="46" t="str">
        <f t="shared" si="64"/>
        <v/>
      </c>
      <c r="W140" s="46" t="str">
        <f t="shared" si="65"/>
        <v/>
      </c>
      <c r="X140" s="46" t="str">
        <f t="shared" si="66"/>
        <v/>
      </c>
      <c r="Y140" s="46" t="str">
        <f t="shared" si="67"/>
        <v/>
      </c>
      <c r="Z140" s="46" t="str">
        <f t="shared" si="68"/>
        <v/>
      </c>
      <c r="AA140" s="46" t="str">
        <f t="shared" si="69"/>
        <v/>
      </c>
      <c r="AB140" s="46" t="str">
        <f t="shared" si="70"/>
        <v/>
      </c>
      <c r="AC140" s="48">
        <f t="shared" si="71"/>
        <v>0</v>
      </c>
      <c r="AD140" s="47" t="str">
        <f t="shared" si="72"/>
        <v/>
      </c>
      <c r="AE140" s="46" t="str" cm="1">
        <f t="array" ref="AE140">IFERROR(IF(AC140&gt;=5,AVERAGE(LARGE(U140:AB140,_xlfn.SEQUENCE(5))),AVERAGE(LARGE(U140:AB140,_xlfn.SEQUENCE(AC140)))),"")</f>
        <v/>
      </c>
      <c r="AF140" s="49">
        <f t="shared" si="73"/>
        <v>0</v>
      </c>
      <c r="AG140" s="19" t="str" cm="1">
        <f t="array" ref="AG140">IFERROR(IF(AC140&gt;=5,SUM(LARGE(M140:T140,_xlfn.SEQUENCE(5))),SUM(LARGE(M140:T140,_xlfn.SEQUENCE(AC140)))),"")</f>
        <v/>
      </c>
      <c r="AH140" s="19" t="str">
        <f t="shared" si="80"/>
        <v/>
      </c>
      <c r="AI140" s="19" t="str">
        <f t="shared" si="77"/>
        <v/>
      </c>
      <c r="AJ140" s="50" t="str">
        <f t="shared" si="74"/>
        <v/>
      </c>
      <c r="AN140" s="19">
        <f t="shared" si="78"/>
        <v>0</v>
      </c>
      <c r="AO140" s="229" t="str">
        <f t="shared" si="79"/>
        <v/>
      </c>
      <c r="AP140" t="str">
        <f>IF(AC140=0,"",IF(COUNTIFS(AN:AN,AN140,AO:AO,"&gt;"&amp;AO140)+COUNTIFS(AN$6:AN140,AN140,AO$6:AO140,"="&amp;AO140)=0,"",COUNTIFS(AN:AN,AN140,AO:AO,"&gt;"&amp;AO140)+COUNTIFS(AN$6:AN140,AN140,AO$6:AO140,"="&amp;AO140)))</f>
        <v/>
      </c>
    </row>
    <row r="141" spans="1:42" x14ac:dyDescent="0.35">
      <c r="A141" s="19" t="str">
        <f>IF(K141="Visitor","V",IF(J141="Springer Class","P",IF(J141="Open Class","O",IF(H141="","",IF(H141="Grade C","C",IF(H141="Grade B","B",IF(H141="Grade A","A",IF(H141="Grade AA","AA","U"))))))))</f>
        <v>U</v>
      </c>
      <c r="B141" s="19" t="str">
        <f>IF(AC141=0,"",IF(COUNTIFS(A:A,A141,AE:AE,"&gt;"&amp;AE141)+COUNTIFS(A$6:A141,A141,AE$6:AE141,"="&amp;AE141)=0,"",COUNTIFS(A:A,A141,AE:AE,"&gt;"&amp;AE141)+COUNTIFS(A$6:A141,A141,AE$6:AE141,"="&amp;AE141)))</f>
        <v/>
      </c>
      <c r="C141" s="19" t="str">
        <f>IF(AC141=0,"",IF(COUNTIFS($AE$6:$AE$152,"&gt;"&amp;AE141)+COUNTIFS(AE$6:AE141,"="&amp;AE141)=0,"",COUNTIFS($AE$6:$AE$152,"&gt;"&amp;AE141)+COUNTIFS(AE$6:AE141,"="&amp;AE141)))</f>
        <v/>
      </c>
      <c r="D141" s="19" t="str">
        <f>IF(AC141=0,"",IF(COUNTIFS($AE$6:$AE$200,"&gt;"&amp;AE141)+COUNTIFS(AE$6:AE141,"="&amp;AE141)=0,"",COUNTIFS($AE$6:$AE$200,"&gt;"&amp;AE141)+COUNTIFS(AE$6:AE141,"="&amp;AE141)))</f>
        <v/>
      </c>
      <c r="E141" s="19" t="str">
        <f>IF(AC141=0,"",IF(COUNTIFS(AN:AN,AN141,AO:AO,"&gt;"&amp;AO141)+COUNTIFS(AN$6:AN141,AN141,AO$6:AO141,"="&amp;AO141)=0,"",COUNTIFS(AN:AN,AN141,AO:AO,"&gt;"&amp;AO141)+COUNTIFS(AN$6:AN141,AN141,AO$6:AO141,"="&amp;AO141)))</f>
        <v/>
      </c>
      <c r="F141" s="202" t="s">
        <v>118</v>
      </c>
      <c r="G141" s="206">
        <f>IF(F141="","",VLOOKUP(F141,Lookups!$A$2:$F$99,2,FALSE))</f>
        <v>733</v>
      </c>
      <c r="H141" s="13" t="str">
        <f>IF(F141="","",VLOOKUP(F141,Lookups!$A$2:$F$1003,3,FALSE))</f>
        <v>Grade TBC</v>
      </c>
      <c r="I141" s="52" t="str">
        <f>IFERROR(VLOOKUP(AD141,Lookups!$R$2:$S$6,2,TRUE),"")</f>
        <v/>
      </c>
      <c r="J141" s="13" t="str">
        <f>IF(F141="","",VLOOKUP(F141,Lookups!$A$2:$F$99,4,FALSE))</f>
        <v>PCP Class</v>
      </c>
      <c r="K141" s="13" t="str">
        <f>IF(F141="","",VLOOKUP(F141,Lookups!$A$2:$F$99,5,FALSE))</f>
        <v>None</v>
      </c>
      <c r="L141" s="147" t="str">
        <f>IF(F141="","",VLOOKUP(F141,Lookups!$A$2:$F$99,6,FALSE))</f>
        <v>Buccaneers</v>
      </c>
      <c r="M141" s="133" t="str">
        <f>IF(F141="","",IF(VLOOKUP(F141,Scores!$A$2:$J$98,3,FALSE)=0,"",VLOOKUP(F141,Scores!$A$2:$J$98,3,FALSE)))</f>
        <v/>
      </c>
      <c r="N141" s="67" t="str">
        <f>IF(F141="","",IF(VLOOKUP(F141,Scores!$A$2:$J$98,4,FALSE)=0,"",VLOOKUP(F141,Scores!$A$2:$J$98,4,FALSE)))</f>
        <v/>
      </c>
      <c r="O141" s="67" t="str">
        <f>IF(F141="","",IF(VLOOKUP(F141,Scores!$A$2:$J$98,5,FALSE)=0,"",VLOOKUP(F141,Scores!$A$2:$J$98,5,FALSE)))</f>
        <v/>
      </c>
      <c r="P141" s="67" t="str">
        <f>IF(F141="","",IF(VLOOKUP(F141,Scores!$A$2:$J$98,6,FALSE)=0,"",VLOOKUP(F141,Scores!$A$2:$J$98,6,FALSE)))</f>
        <v/>
      </c>
      <c r="Q141" s="67" t="str">
        <f>IF(F141="","",IF(VLOOKUP(F141,Scores!$A$2:$J$98,7,FALSE)=0,"",VLOOKUP(F141,Scores!$A$2:$J$98,7,FALSE)))</f>
        <v/>
      </c>
      <c r="R141" s="67" t="str">
        <f>IF(F141="","",IF(VLOOKUP(F141,Scores!$A$2:$J$98,8,FALSE)=0,"",VLOOKUP(F141,Scores!$A$2:$J$98,8,FALSE)))</f>
        <v/>
      </c>
      <c r="S141" s="67" t="str">
        <f>IF(F141="","",IF(VLOOKUP(F141,Scores!$A$2:$J$98,9,FALSE)=0,"",VLOOKUP(F141,Scores!$A$2:$J$98,9,FALSE)))</f>
        <v/>
      </c>
      <c r="T141" s="67" t="str">
        <f>IF(F141="","",IF(VLOOKUP(F141,Scores!$A$2:$J$98,10,FALSE)=0,"",VLOOKUP(F141,Scores!$A$2:$J$98,10,FALSE)))</f>
        <v/>
      </c>
      <c r="U141" s="46" t="str">
        <f>IFERROR(IF(M141=0,"",M141/$M$4),"")</f>
        <v/>
      </c>
      <c r="V141" s="46" t="str">
        <f>IFERROR(IF(N141=0,"",N141/$N$4),"")</f>
        <v/>
      </c>
      <c r="W141" s="46" t="str">
        <f>IFERROR(IF(O141=0,"",O141/$O$4),"")</f>
        <v/>
      </c>
      <c r="X141" s="46" t="str">
        <f>IFERROR(IF(P141=0,"",P141/$P$4),"")</f>
        <v/>
      </c>
      <c r="Y141" s="46" t="str">
        <f>IFERROR(IF(Q141=0,"",Q141/$Q$4),"")</f>
        <v/>
      </c>
      <c r="Z141" s="46" t="str">
        <f>IFERROR(IF(R141=0,"",R141/$R$4),"")</f>
        <v/>
      </c>
      <c r="AA141" s="46" t="str">
        <f>IFERROR(IF(S141=0,"",S141/$S$4),"")</f>
        <v/>
      </c>
      <c r="AB141" s="46" t="str">
        <f>IFERROR(IF(T141=0,"",T141/$T$4),"")</f>
        <v/>
      </c>
      <c r="AC141" s="48">
        <f>COUNT(U141:AB141)</f>
        <v>0</v>
      </c>
      <c r="AD141" s="47" t="str">
        <f>IFERROR(AVERAGE(U141:AB141),"")</f>
        <v/>
      </c>
      <c r="AE141" s="46" t="str" cm="1">
        <f t="array" ref="AE141">IFERROR(IF(AC141&gt;=5,AVERAGE(LARGE(U141:AB141,_xlfn.SEQUENCE(5))),AVERAGE(LARGE(U141:AB141,_xlfn.SEQUENCE(AC141)))),"")</f>
        <v/>
      </c>
      <c r="AF141" s="49">
        <f>SUM(M141:T141)</f>
        <v>0</v>
      </c>
      <c r="AG141" s="19" t="str" cm="1">
        <f t="array" ref="AG141">IFERROR(IF(AC141&gt;=5,SUM(LARGE(M141:T141,_xlfn.SEQUENCE(5))),SUM(LARGE(M141:T141,_xlfn.SEQUENCE(AC141)))),"")</f>
        <v/>
      </c>
      <c r="AH141" s="19" t="str">
        <f t="shared" si="80"/>
        <v/>
      </c>
      <c r="AI141" s="19" t="str">
        <f t="shared" si="77"/>
        <v/>
      </c>
      <c r="AJ141" s="50" t="str">
        <f>IFERROR(AVERAGE(M141:T141),"")</f>
        <v/>
      </c>
      <c r="AN141" s="19">
        <f t="shared" si="78"/>
        <v>0</v>
      </c>
      <c r="AO141" s="229" t="str">
        <f t="shared" si="79"/>
        <v/>
      </c>
      <c r="AP141" t="str">
        <f>IF(AC141=0,"",IF(COUNTIFS(AN:AN,AN141,AO:AO,"&gt;"&amp;AO141)+COUNTIFS(AN$6:AN141,AN141,AO$6:AO141,"="&amp;AO141)=0,"",COUNTIFS(AN:AN,AN141,AO:AO,"&gt;"&amp;AO141)+COUNTIFS(AN$6:AN141,AN141,AO$6:AO141,"="&amp;AO141)))</f>
        <v/>
      </c>
    </row>
    <row r="142" spans="1:42" x14ac:dyDescent="0.35">
      <c r="A142" s="19" t="str">
        <f t="shared" si="47"/>
        <v>U</v>
      </c>
      <c r="B142" s="19" t="str">
        <f>IF(AC142=0,"",IF(COUNTIFS(A:A,A142,AE:AE,"&gt;"&amp;AE142)+COUNTIFS(A$6:A142,A142,AE$6:AE142,"="&amp;AE142)=0,"",COUNTIFS(A:A,A142,AE:AE,"&gt;"&amp;AE142)+COUNTIFS(A$6:A142,A142,AE$6:AE142,"="&amp;AE142)))</f>
        <v/>
      </c>
      <c r="C142" s="19" t="str">
        <f>IF(AC142=0,"",IF(COUNTIFS($AE$6:$AE$152,"&gt;"&amp;AE142)+COUNTIFS(AE$6:AE142,"="&amp;AE142)=0,"",COUNTIFS($AE$6:$AE$152,"&gt;"&amp;AE142)+COUNTIFS(AE$6:AE142,"="&amp;AE142)))</f>
        <v/>
      </c>
      <c r="D142" s="19" t="str">
        <f>IF(AC142=0,"",IF(COUNTIFS($AE$6:$AE$200,"&gt;"&amp;AE142)+COUNTIFS(AE$6:AE142,"="&amp;AE142)=0,"",COUNTIFS($AE$6:$AE$200,"&gt;"&amp;AE142)+COUNTIFS(AE$6:AE142,"="&amp;AE142)))</f>
        <v/>
      </c>
      <c r="E142" s="19" t="str">
        <f>IF(AC142=0,"",IF(COUNTIFS(AN:AN,AN142,AO:AO,"&gt;"&amp;AO142)+COUNTIFS(AN$6:AN142,AN142,AO$6:AO142,"="&amp;AO142)=0,"",COUNTIFS(AN:AN,AN142,AO:AO,"&gt;"&amp;AO142)+COUNTIFS(AN$6:AN142,AN142,AO$6:AO142,"="&amp;AO142)))</f>
        <v/>
      </c>
      <c r="F142" s="201" t="s">
        <v>75</v>
      </c>
      <c r="G142" s="206">
        <f>IF(F142="","",VLOOKUP(F142,Lookups!$A$2:$F$99,2,FALSE))</f>
        <v>1903</v>
      </c>
      <c r="H142" s="13" t="str">
        <f>IF(F142="","",VLOOKUP(F142,Lookups!$A$2:$F$1003,3,FALSE))</f>
        <v>Grade TBC</v>
      </c>
      <c r="I142" s="52" t="str">
        <f>IFERROR(VLOOKUP(AD142,Lookups!$R$2:$S$6,2,TRUE),"")</f>
        <v/>
      </c>
      <c r="J142" s="13" t="str">
        <f>IF(F142="","",VLOOKUP(F142,Lookups!$A$2:$F$99,4,FALSE))</f>
        <v>PCP Class</v>
      </c>
      <c r="K142" s="13" t="str">
        <f>IF(F142="","",VLOOKUP(F142,Lookups!$A$2:$F$99,5,FALSE))</f>
        <v>None</v>
      </c>
      <c r="L142" s="147" t="str">
        <f>IF(F142="","",VLOOKUP(F142,Lookups!$A$2:$F$99,6,FALSE))</f>
        <v>Newbury</v>
      </c>
      <c r="M142" s="133" t="str">
        <f>IF(F142="","",IF(VLOOKUP(F142,Scores!$A$2:$J$98,3,FALSE)=0,"",VLOOKUP(F142,Scores!$A$2:$J$98,3,FALSE)))</f>
        <v/>
      </c>
      <c r="N142" s="67" t="str">
        <f>IF(F142="","",IF(VLOOKUP(F142,Scores!$A$2:$J$98,4,FALSE)=0,"",VLOOKUP(F142,Scores!$A$2:$J$98,4,FALSE)))</f>
        <v/>
      </c>
      <c r="O142" s="67" t="str">
        <f>IF(F142="","",IF(VLOOKUP(F142,Scores!$A$2:$J$98,5,FALSE)=0,"",VLOOKUP(F142,Scores!$A$2:$J$98,5,FALSE)))</f>
        <v/>
      </c>
      <c r="P142" s="67" t="str">
        <f>IF(F142="","",IF(VLOOKUP(F142,Scores!$A$2:$J$98,6,FALSE)=0,"",VLOOKUP(F142,Scores!$A$2:$J$98,6,FALSE)))</f>
        <v/>
      </c>
      <c r="Q142" s="67" t="str">
        <f>IF(F142="","",IF(VLOOKUP(F142,Scores!$A$2:$J$98,7,FALSE)=0,"",VLOOKUP(F142,Scores!$A$2:$J$98,7,FALSE)))</f>
        <v/>
      </c>
      <c r="R142" s="67" t="str">
        <f>IF(F142="","",IF(VLOOKUP(F142,Scores!$A$2:$J$98,8,FALSE)=0,"",VLOOKUP(F142,Scores!$A$2:$J$98,8,FALSE)))</f>
        <v/>
      </c>
      <c r="S142" s="67" t="str">
        <f>IF(F142="","",IF(VLOOKUP(F142,Scores!$A$2:$J$98,9,FALSE)=0,"",VLOOKUP(F142,Scores!$A$2:$J$98,9,FALSE)))</f>
        <v/>
      </c>
      <c r="T142" s="67" t="str">
        <f>IF(F142="","",IF(VLOOKUP(F142,Scores!$A$2:$J$98,10,FALSE)=0,"",VLOOKUP(F142,Scores!$A$2:$J$98,10,FALSE)))</f>
        <v/>
      </c>
      <c r="U142" s="46" t="str">
        <f t="shared" ref="U142:U167" si="81">IFERROR(IF(M142=0,"",M142/$M$4),"")</f>
        <v/>
      </c>
      <c r="V142" s="46" t="str">
        <f t="shared" ref="V142:V167" si="82">IFERROR(IF(N142=0,"",N142/$N$4),"")</f>
        <v/>
      </c>
      <c r="W142" s="46" t="str">
        <f t="shared" ref="W142:W167" si="83">IFERROR(IF(O142=0,"",O142/$O$4),"")</f>
        <v/>
      </c>
      <c r="X142" s="46" t="str">
        <f t="shared" ref="X142:X167" si="84">IFERROR(IF(P142=0,"",P142/$P$4),"")</f>
        <v/>
      </c>
      <c r="Y142" s="46" t="str">
        <f t="shared" ref="Y142:Y167" si="85">IFERROR(IF(Q142=0,"",Q142/$Q$4),"")</f>
        <v/>
      </c>
      <c r="Z142" s="46" t="str">
        <f t="shared" ref="Z142:Z167" si="86">IFERROR(IF(R142=0,"",R142/$R$4),"")</f>
        <v/>
      </c>
      <c r="AA142" s="46" t="str">
        <f t="shared" ref="AA142:AA167" si="87">IFERROR(IF(S142=0,"",S142/$S$4),"")</f>
        <v/>
      </c>
      <c r="AB142" s="46" t="str">
        <f t="shared" ref="AB142:AB167" si="88">IFERROR(IF(T142=0,"",T142/$T$4),"")</f>
        <v/>
      </c>
      <c r="AC142" s="48">
        <f t="shared" ref="AC142:AC167" si="89">COUNT(U142:AB142)</f>
        <v>0</v>
      </c>
      <c r="AD142" s="47" t="str">
        <f t="shared" ref="AD142:AD167" si="90">IFERROR(AVERAGE(U142:AB142),"")</f>
        <v/>
      </c>
      <c r="AE142" s="46" t="str" cm="1">
        <f t="array" ref="AE142">IFERROR(IF(AC142&gt;=5,AVERAGE(LARGE(U142:AB142,_xlfn.SEQUENCE(5))),AVERAGE(LARGE(U142:AB142,_xlfn.SEQUENCE(AC142)))),"")</f>
        <v/>
      </c>
      <c r="AF142" s="49">
        <f t="shared" ref="AF142:AF167" si="91">SUM(M142:T142)</f>
        <v>0</v>
      </c>
      <c r="AG142" s="19" t="str" cm="1">
        <f t="array" ref="AG142">IFERROR(IF(AC142&gt;=5,SUM(LARGE(M142:T142,_xlfn.SEQUENCE(5))),SUM(LARGE(M142:T142,_xlfn.SEQUENCE(AC142)))),"")</f>
        <v/>
      </c>
      <c r="AH142" s="19" t="str">
        <f t="shared" si="80"/>
        <v/>
      </c>
      <c r="AI142" s="19" t="str">
        <f t="shared" si="77"/>
        <v/>
      </c>
      <c r="AJ142" s="50" t="str">
        <f t="shared" ref="AJ142:AJ167" si="92">IFERROR(AVERAGE(M142:T142),"")</f>
        <v/>
      </c>
      <c r="AN142" s="19">
        <f t="shared" si="78"/>
        <v>0</v>
      </c>
      <c r="AO142" s="229" t="str">
        <f t="shared" si="79"/>
        <v/>
      </c>
      <c r="AP142" t="str">
        <f>IF(AC142=0,"",IF(COUNTIFS(AN:AN,AN142,AO:AO,"&gt;"&amp;AO142)+COUNTIFS(AN$6:AN142,AN142,AO$6:AO142,"="&amp;AO142)=0,"",COUNTIFS(AN:AN,AN142,AO:AO,"&gt;"&amp;AO142)+COUNTIFS(AN$6:AN142,AN142,AO$6:AO142,"="&amp;AO142)))</f>
        <v/>
      </c>
    </row>
    <row r="143" spans="1:42" x14ac:dyDescent="0.35">
      <c r="A143" s="19" t="str">
        <f t="shared" ref="A143:A167" si="93">IF(K143="Visitor","V",IF(J143="Springer Class","P",IF(J143="Open Class","O",IF(H143="","",IF(H143="Grade C","C",IF(H143="Grade B","B",IF(H143="Grade A","A",IF(H143="Grade AA","AA","U"))))))))</f>
        <v>U</v>
      </c>
      <c r="B143" s="19" t="str">
        <f>IF(AC143=0,"",IF(COUNTIFS(A:A,A143,AE:AE,"&gt;"&amp;AE143)+COUNTIFS(A$6:A143,A143,AE$6:AE143,"="&amp;AE143)=0,"",COUNTIFS(A:A,A143,AE:AE,"&gt;"&amp;AE143)+COUNTIFS(A$6:A143,A143,AE$6:AE143,"="&amp;AE143)))</f>
        <v/>
      </c>
      <c r="C143" s="19" t="str">
        <f>IF(AC143=0,"",IF(COUNTIFS($AE$6:$AE$152,"&gt;"&amp;AE143)+COUNTIFS(AE$6:AE143,"="&amp;AE143)=0,"",COUNTIFS($AE$6:$AE$152,"&gt;"&amp;AE143)+COUNTIFS(AE$6:AE143,"="&amp;AE143)))</f>
        <v/>
      </c>
      <c r="D143" s="19" t="str">
        <f>IF(AC143=0,"",IF(COUNTIFS($AE$6:$AE$200,"&gt;"&amp;AE143)+COUNTIFS(AE$6:AE143,"="&amp;AE143)=0,"",COUNTIFS($AE$6:$AE$200,"&gt;"&amp;AE143)+COUNTIFS(AE$6:AE143,"="&amp;AE143)))</f>
        <v/>
      </c>
      <c r="E143" s="19" t="str">
        <f>IF(AC143=0,"",IF(COUNTIFS(AN:AN,AN143,AO:AO,"&gt;"&amp;AO143)+COUNTIFS(AN$6:AN143,AN143,AO$6:AO143,"="&amp;AO143)=0,"",COUNTIFS(AN:AN,AN143,AO:AO,"&gt;"&amp;AO143)+COUNTIFS(AN$6:AN143,AN143,AO$6:AO143,"="&amp;AO143)))</f>
        <v/>
      </c>
      <c r="F143" s="201" t="s">
        <v>68</v>
      </c>
      <c r="G143" s="206">
        <f>IF(F143="","",VLOOKUP(F143,Lookups!$A$2:$F$99,2,FALSE))</f>
        <v>0</v>
      </c>
      <c r="H143" s="13" t="str">
        <f>IF(F143="","",VLOOKUP(F143,Lookups!$A$2:$F$1003,3,FALSE))</f>
        <v>Grade TBC</v>
      </c>
      <c r="I143" s="52" t="str">
        <f>IFERROR(VLOOKUP(AD143,Lookups!$R$2:$S$6,2,TRUE),"")</f>
        <v/>
      </c>
      <c r="J143" s="13" t="str">
        <f>IF(F143="","",VLOOKUP(F143,Lookups!$A$2:$F$99,4,FALSE))</f>
        <v>PCP Class</v>
      </c>
      <c r="K143" s="13" t="str">
        <f>IF(F143="","",VLOOKUP(F143,Lookups!$A$2:$F$99,5,FALSE))</f>
        <v>None</v>
      </c>
      <c r="L143" s="147" t="str">
        <f>IF(F143="","",VLOOKUP(F143,Lookups!$A$2:$F$99,6,FALSE))</f>
        <v>North Oxon</v>
      </c>
      <c r="M143" s="133" t="str">
        <f>IF(F143="","",IF(VLOOKUP(F143,Scores!$A$2:$J$98,3,FALSE)=0,"",VLOOKUP(F143,Scores!$A$2:$J$98,3,FALSE)))</f>
        <v/>
      </c>
      <c r="N143" s="67" t="str">
        <f>IF(F143="","",IF(VLOOKUP(F143,Scores!$A$2:$J$98,4,FALSE)=0,"",VLOOKUP(F143,Scores!$A$2:$J$98,4,FALSE)))</f>
        <v/>
      </c>
      <c r="O143" s="67" t="str">
        <f>IF(F143="","",IF(VLOOKUP(F143,Scores!$A$2:$J$98,5,FALSE)=0,"",VLOOKUP(F143,Scores!$A$2:$J$98,5,FALSE)))</f>
        <v/>
      </c>
      <c r="P143" s="67" t="str">
        <f>IF(F143="","",IF(VLOOKUP(F143,Scores!$A$2:$J$98,6,FALSE)=0,"",VLOOKUP(F143,Scores!$A$2:$J$98,6,FALSE)))</f>
        <v/>
      </c>
      <c r="Q143" s="67" t="str">
        <f>IF(F143="","",IF(VLOOKUP(F143,Scores!$A$2:$J$98,7,FALSE)=0,"",VLOOKUP(F143,Scores!$A$2:$J$98,7,FALSE)))</f>
        <v/>
      </c>
      <c r="R143" s="67" t="str">
        <f>IF(F143="","",IF(VLOOKUP(F143,Scores!$A$2:$J$98,8,FALSE)=0,"",VLOOKUP(F143,Scores!$A$2:$J$98,8,FALSE)))</f>
        <v/>
      </c>
      <c r="S143" s="67" t="str">
        <f>IF(F143="","",IF(VLOOKUP(F143,Scores!$A$2:$J$98,9,FALSE)=0,"",VLOOKUP(F143,Scores!$A$2:$J$98,9,FALSE)))</f>
        <v/>
      </c>
      <c r="T143" s="67" t="str">
        <f>IF(F143="","",IF(VLOOKUP(F143,Scores!$A$2:$J$98,10,FALSE)=0,"",VLOOKUP(F143,Scores!$A$2:$J$98,10,FALSE)))</f>
        <v/>
      </c>
      <c r="U143" s="46" t="str">
        <f t="shared" si="81"/>
        <v/>
      </c>
      <c r="V143" s="46" t="str">
        <f t="shared" si="82"/>
        <v/>
      </c>
      <c r="W143" s="46" t="str">
        <f t="shared" si="83"/>
        <v/>
      </c>
      <c r="X143" s="46" t="str">
        <f t="shared" si="84"/>
        <v/>
      </c>
      <c r="Y143" s="46" t="str">
        <f t="shared" si="85"/>
        <v/>
      </c>
      <c r="Z143" s="46" t="str">
        <f t="shared" si="86"/>
        <v/>
      </c>
      <c r="AA143" s="46" t="str">
        <f t="shared" si="87"/>
        <v/>
      </c>
      <c r="AB143" s="46" t="str">
        <f t="shared" si="88"/>
        <v/>
      </c>
      <c r="AC143" s="48">
        <f t="shared" si="89"/>
        <v>0</v>
      </c>
      <c r="AD143" s="47" t="str">
        <f t="shared" si="90"/>
        <v/>
      </c>
      <c r="AE143" s="46" t="str" cm="1">
        <f t="array" ref="AE143">IFERROR(IF(AC143&gt;=5,AVERAGE(LARGE(U143:AB143,_xlfn.SEQUENCE(5))),AVERAGE(LARGE(U143:AB143,_xlfn.SEQUENCE(AC143)))),"")</f>
        <v/>
      </c>
      <c r="AF143" s="49">
        <f t="shared" si="91"/>
        <v>0</v>
      </c>
      <c r="AG143" s="19" t="str" cm="1">
        <f t="array" ref="AG143">IFERROR(IF(AC143&gt;=5,SUM(LARGE(M143:T143,_xlfn.SEQUENCE(5))),SUM(LARGE(M143:T143,_xlfn.SEQUENCE(AC143)))),"")</f>
        <v/>
      </c>
      <c r="AH143" s="19" t="str">
        <f t="shared" si="80"/>
        <v/>
      </c>
      <c r="AI143" s="19" t="str">
        <f t="shared" si="77"/>
        <v/>
      </c>
      <c r="AJ143" s="50" t="str">
        <f t="shared" si="92"/>
        <v/>
      </c>
      <c r="AN143" s="19">
        <f t="shared" si="78"/>
        <v>0</v>
      </c>
      <c r="AO143" s="229" t="str">
        <f t="shared" si="79"/>
        <v/>
      </c>
      <c r="AP143" t="str">
        <f>IF(AC143=0,"",IF(COUNTIFS(AN:AN,AN143,AO:AO,"&gt;"&amp;AO143)+COUNTIFS(AN$6:AN143,AN143,AO$6:AO143,"="&amp;AO143)=0,"",COUNTIFS(AN:AN,AN143,AO:AO,"&gt;"&amp;AO143)+COUNTIFS(AN$6:AN143,AN143,AO$6:AO143,"="&amp;AO143)))</f>
        <v/>
      </c>
    </row>
    <row r="144" spans="1:42" x14ac:dyDescent="0.35">
      <c r="A144" s="19" t="str">
        <f t="shared" si="93"/>
        <v>U</v>
      </c>
      <c r="B144" s="19" t="str">
        <f>IF(AC144=0,"",IF(COUNTIFS(A:A,A144,AE:AE,"&gt;"&amp;AE144)+COUNTIFS(A$6:A144,A144,AE$6:AE144,"="&amp;AE144)=0,"",COUNTIFS(A:A,A144,AE:AE,"&gt;"&amp;AE144)+COUNTIFS(A$6:A144,A144,AE$6:AE144,"="&amp;AE144)))</f>
        <v/>
      </c>
      <c r="C144" s="19" t="str">
        <f>IF(AC144=0,"",IF(COUNTIFS($AE$6:$AE$152,"&gt;"&amp;AE144)+COUNTIFS(AE$6:AE144,"="&amp;AE144)=0,"",COUNTIFS($AE$6:$AE$152,"&gt;"&amp;AE144)+COUNTIFS(AE$6:AE144,"="&amp;AE144)))</f>
        <v/>
      </c>
      <c r="D144" s="19" t="str">
        <f>IF(AC144=0,"",IF(COUNTIFS($AE$6:$AE$200,"&gt;"&amp;AE144)+COUNTIFS(AE$6:AE144,"="&amp;AE144)=0,"",COUNTIFS($AE$6:$AE$200,"&gt;"&amp;AE144)+COUNTIFS(AE$6:AE144,"="&amp;AE144)))</f>
        <v/>
      </c>
      <c r="E144" s="19" t="str">
        <f>IF(AC144=0,"",IF(COUNTIFS(AN:AN,AN144,AO:AO,"&gt;"&amp;AO144)+COUNTIFS(AN$6:AN144,AN144,AO$6:AO144,"="&amp;AO144)=0,"",COUNTIFS(AN:AN,AN144,AO:AO,"&gt;"&amp;AO144)+COUNTIFS(AN$6:AN144,AN144,AO$6:AO144,"="&amp;AO144)))</f>
        <v/>
      </c>
      <c r="F144" s="203" t="s">
        <v>129</v>
      </c>
      <c r="G144" s="206">
        <f>IF(F144="","",VLOOKUP(F144,Lookups!$A$2:$F$99,2,FALSE))</f>
        <v>1906</v>
      </c>
      <c r="H144" s="13" t="str">
        <f>IF(F144="","",VLOOKUP(F144,Lookups!$A$2:$F$1003,3,FALSE))</f>
        <v>Grade TBC</v>
      </c>
      <c r="I144" s="52" t="str">
        <f>IFERROR(VLOOKUP(AD144,Lookups!$R$2:$S$6,2,TRUE),"")</f>
        <v/>
      </c>
      <c r="J144" s="13" t="str">
        <f>IF(F144="","",VLOOKUP(F144,Lookups!$A$2:$F$99,4,FALSE))</f>
        <v>PCP Class</v>
      </c>
      <c r="K144" s="13" t="str">
        <f>IF(F144="","",VLOOKUP(F144,Lookups!$A$2:$F$99,5,FALSE))</f>
        <v>Weston Warriors</v>
      </c>
      <c r="L144" s="147" t="str">
        <f>IF(F144="","",VLOOKUP(F144,Lookups!$A$2:$F$99,6,FALSE))</f>
        <v>Meon</v>
      </c>
      <c r="M144" s="133" t="str">
        <f>IF(F144="","",IF(VLOOKUP(F144,Scores!$A$2:$J$98,3,FALSE)=0,"",VLOOKUP(F144,Scores!$A$2:$J$98,3,FALSE)))</f>
        <v/>
      </c>
      <c r="N144" s="67" t="str">
        <f>IF(F144="","",IF(VLOOKUP(F144,Scores!$A$2:$J$98,4,FALSE)=0,"",VLOOKUP(F144,Scores!$A$2:$J$98,4,FALSE)))</f>
        <v/>
      </c>
      <c r="O144" s="67" t="str">
        <f>IF(F144="","",IF(VLOOKUP(F144,Scores!$A$2:$J$98,5,FALSE)=0,"",VLOOKUP(F144,Scores!$A$2:$J$98,5,FALSE)))</f>
        <v/>
      </c>
      <c r="P144" s="67" t="str">
        <f>IF(F144="","",IF(VLOOKUP(F144,Scores!$A$2:$J$98,6,FALSE)=0,"",VLOOKUP(F144,Scores!$A$2:$J$98,6,FALSE)))</f>
        <v/>
      </c>
      <c r="Q144" s="67" t="str">
        <f>IF(F144="","",IF(VLOOKUP(F144,Scores!$A$2:$J$98,7,FALSE)=0,"",VLOOKUP(F144,Scores!$A$2:$J$98,7,FALSE)))</f>
        <v/>
      </c>
      <c r="R144" s="67" t="str">
        <f>IF(F144="","",IF(VLOOKUP(F144,Scores!$A$2:$J$98,8,FALSE)=0,"",VLOOKUP(F144,Scores!$A$2:$J$98,8,FALSE)))</f>
        <v/>
      </c>
      <c r="S144" s="67" t="str">
        <f>IF(F144="","",IF(VLOOKUP(F144,Scores!$A$2:$J$98,9,FALSE)=0,"",VLOOKUP(F144,Scores!$A$2:$J$98,9,FALSE)))</f>
        <v/>
      </c>
      <c r="T144" s="67" t="str">
        <f>IF(F144="","",IF(VLOOKUP(F144,Scores!$A$2:$J$98,10,FALSE)=0,"",VLOOKUP(F144,Scores!$A$2:$J$98,10,FALSE)))</f>
        <v/>
      </c>
      <c r="U144" s="46" t="str">
        <f t="shared" si="81"/>
        <v/>
      </c>
      <c r="V144" s="46" t="str">
        <f t="shared" si="82"/>
        <v/>
      </c>
      <c r="W144" s="46" t="str">
        <f t="shared" si="83"/>
        <v/>
      </c>
      <c r="X144" s="46" t="str">
        <f t="shared" si="84"/>
        <v/>
      </c>
      <c r="Y144" s="46" t="str">
        <f t="shared" si="85"/>
        <v/>
      </c>
      <c r="Z144" s="46" t="str">
        <f t="shared" si="86"/>
        <v/>
      </c>
      <c r="AA144" s="46" t="str">
        <f t="shared" si="87"/>
        <v/>
      </c>
      <c r="AB144" s="46" t="str">
        <f t="shared" si="88"/>
        <v/>
      </c>
      <c r="AC144" s="48">
        <f t="shared" si="89"/>
        <v>0</v>
      </c>
      <c r="AD144" s="47" t="str">
        <f t="shared" si="90"/>
        <v/>
      </c>
      <c r="AE144" s="46" t="str" cm="1">
        <f t="array" ref="AE144">IFERROR(IF(AC144&gt;=5,AVERAGE(LARGE(U144:AB144,_xlfn.SEQUENCE(5))),AVERAGE(LARGE(U144:AB144,_xlfn.SEQUENCE(AC144)))),"")</f>
        <v/>
      </c>
      <c r="AF144" s="49">
        <f t="shared" si="91"/>
        <v>0</v>
      </c>
      <c r="AG144" s="19" t="str" cm="1">
        <f t="array" ref="AG144">IFERROR(IF(AC144&gt;=5,SUM(LARGE(M144:T144,_xlfn.SEQUENCE(5))),SUM(LARGE(M144:T144,_xlfn.SEQUENCE(AC144)))),"")</f>
        <v/>
      </c>
      <c r="AH144" s="19" t="str">
        <f t="shared" si="80"/>
        <v/>
      </c>
      <c r="AI144" s="19" t="str">
        <f t="shared" si="77"/>
        <v/>
      </c>
      <c r="AJ144" s="50" t="str">
        <f t="shared" si="92"/>
        <v/>
      </c>
      <c r="AN144" s="19">
        <f t="shared" si="78"/>
        <v>0</v>
      </c>
      <c r="AO144" s="229" t="str">
        <f t="shared" si="79"/>
        <v/>
      </c>
      <c r="AP144" t="str">
        <f>IF(AC144=0,"",IF(COUNTIFS(AN:AN,AN144,AO:AO,"&gt;"&amp;AO144)+COUNTIFS(AN$6:AN144,AN144,AO$6:AO144,"="&amp;AO144)=0,"",COUNTIFS(AN:AN,AN144,AO:AO,"&gt;"&amp;AO144)+COUNTIFS(AN$6:AN144,AN144,AO$6:AO144,"="&amp;AO144)))</f>
        <v/>
      </c>
    </row>
    <row r="145" spans="1:42" x14ac:dyDescent="0.35">
      <c r="A145" s="19" t="str">
        <f t="shared" si="93"/>
        <v>U</v>
      </c>
      <c r="B145" s="19" t="str">
        <f>IF(AC145=0,"",IF(COUNTIFS(A:A,A145,AE:AE,"&gt;"&amp;AE145)+COUNTIFS(A$6:A145,A145,AE$6:AE145,"="&amp;AE145)=0,"",COUNTIFS(A:A,A145,AE:AE,"&gt;"&amp;AE145)+COUNTIFS(A$6:A145,A145,AE$6:AE145,"="&amp;AE145)))</f>
        <v/>
      </c>
      <c r="C145" s="19" t="str">
        <f>IF(AC145=0,"",IF(COUNTIFS($AE$6:$AE$152,"&gt;"&amp;AE145)+COUNTIFS(AE$6:AE145,"="&amp;AE145)=0,"",COUNTIFS($AE$6:$AE$152,"&gt;"&amp;AE145)+COUNTIFS(AE$6:AE145,"="&amp;AE145)))</f>
        <v/>
      </c>
      <c r="D145" s="19" t="str">
        <f>IF(AC145=0,"",IF(COUNTIFS($AE$6:$AE$200,"&gt;"&amp;AE145)+COUNTIFS(AE$6:AE145,"="&amp;AE145)=0,"",COUNTIFS($AE$6:$AE$200,"&gt;"&amp;AE145)+COUNTIFS(AE$6:AE145,"="&amp;AE145)))</f>
        <v/>
      </c>
      <c r="E145" s="19" t="str">
        <f>IF(AC145=0,"",IF(COUNTIFS(AN:AN,AN145,AO:AO,"&gt;"&amp;AO145)+COUNTIFS(AN$6:AN145,AN145,AO$6:AO145,"="&amp;AO145)=0,"",COUNTIFS(AN:AN,AN145,AO:AO,"&gt;"&amp;AO145)+COUNTIFS(AN$6:AN145,AN145,AO$6:AO145,"="&amp;AO145)))</f>
        <v/>
      </c>
      <c r="F145" s="203" t="s">
        <v>185</v>
      </c>
      <c r="G145" s="206">
        <f>IF(F145="","",VLOOKUP(F145,Lookups!$A$2:$F$99,2,FALSE))</f>
        <v>0</v>
      </c>
      <c r="H145" s="13" t="str">
        <f>IF(F145="","",VLOOKUP(F145,Lookups!$A$2:$F$1003,3,FALSE))</f>
        <v>Grade TBC</v>
      </c>
      <c r="I145" s="52" t="str">
        <f>IFERROR(VLOOKUP(AD145,Lookups!$R$2:$S$6,2,TRUE),"")</f>
        <v/>
      </c>
      <c r="J145" s="13" t="str">
        <f>IF(F145="","",VLOOKUP(F145,Lookups!$A$2:$F$99,4,FALSE))</f>
        <v>PCP Class</v>
      </c>
      <c r="K145" s="13" t="str">
        <f>IF(F145="","",VLOOKUP(F145,Lookups!$A$2:$F$99,5,FALSE))</f>
        <v>None</v>
      </c>
      <c r="L145" s="147" t="str">
        <f>IF(F145="","",VLOOKUP(F145,Lookups!$A$2:$F$99,6,FALSE))</f>
        <v>Buccaneers</v>
      </c>
      <c r="M145" s="133" t="str">
        <f>IF(F145="","",IF(VLOOKUP(F145,Scores!$A$2:$J$98,3,FALSE)=0,"",VLOOKUP(F145,Scores!$A$2:$J$98,3,FALSE)))</f>
        <v/>
      </c>
      <c r="N145" s="67" t="str">
        <f>IF(F145="","",IF(VLOOKUP(F145,Scores!$A$2:$J$98,4,FALSE)=0,"",VLOOKUP(F145,Scores!$A$2:$J$98,4,FALSE)))</f>
        <v/>
      </c>
      <c r="O145" s="67" t="str">
        <f>IF(F145="","",IF(VLOOKUP(F145,Scores!$A$2:$J$98,5,FALSE)=0,"",VLOOKUP(F145,Scores!$A$2:$J$98,5,FALSE)))</f>
        <v/>
      </c>
      <c r="P145" s="67" t="str">
        <f>IF(F145="","",IF(VLOOKUP(F145,Scores!$A$2:$J$98,6,FALSE)=0,"",VLOOKUP(F145,Scores!$A$2:$J$98,6,FALSE)))</f>
        <v/>
      </c>
      <c r="Q145" s="67" t="str">
        <f>IF(F145="","",IF(VLOOKUP(F145,Scores!$A$2:$J$98,7,FALSE)=0,"",VLOOKUP(F145,Scores!$A$2:$J$98,7,FALSE)))</f>
        <v/>
      </c>
      <c r="R145" s="67" t="str">
        <f>IF(F145="","",IF(VLOOKUP(F145,Scores!$A$2:$J$98,8,FALSE)=0,"",VLOOKUP(F145,Scores!$A$2:$J$98,8,FALSE)))</f>
        <v/>
      </c>
      <c r="S145" s="67" t="str">
        <f>IF(F145="","",IF(VLOOKUP(F145,Scores!$A$2:$J$98,9,FALSE)=0,"",VLOOKUP(F145,Scores!$A$2:$J$98,9,FALSE)))</f>
        <v/>
      </c>
      <c r="T145" s="67" t="str">
        <f>IF(F145="","",IF(VLOOKUP(F145,Scores!$A$2:$J$98,10,FALSE)=0,"",VLOOKUP(F145,Scores!$A$2:$J$98,10,FALSE)))</f>
        <v/>
      </c>
      <c r="U145" s="46" t="str">
        <f t="shared" si="81"/>
        <v/>
      </c>
      <c r="V145" s="46" t="str">
        <f t="shared" si="82"/>
        <v/>
      </c>
      <c r="W145" s="46" t="str">
        <f t="shared" si="83"/>
        <v/>
      </c>
      <c r="X145" s="46" t="str">
        <f t="shared" si="84"/>
        <v/>
      </c>
      <c r="Y145" s="46" t="str">
        <f t="shared" si="85"/>
        <v/>
      </c>
      <c r="Z145" s="46" t="str">
        <f t="shared" si="86"/>
        <v/>
      </c>
      <c r="AA145" s="46" t="str">
        <f t="shared" si="87"/>
        <v/>
      </c>
      <c r="AB145" s="46" t="str">
        <f t="shared" si="88"/>
        <v/>
      </c>
      <c r="AC145" s="48">
        <f t="shared" si="89"/>
        <v>0</v>
      </c>
      <c r="AD145" s="47" t="str">
        <f t="shared" si="90"/>
        <v/>
      </c>
      <c r="AE145" s="46" t="str" cm="1">
        <f t="array" ref="AE145">IFERROR(IF(AC145&gt;=5,AVERAGE(LARGE(U145:AB145,_xlfn.SEQUENCE(5))),AVERAGE(LARGE(U145:AB145,_xlfn.SEQUENCE(AC145)))),"")</f>
        <v/>
      </c>
      <c r="AF145" s="49">
        <f t="shared" si="91"/>
        <v>0</v>
      </c>
      <c r="AG145" s="19" t="str" cm="1">
        <f t="array" ref="AG145">IFERROR(IF(AC145&gt;=5,SUM(LARGE(M145:T145,_xlfn.SEQUENCE(5))),SUM(LARGE(M145:T145,_xlfn.SEQUENCE(AC145)))),"")</f>
        <v/>
      </c>
      <c r="AH145" s="19" t="str">
        <f t="shared" si="80"/>
        <v/>
      </c>
      <c r="AI145" s="19" t="str">
        <f t="shared" si="77"/>
        <v/>
      </c>
      <c r="AJ145" s="50" t="str">
        <f t="shared" si="92"/>
        <v/>
      </c>
      <c r="AN145" s="19">
        <f t="shared" si="78"/>
        <v>0</v>
      </c>
      <c r="AO145" s="229" t="str">
        <f t="shared" si="79"/>
        <v/>
      </c>
      <c r="AP145" t="str">
        <f>IF(AC145=0,"",IF(COUNTIFS(AN:AN,AN145,AO:AO,"&gt;"&amp;AO145)+COUNTIFS(AN$6:AN145,AN145,AO$6:AO145,"="&amp;AO145)=0,"",COUNTIFS(AN:AN,AN145,AO:AO,"&gt;"&amp;AO145)+COUNTIFS(AN$6:AN145,AN145,AO$6:AO145,"="&amp;AO145)))</f>
        <v/>
      </c>
    </row>
    <row r="146" spans="1:42" x14ac:dyDescent="0.35">
      <c r="A146" s="19" t="str">
        <f t="shared" si="93"/>
        <v>U</v>
      </c>
      <c r="B146" s="19" t="str">
        <f>IF(AC146=0,"",IF(COUNTIFS(A:A,A146,AE:AE,"&gt;"&amp;AE146)+COUNTIFS(A$6:A146,A146,AE$6:AE146,"="&amp;AE146)=0,"",COUNTIFS(A:A,A146,AE:AE,"&gt;"&amp;AE146)+COUNTIFS(A$6:A146,A146,AE$6:AE146,"="&amp;AE146)))</f>
        <v/>
      </c>
      <c r="C146" s="19" t="str">
        <f>IF(AC146=0,"",IF(COUNTIFS($AE$6:$AE$152,"&gt;"&amp;AE146)+COUNTIFS(AE$6:AE146,"="&amp;AE146)=0,"",COUNTIFS($AE$6:$AE$152,"&gt;"&amp;AE146)+COUNTIFS(AE$6:AE146,"="&amp;AE146)))</f>
        <v/>
      </c>
      <c r="D146" s="19" t="str">
        <f>IF(AC146=0,"",IF(COUNTIFS($AE$6:$AE$200,"&gt;"&amp;AE146)+COUNTIFS(AE$6:AE146,"="&amp;AE146)=0,"",COUNTIFS($AE$6:$AE$200,"&gt;"&amp;AE146)+COUNTIFS(AE$6:AE146,"="&amp;AE146)))</f>
        <v/>
      </c>
      <c r="E146" s="19" t="str">
        <f>IF(AC146=0,"",IF(COUNTIFS(AN:AN,AN146,AO:AO,"&gt;"&amp;AO146)+COUNTIFS(AN$6:AN146,AN146,AO$6:AO146,"="&amp;AO146)=0,"",COUNTIFS(AN:AN,AN146,AO:AO,"&gt;"&amp;AO146)+COUNTIFS(AN$6:AN146,AN146,AO$6:AO146,"="&amp;AO146)))</f>
        <v/>
      </c>
      <c r="F146" s="203" t="s">
        <v>132</v>
      </c>
      <c r="G146" s="206">
        <f>IF(F146="","",VLOOKUP(F146,Lookups!$A$2:$F$99,2,FALSE))</f>
        <v>1889</v>
      </c>
      <c r="H146" s="13" t="str">
        <f>IF(F146="","",VLOOKUP(F146,Lookups!$A$2:$F$1003,3,FALSE))</f>
        <v>Grade TBC</v>
      </c>
      <c r="I146" s="52" t="str">
        <f>IFERROR(VLOOKUP(AD146,Lookups!$R$2:$S$6,2,TRUE),"")</f>
        <v/>
      </c>
      <c r="J146" s="13" t="str">
        <f>IF(F146="","",VLOOKUP(F146,Lookups!$A$2:$F$99,4,FALSE))</f>
        <v>PCP Class</v>
      </c>
      <c r="K146" s="13" t="str">
        <f>IF(F146="","",VLOOKUP(F146,Lookups!$A$2:$F$99,5,FALSE))</f>
        <v>None</v>
      </c>
      <c r="L146" s="147" t="str">
        <f>IF(F146="","",VLOOKUP(F146,Lookups!$A$2:$F$99,6,FALSE))</f>
        <v>Bisley</v>
      </c>
      <c r="M146" s="133" t="str">
        <f>IF(F146="","",IF(VLOOKUP(F146,Scores!$A$2:$J$98,3,FALSE)=0,"",VLOOKUP(F146,Scores!$A$2:$J$98,3,FALSE)))</f>
        <v/>
      </c>
      <c r="N146" s="67" t="str">
        <f>IF(F146="","",IF(VLOOKUP(F146,Scores!$A$2:$J$98,4,FALSE)=0,"",VLOOKUP(F146,Scores!$A$2:$J$98,4,FALSE)))</f>
        <v/>
      </c>
      <c r="O146" s="67" t="str">
        <f>IF(F146="","",IF(VLOOKUP(F146,Scores!$A$2:$J$98,5,FALSE)=0,"",VLOOKUP(F146,Scores!$A$2:$J$98,5,FALSE)))</f>
        <v/>
      </c>
      <c r="P146" s="67" t="str">
        <f>IF(F146="","",IF(VLOOKUP(F146,Scores!$A$2:$J$98,6,FALSE)=0,"",VLOOKUP(F146,Scores!$A$2:$J$98,6,FALSE)))</f>
        <v/>
      </c>
      <c r="Q146" s="67" t="str">
        <f>IF(F146="","",IF(VLOOKUP(F146,Scores!$A$2:$J$98,7,FALSE)=0,"",VLOOKUP(F146,Scores!$A$2:$J$98,7,FALSE)))</f>
        <v/>
      </c>
      <c r="R146" s="67" t="str">
        <f>IF(F146="","",IF(VLOOKUP(F146,Scores!$A$2:$J$98,8,FALSE)=0,"",VLOOKUP(F146,Scores!$A$2:$J$98,8,FALSE)))</f>
        <v/>
      </c>
      <c r="S146" s="67" t="str">
        <f>IF(F146="","",IF(VLOOKUP(F146,Scores!$A$2:$J$98,9,FALSE)=0,"",VLOOKUP(F146,Scores!$A$2:$J$98,9,FALSE)))</f>
        <v/>
      </c>
      <c r="T146" s="67" t="str">
        <f>IF(F146="","",IF(VLOOKUP(F146,Scores!$A$2:$J$98,10,FALSE)=0,"",VLOOKUP(F146,Scores!$A$2:$J$98,10,FALSE)))</f>
        <v/>
      </c>
      <c r="U146" s="46" t="str">
        <f t="shared" si="81"/>
        <v/>
      </c>
      <c r="V146" s="46" t="str">
        <f t="shared" si="82"/>
        <v/>
      </c>
      <c r="W146" s="46" t="str">
        <f t="shared" si="83"/>
        <v/>
      </c>
      <c r="X146" s="46" t="str">
        <f t="shared" si="84"/>
        <v/>
      </c>
      <c r="Y146" s="46" t="str">
        <f t="shared" si="85"/>
        <v/>
      </c>
      <c r="Z146" s="46" t="str">
        <f t="shared" si="86"/>
        <v/>
      </c>
      <c r="AA146" s="46" t="str">
        <f t="shared" si="87"/>
        <v/>
      </c>
      <c r="AB146" s="46" t="str">
        <f t="shared" si="88"/>
        <v/>
      </c>
      <c r="AC146" s="48">
        <f t="shared" si="89"/>
        <v>0</v>
      </c>
      <c r="AD146" s="47" t="str">
        <f t="shared" si="90"/>
        <v/>
      </c>
      <c r="AE146" s="46" t="str" cm="1">
        <f t="array" ref="AE146">IFERROR(IF(AC146&gt;=5,AVERAGE(LARGE(U146:AB146,_xlfn.SEQUENCE(5))),AVERAGE(LARGE(U146:AB146,_xlfn.SEQUENCE(AC146)))),"")</f>
        <v/>
      </c>
      <c r="AF146" s="49">
        <f t="shared" si="91"/>
        <v>0</v>
      </c>
      <c r="AG146" s="19" t="str" cm="1">
        <f t="array" ref="AG146">IFERROR(IF(AC146&gt;=5,SUM(LARGE(M146:T146,_xlfn.SEQUENCE(5))),SUM(LARGE(M146:T146,_xlfn.SEQUENCE(AC146)))),"")</f>
        <v/>
      </c>
      <c r="AH146" s="19" t="str">
        <f t="shared" si="80"/>
        <v/>
      </c>
      <c r="AI146" s="19" t="str">
        <f t="shared" si="77"/>
        <v/>
      </c>
      <c r="AJ146" s="50" t="str">
        <f t="shared" si="92"/>
        <v/>
      </c>
      <c r="AN146" s="19">
        <f t="shared" si="78"/>
        <v>0</v>
      </c>
      <c r="AO146" s="229" t="str">
        <f t="shared" si="79"/>
        <v/>
      </c>
      <c r="AP146" t="str">
        <f>IF(AC146=0,"",IF(COUNTIFS(AN:AN,AN146,AO:AO,"&gt;"&amp;AO146)+COUNTIFS(AN$6:AN146,AN146,AO$6:AO146,"="&amp;AO146)=0,"",COUNTIFS(AN:AN,AN146,AO:AO,"&gt;"&amp;AO146)+COUNTIFS(AN$6:AN146,AN146,AO$6:AO146,"="&amp;AO146)))</f>
        <v/>
      </c>
    </row>
    <row r="147" spans="1:42" x14ac:dyDescent="0.35">
      <c r="A147" s="19" t="str">
        <f t="shared" si="93"/>
        <v>U</v>
      </c>
      <c r="B147" s="19" t="str">
        <f>IF(AC147=0,"",IF(COUNTIFS(A:A,A147,AE:AE,"&gt;"&amp;AE147)+COUNTIFS(A$6:A147,A147,AE$6:AE147,"="&amp;AE147)=0,"",COUNTIFS(A:A,A147,AE:AE,"&gt;"&amp;AE147)+COUNTIFS(A$6:A147,A147,AE$6:AE147,"="&amp;AE147)))</f>
        <v/>
      </c>
      <c r="C147" s="19" t="str">
        <f>IF(AC147=0,"",IF(COUNTIFS($AE$6:$AE$152,"&gt;"&amp;AE147)+COUNTIFS(AE$6:AE147,"="&amp;AE147)=0,"",COUNTIFS($AE$6:$AE$152,"&gt;"&amp;AE147)+COUNTIFS(AE$6:AE147,"="&amp;AE147)))</f>
        <v/>
      </c>
      <c r="D147" s="19" t="str">
        <f>IF(AC147=0,"",IF(COUNTIFS($AE$6:$AE$200,"&gt;"&amp;AE147)+COUNTIFS(AE$6:AE147,"="&amp;AE147)=0,"",COUNTIFS($AE$6:$AE$200,"&gt;"&amp;AE147)+COUNTIFS(AE$6:AE147,"="&amp;AE147)))</f>
        <v/>
      </c>
      <c r="E147" s="19" t="str">
        <f>IF(AC147=0,"",IF(COUNTIFS(AN:AN,AN147,AO:AO,"&gt;"&amp;AO147)+COUNTIFS(AN$6:AN147,AN147,AO$6:AO147,"="&amp;AO147)=0,"",COUNTIFS(AN:AN,AN147,AO:AO,"&gt;"&amp;AO147)+COUNTIFS(AN$6:AN147,AN147,AO$6:AO147,"="&amp;AO147)))</f>
        <v/>
      </c>
      <c r="F147" s="201" t="s">
        <v>134</v>
      </c>
      <c r="G147" s="206">
        <f>IF(F147="","",VLOOKUP(F147,Lookups!$A$2:$F$99,2,FALSE))</f>
        <v>1901</v>
      </c>
      <c r="H147" s="13" t="str">
        <f>IF(F147="","",VLOOKUP(F147,Lookups!$A$2:$F$1003,3,FALSE))</f>
        <v>Grade TBC</v>
      </c>
      <c r="I147" s="52" t="str">
        <f>IFERROR(VLOOKUP(AD147,Lookups!$R$2:$S$6,2,TRUE),"")</f>
        <v/>
      </c>
      <c r="J147" s="13" t="str">
        <f>IF(F147="","",VLOOKUP(F147,Lookups!$A$2:$F$99,4,FALSE))</f>
        <v>PCP Class</v>
      </c>
      <c r="K147" s="13" t="str">
        <f>IF(F147="","",VLOOKUP(F147,Lookups!$A$2:$F$99,5,FALSE))</f>
        <v>None</v>
      </c>
      <c r="L147" s="147" t="str">
        <f>IF(F147="","",VLOOKUP(F147,Lookups!$A$2:$F$99,6,FALSE))</f>
        <v>Bisley</v>
      </c>
      <c r="M147" s="133" t="str">
        <f>IF(F147="","",IF(VLOOKUP(F147,Scores!$A$2:$J$98,3,FALSE)=0,"",VLOOKUP(F147,Scores!$A$2:$J$98,3,FALSE)))</f>
        <v/>
      </c>
      <c r="N147" s="67" t="str">
        <f>IF(F147="","",IF(VLOOKUP(F147,Scores!$A$2:$J$98,4,FALSE)=0,"",VLOOKUP(F147,Scores!$A$2:$J$98,4,FALSE)))</f>
        <v/>
      </c>
      <c r="O147" s="67" t="str">
        <f>IF(F147="","",IF(VLOOKUP(F147,Scores!$A$2:$J$98,5,FALSE)=0,"",VLOOKUP(F147,Scores!$A$2:$J$98,5,FALSE)))</f>
        <v/>
      </c>
      <c r="P147" s="67" t="str">
        <f>IF(F147="","",IF(VLOOKUP(F147,Scores!$A$2:$J$98,6,FALSE)=0,"",VLOOKUP(F147,Scores!$A$2:$J$98,6,FALSE)))</f>
        <v/>
      </c>
      <c r="Q147" s="67" t="str">
        <f>IF(F147="","",IF(VLOOKUP(F147,Scores!$A$2:$J$98,7,FALSE)=0,"",VLOOKUP(F147,Scores!$A$2:$J$98,7,FALSE)))</f>
        <v/>
      </c>
      <c r="R147" s="67" t="str">
        <f>IF(F147="","",IF(VLOOKUP(F147,Scores!$A$2:$J$98,8,FALSE)=0,"",VLOOKUP(F147,Scores!$A$2:$J$98,8,FALSE)))</f>
        <v/>
      </c>
      <c r="S147" s="67" t="str">
        <f>IF(F147="","",IF(VLOOKUP(F147,Scores!$A$2:$J$98,9,FALSE)=0,"",VLOOKUP(F147,Scores!$A$2:$J$98,9,FALSE)))</f>
        <v/>
      </c>
      <c r="T147" s="67" t="str">
        <f>IF(F147="","",IF(VLOOKUP(F147,Scores!$A$2:$J$98,10,FALSE)=0,"",VLOOKUP(F147,Scores!$A$2:$J$98,10,FALSE)))</f>
        <v/>
      </c>
      <c r="U147" s="46" t="str">
        <f t="shared" si="81"/>
        <v/>
      </c>
      <c r="V147" s="46" t="str">
        <f t="shared" si="82"/>
        <v/>
      </c>
      <c r="W147" s="46" t="str">
        <f t="shared" si="83"/>
        <v/>
      </c>
      <c r="X147" s="46" t="str">
        <f t="shared" si="84"/>
        <v/>
      </c>
      <c r="Y147" s="46" t="str">
        <f t="shared" si="85"/>
        <v/>
      </c>
      <c r="Z147" s="46" t="str">
        <f t="shared" si="86"/>
        <v/>
      </c>
      <c r="AA147" s="46" t="str">
        <f t="shared" si="87"/>
        <v/>
      </c>
      <c r="AB147" s="46" t="str">
        <f t="shared" si="88"/>
        <v/>
      </c>
      <c r="AC147" s="48">
        <f t="shared" si="89"/>
        <v>0</v>
      </c>
      <c r="AD147" s="47" t="str">
        <f t="shared" si="90"/>
        <v/>
      </c>
      <c r="AE147" s="46" t="str" cm="1">
        <f t="array" ref="AE147">IFERROR(IF(AC147&gt;=5,AVERAGE(LARGE(U147:AB147,_xlfn.SEQUENCE(5))),AVERAGE(LARGE(U147:AB147,_xlfn.SEQUENCE(AC147)))),"")</f>
        <v/>
      </c>
      <c r="AF147" s="49">
        <f t="shared" si="91"/>
        <v>0</v>
      </c>
      <c r="AG147" s="19" t="str" cm="1">
        <f t="array" ref="AG147">IFERROR(IF(AC147&gt;=5,SUM(LARGE(M147:T147,_xlfn.SEQUENCE(5))),SUM(LARGE(M147:T147,_xlfn.SEQUENCE(AC147)))),"")</f>
        <v/>
      </c>
      <c r="AH147" s="19" t="str">
        <f t="shared" si="80"/>
        <v/>
      </c>
      <c r="AI147" s="19" t="str">
        <f t="shared" si="77"/>
        <v/>
      </c>
      <c r="AJ147" s="50" t="str">
        <f t="shared" si="92"/>
        <v/>
      </c>
      <c r="AN147" s="19">
        <f t="shared" si="78"/>
        <v>0</v>
      </c>
      <c r="AO147" s="229" t="str">
        <f t="shared" si="79"/>
        <v/>
      </c>
      <c r="AP147" t="str">
        <f>IF(AC147=0,"",IF(COUNTIFS(AN:AN,AN147,AO:AO,"&gt;"&amp;AO147)+COUNTIFS(AN$6:AN147,AN147,AO$6:AO147,"="&amp;AO147)=0,"",COUNTIFS(AN:AN,AN147,AO:AO,"&gt;"&amp;AO147)+COUNTIFS(AN$6:AN147,AN147,AO$6:AO147,"="&amp;AO147)))</f>
        <v/>
      </c>
    </row>
    <row r="148" spans="1:42" x14ac:dyDescent="0.35">
      <c r="A148" s="19" t="str">
        <f t="shared" si="93"/>
        <v>A</v>
      </c>
      <c r="B148" s="19" t="str">
        <f>IF(AC148=0,"",IF(COUNTIFS(A:A,A148,AE:AE,"&gt;"&amp;AE148)+COUNTIFS(A$6:A148,A148,AE$6:AE148,"="&amp;AE148)=0,"",COUNTIFS(A:A,A148,AE:AE,"&gt;"&amp;AE148)+COUNTIFS(A$6:A148,A148,AE$6:AE148,"="&amp;AE148)))</f>
        <v/>
      </c>
      <c r="C148" s="19" t="str">
        <f>IF(AC148=0,"",IF(COUNTIFS($AE$6:$AE$152,"&gt;"&amp;AE148)+COUNTIFS(AE$6:AE148,"="&amp;AE148)=0,"",COUNTIFS($AE$6:$AE$152,"&gt;"&amp;AE148)+COUNTIFS(AE$6:AE148,"="&amp;AE148)))</f>
        <v/>
      </c>
      <c r="D148" s="19" t="str">
        <f>IF(AC148=0,"",IF(COUNTIFS($AE$6:$AE$200,"&gt;"&amp;AE148)+COUNTIFS(AE$6:AE148,"="&amp;AE148)=0,"",COUNTIFS($AE$6:$AE$200,"&gt;"&amp;AE148)+COUNTIFS(AE$6:AE148,"="&amp;AE148)))</f>
        <v/>
      </c>
      <c r="E148" s="19" t="str">
        <f>IF(AC148=0,"",IF(COUNTIFS(AN:AN,AN148,AO:AO,"&gt;"&amp;AO148)+COUNTIFS(AN$6:AN148,AN148,AO$6:AO148,"="&amp;AO148)=0,"",COUNTIFS(AN:AN,AN148,AO:AO,"&gt;"&amp;AO148)+COUNTIFS(AN$6:AN148,AN148,AO$6:AO148,"="&amp;AO148)))</f>
        <v/>
      </c>
      <c r="F148" s="201" t="s">
        <v>29</v>
      </c>
      <c r="G148" s="206">
        <f>IF(F148="","",VLOOKUP(F148,Lookups!$A$2:$F$99,2,FALSE))</f>
        <v>376</v>
      </c>
      <c r="H148" s="13" t="str">
        <f>IF(F148="","",VLOOKUP(F148,Lookups!$A$2:$F$1003,3,FALSE))</f>
        <v>Grade A</v>
      </c>
      <c r="I148" s="52" t="str">
        <f>IFERROR(VLOOKUP(AD148,Lookups!$R$2:$S$6,2,TRUE),"")</f>
        <v/>
      </c>
      <c r="J148" s="13" t="str">
        <f>IF(F148="","",VLOOKUP(F148,Lookups!$A$2:$F$99,4,FALSE))</f>
        <v>PCP Class</v>
      </c>
      <c r="K148" s="13" t="str">
        <f>IF(F148="","",VLOOKUP(F148,Lookups!$A$2:$F$99,5,FALSE))</f>
        <v>Meon</v>
      </c>
      <c r="L148" s="147" t="str">
        <f>IF(F148="","",VLOOKUP(F148,Lookups!$A$2:$F$99,6,FALSE))</f>
        <v>Meon</v>
      </c>
      <c r="M148" s="133" t="str">
        <f>IF(F148="","",IF(VLOOKUP(F148,Scores!$A$2:$J$98,3,FALSE)=0,"",VLOOKUP(F148,Scores!$A$2:$J$98,3,FALSE)))</f>
        <v/>
      </c>
      <c r="N148" s="67" t="str">
        <f>IF(F148="","",IF(VLOOKUP(F148,Scores!$A$2:$J$98,4,FALSE)=0,"",VLOOKUP(F148,Scores!$A$2:$J$98,4,FALSE)))</f>
        <v/>
      </c>
      <c r="O148" s="67" t="str">
        <f>IF(F148="","",IF(VLOOKUP(F148,Scores!$A$2:$J$98,5,FALSE)=0,"",VLOOKUP(F148,Scores!$A$2:$J$98,5,FALSE)))</f>
        <v/>
      </c>
      <c r="P148" s="67" t="str">
        <f>IF(F148="","",IF(VLOOKUP(F148,Scores!$A$2:$J$98,6,FALSE)=0,"",VLOOKUP(F148,Scores!$A$2:$J$98,6,FALSE)))</f>
        <v/>
      </c>
      <c r="Q148" s="67" t="str">
        <f>IF(F148="","",IF(VLOOKUP(F148,Scores!$A$2:$J$98,7,FALSE)=0,"",VLOOKUP(F148,Scores!$A$2:$J$98,7,FALSE)))</f>
        <v/>
      </c>
      <c r="R148" s="67" t="str">
        <f>IF(F148="","",IF(VLOOKUP(F148,Scores!$A$2:$J$98,8,FALSE)=0,"",VLOOKUP(F148,Scores!$A$2:$J$98,8,FALSE)))</f>
        <v/>
      </c>
      <c r="S148" s="67" t="str">
        <f>IF(F148="","",IF(VLOOKUP(F148,Scores!$A$2:$J$98,9,FALSE)=0,"",VLOOKUP(F148,Scores!$A$2:$J$98,9,FALSE)))</f>
        <v/>
      </c>
      <c r="T148" s="67" t="str">
        <f>IF(F148="","",IF(VLOOKUP(F148,Scores!$A$2:$J$98,10,FALSE)=0,"",VLOOKUP(F148,Scores!$A$2:$J$98,10,FALSE)))</f>
        <v/>
      </c>
      <c r="U148" s="46" t="str">
        <f t="shared" si="81"/>
        <v/>
      </c>
      <c r="V148" s="46" t="str">
        <f t="shared" si="82"/>
        <v/>
      </c>
      <c r="W148" s="46" t="str">
        <f t="shared" si="83"/>
        <v/>
      </c>
      <c r="X148" s="46" t="str">
        <f t="shared" si="84"/>
        <v/>
      </c>
      <c r="Y148" s="46" t="str">
        <f t="shared" si="85"/>
        <v/>
      </c>
      <c r="Z148" s="46" t="str">
        <f t="shared" si="86"/>
        <v/>
      </c>
      <c r="AA148" s="46" t="str">
        <f t="shared" si="87"/>
        <v/>
      </c>
      <c r="AB148" s="46" t="str">
        <f t="shared" si="88"/>
        <v/>
      </c>
      <c r="AC148" s="48">
        <f t="shared" si="89"/>
        <v>0</v>
      </c>
      <c r="AD148" s="47" t="str">
        <f t="shared" si="90"/>
        <v/>
      </c>
      <c r="AE148" s="46" t="str" cm="1">
        <f t="array" ref="AE148">IFERROR(IF(AC148&gt;=5,AVERAGE(LARGE(U148:AB148,_xlfn.SEQUENCE(5))),AVERAGE(LARGE(U148:AB148,_xlfn.SEQUENCE(AC148)))),"")</f>
        <v/>
      </c>
      <c r="AF148" s="49">
        <f t="shared" si="91"/>
        <v>0</v>
      </c>
      <c r="AG148" s="19" t="str" cm="1">
        <f t="array" ref="AG148">IFERROR(IF(AC148&gt;=5,SUM(LARGE(M148:T148,_xlfn.SEQUENCE(5))),SUM(LARGE(M148:T148,_xlfn.SEQUENCE(AC148)))),"")</f>
        <v/>
      </c>
      <c r="AH148" s="19" t="str">
        <f t="shared" si="80"/>
        <v/>
      </c>
      <c r="AI148" s="19" t="str">
        <f t="shared" si="77"/>
        <v/>
      </c>
      <c r="AJ148" s="50" t="str">
        <f t="shared" si="92"/>
        <v/>
      </c>
      <c r="AN148" s="19">
        <f t="shared" si="78"/>
        <v>0</v>
      </c>
      <c r="AO148" s="229" t="str">
        <f t="shared" si="79"/>
        <v/>
      </c>
      <c r="AP148" t="str">
        <f>IF(AC148=0,"",IF(COUNTIFS(AN:AN,AN148,AO:AO,"&gt;"&amp;AO148)+COUNTIFS(AN$6:AN148,AN148,AO$6:AO148,"="&amp;AO148)=0,"",COUNTIFS(AN:AN,AN148,AO:AO,"&gt;"&amp;AO148)+COUNTIFS(AN$6:AN148,AN148,AO$6:AO148,"="&amp;AO148)))</f>
        <v/>
      </c>
    </row>
    <row r="149" spans="1:42" x14ac:dyDescent="0.35">
      <c r="A149" s="19" t="str">
        <f t="shared" si="93"/>
        <v/>
      </c>
      <c r="B149" s="19" t="str">
        <f>IF(AC149=0,"",IF(COUNTIFS(A:A,A149,AE:AE,"&gt;"&amp;AE149)+COUNTIFS(A$6:A149,A149,AE$6:AE149,"="&amp;AE149)=0,"",COUNTIFS(A:A,A149,AE:AE,"&gt;"&amp;AE149)+COUNTIFS(A$6:A149,A149,AE$6:AE149,"="&amp;AE149)))</f>
        <v/>
      </c>
      <c r="C149" s="19" t="str">
        <f>IF(AC149=0,"",IF(COUNTIFS($AE$6:$AE$152,"&gt;"&amp;AE149)+COUNTIFS(AE$6:AE149,"="&amp;AE149)=0,"",COUNTIFS($AE$6:$AE$152,"&gt;"&amp;AE149)+COUNTIFS(AE$6:AE149,"="&amp;AE149)))</f>
        <v/>
      </c>
      <c r="D149" s="19" t="str">
        <f>IF(AC149=0,"",IF(COUNTIFS($AE$6:$AE$200,"&gt;"&amp;AE149)+COUNTIFS(AE$6:AE149,"="&amp;AE149)=0,"",COUNTIFS($AE$6:$AE$200,"&gt;"&amp;AE149)+COUNTIFS(AE$6:AE149,"="&amp;AE149)))</f>
        <v/>
      </c>
      <c r="E149" s="19" t="str">
        <f>IF(AC149=0,"",IF(COUNTIFS(AN:AN,AN149,AO:AO,"&gt;"&amp;AO149)+COUNTIFS(AN$6:AN149,AN149,AO$6:AO149,"="&amp;AO149)=0,"",COUNTIFS(AN:AN,AN149,AO:AO,"&gt;"&amp;AO149)+COUNTIFS(AN$6:AN149,AN149,AO$6:AO149,"="&amp;AO149)))</f>
        <v/>
      </c>
      <c r="F149" s="201"/>
      <c r="G149" s="206" t="str">
        <f>IF(F149="","",VLOOKUP(F149,Lookups!$A$2:$F$99,2,FALSE))</f>
        <v/>
      </c>
      <c r="H149" s="13" t="str">
        <f>IF(F149="","",VLOOKUP(F149,Lookups!$A$2:$F$1003,3,FALSE))</f>
        <v/>
      </c>
      <c r="I149" s="52" t="str">
        <f>IFERROR(VLOOKUP(AD149,Lookups!$R$2:$S$6,2,TRUE),"")</f>
        <v/>
      </c>
      <c r="J149" s="13" t="str">
        <f>IF(F149="","",VLOOKUP(F149,Lookups!$A$2:$F$99,4,FALSE))</f>
        <v/>
      </c>
      <c r="K149" s="13" t="str">
        <f>IF(F149="","",VLOOKUP(F149,Lookups!$A$2:$F$99,5,FALSE))</f>
        <v/>
      </c>
      <c r="L149" s="147" t="str">
        <f>IF(F149="","",VLOOKUP(F149,Lookups!$A$2:$F$99,6,FALSE))</f>
        <v/>
      </c>
      <c r="M149" s="133" t="str">
        <f>IF(F149="","",IF(VLOOKUP(F149,Scores!$A$2:$J$98,3,FALSE)=0,"",VLOOKUP(F149,Scores!$A$2:$J$98,3,FALSE)))</f>
        <v/>
      </c>
      <c r="N149" s="67" t="str">
        <f>IF(F149="","",IF(VLOOKUP(F149,Scores!$A$2:$J$98,4,FALSE)=0,"",VLOOKUP(F149,Scores!$A$2:$J$98,4,FALSE)))</f>
        <v/>
      </c>
      <c r="O149" s="67" t="str">
        <f>IF(F149="","",IF(VLOOKUP(F149,Scores!$A$2:$J$98,5,FALSE)=0,"",VLOOKUP(F149,Scores!$A$2:$J$98,5,FALSE)))</f>
        <v/>
      </c>
      <c r="P149" s="67" t="str">
        <f>IF(F149="","",IF(VLOOKUP(F149,Scores!$A$2:$J$98,6,FALSE)=0,"",VLOOKUP(F149,Scores!$A$2:$J$98,6,FALSE)))</f>
        <v/>
      </c>
      <c r="Q149" s="67" t="str">
        <f>IF(F149="","",IF(VLOOKUP(F149,Scores!$A$2:$J$98,7,FALSE)=0,"",VLOOKUP(F149,Scores!$A$2:$J$98,7,FALSE)))</f>
        <v/>
      </c>
      <c r="R149" s="67" t="str">
        <f>IF(F149="","",IF(VLOOKUP(F149,Scores!$A$2:$J$98,8,FALSE)=0,"",VLOOKUP(F149,Scores!$A$2:$J$98,8,FALSE)))</f>
        <v/>
      </c>
      <c r="S149" s="67" t="str">
        <f>IF(F149="","",IF(VLOOKUP(F149,Scores!$A$2:$J$98,9,FALSE)=0,"",VLOOKUP(F149,Scores!$A$2:$J$98,9,FALSE)))</f>
        <v/>
      </c>
      <c r="T149" s="67" t="str">
        <f>IF(F149="","",IF(VLOOKUP(F149,Scores!$A$2:$J$98,10,FALSE)=0,"",VLOOKUP(F149,Scores!$A$2:$J$98,10,FALSE)))</f>
        <v/>
      </c>
      <c r="U149" s="46" t="str">
        <f t="shared" si="81"/>
        <v/>
      </c>
      <c r="V149" s="46" t="str">
        <f t="shared" si="82"/>
        <v/>
      </c>
      <c r="W149" s="46" t="str">
        <f t="shared" si="83"/>
        <v/>
      </c>
      <c r="X149" s="46" t="str">
        <f t="shared" si="84"/>
        <v/>
      </c>
      <c r="Y149" s="46" t="str">
        <f t="shared" si="85"/>
        <v/>
      </c>
      <c r="Z149" s="46" t="str">
        <f t="shared" si="86"/>
        <v/>
      </c>
      <c r="AA149" s="46" t="str">
        <f t="shared" si="87"/>
        <v/>
      </c>
      <c r="AB149" s="46" t="str">
        <f t="shared" si="88"/>
        <v/>
      </c>
      <c r="AC149" s="48">
        <f t="shared" si="89"/>
        <v>0</v>
      </c>
      <c r="AD149" s="47" t="str">
        <f t="shared" si="90"/>
        <v/>
      </c>
      <c r="AE149" s="46" t="str" cm="1">
        <f t="array" ref="AE149">IFERROR(IF(AC149&gt;=5,AVERAGE(LARGE(U149:AB149,_xlfn.SEQUENCE(5))),AVERAGE(LARGE(U149:AB149,_xlfn.SEQUENCE(AC149)))),"")</f>
        <v/>
      </c>
      <c r="AF149" s="49">
        <f t="shared" si="91"/>
        <v>0</v>
      </c>
      <c r="AG149" s="19" t="str" cm="1">
        <f t="array" ref="AG149">IFERROR(IF(AC149&gt;=5,SUM(LARGE(M149:T149,_xlfn.SEQUENCE(5))),SUM(LARGE(M149:T149,_xlfn.SEQUENCE(AC149)))),"")</f>
        <v/>
      </c>
      <c r="AH149" s="19" t="str">
        <f t="shared" si="80"/>
        <v/>
      </c>
      <c r="AI149" s="19" t="str">
        <f t="shared" si="77"/>
        <v/>
      </c>
      <c r="AJ149" s="50" t="str">
        <f t="shared" si="92"/>
        <v/>
      </c>
      <c r="AN149" s="19">
        <f t="shared" si="78"/>
        <v>0</v>
      </c>
      <c r="AO149" s="229" t="str">
        <f t="shared" si="79"/>
        <v/>
      </c>
      <c r="AP149" t="str">
        <f>IF(AC149=0,"",IF(COUNTIFS(AN:AN,AN149,AO:AO,"&gt;"&amp;AO149)+COUNTIFS(AN$6:AN149,AN149,AO$6:AO149,"="&amp;AO149)=0,"",COUNTIFS(AN:AN,AN149,AO:AO,"&gt;"&amp;AO149)+COUNTIFS(AN$6:AN149,AN149,AO$6:AO149,"="&amp;AO149)))</f>
        <v/>
      </c>
    </row>
    <row r="150" spans="1:42" x14ac:dyDescent="0.35">
      <c r="A150" s="19" t="str">
        <f t="shared" si="93"/>
        <v/>
      </c>
      <c r="B150" s="19" t="str">
        <f>IF(AC150=0,"",IF(COUNTIFS(A:A,A150,AE:AE,"&gt;"&amp;AE150)+COUNTIFS(A$6:A150,A150,AE$6:AE150,"="&amp;AE150)=0,"",COUNTIFS(A:A,A150,AE:AE,"&gt;"&amp;AE150)+COUNTIFS(A$6:A150,A150,AE$6:AE150,"="&amp;AE150)))</f>
        <v/>
      </c>
      <c r="C150" s="19" t="str">
        <f>IF(AC150=0,"",IF(COUNTIFS($AE$6:$AE$152,"&gt;"&amp;AE150)+COUNTIFS(AE$6:AE150,"="&amp;AE150)=0,"",COUNTIFS($AE$6:$AE$152,"&gt;"&amp;AE150)+COUNTIFS(AE$6:AE150,"="&amp;AE150)))</f>
        <v/>
      </c>
      <c r="D150" s="19" t="str">
        <f>IF(AC150=0,"",IF(COUNTIFS($AE$6:$AE$200,"&gt;"&amp;AE150)+COUNTIFS(AE$6:AE150,"="&amp;AE150)=0,"",COUNTIFS($AE$6:$AE$200,"&gt;"&amp;AE150)+COUNTIFS(AE$6:AE150,"="&amp;AE150)))</f>
        <v/>
      </c>
      <c r="E150" s="19" t="str">
        <f>IF(AC150=0,"",IF(COUNTIFS(AN:AN,AN150,AO:AO,"&gt;"&amp;AO150)+COUNTIFS(AN$6:AN150,AN150,AO$6:AO150,"="&amp;AO150)=0,"",COUNTIFS(AN:AN,AN150,AO:AO,"&gt;"&amp;AO150)+COUNTIFS(AN$6:AN150,AN150,AO$6:AO150,"="&amp;AO150)))</f>
        <v/>
      </c>
      <c r="F150" s="201"/>
      <c r="G150" s="206" t="str">
        <f>IF(F150="","",VLOOKUP(F150,Lookups!$A$2:$F$99,2,FALSE))</f>
        <v/>
      </c>
      <c r="H150" s="13" t="str">
        <f>IF(F150="","",VLOOKUP(F150,Lookups!$A$2:$F$1003,3,FALSE))</f>
        <v/>
      </c>
      <c r="I150" s="52" t="str">
        <f>IFERROR(VLOOKUP(AD150,Lookups!$R$2:$S$6,2,TRUE),"")</f>
        <v/>
      </c>
      <c r="J150" s="13" t="str">
        <f>IF(F150="","",VLOOKUP(F150,Lookups!$A$2:$F$99,4,FALSE))</f>
        <v/>
      </c>
      <c r="K150" s="13" t="str">
        <f>IF(F150="","",VLOOKUP(F150,Lookups!$A$2:$F$99,5,FALSE))</f>
        <v/>
      </c>
      <c r="L150" s="147" t="str">
        <f>IF(F150="","",VLOOKUP(F150,Lookups!$A$2:$F$99,6,FALSE))</f>
        <v/>
      </c>
      <c r="M150" s="133" t="str">
        <f>IF(F150="","",IF(VLOOKUP(F150,Scores!$A$2:$J$98,3,FALSE)=0,"",VLOOKUP(F150,Scores!$A$2:$J$98,3,FALSE)))</f>
        <v/>
      </c>
      <c r="N150" s="67" t="str">
        <f>IF(F150="","",IF(VLOOKUP(F150,Scores!$A$2:$J$98,4,FALSE)=0,"",VLOOKUP(F150,Scores!$A$2:$J$98,4,FALSE)))</f>
        <v/>
      </c>
      <c r="O150" s="67" t="str">
        <f>IF(F150="","",IF(VLOOKUP(F150,Scores!$A$2:$J$98,5,FALSE)=0,"",VLOOKUP(F150,Scores!$A$2:$J$98,5,FALSE)))</f>
        <v/>
      </c>
      <c r="P150" s="67" t="str">
        <f>IF(F150="","",IF(VLOOKUP(F150,Scores!$A$2:$J$98,6,FALSE)=0,"",VLOOKUP(F150,Scores!$A$2:$J$98,6,FALSE)))</f>
        <v/>
      </c>
      <c r="Q150" s="67" t="str">
        <f>IF(F150="","",IF(VLOOKUP(F150,Scores!$A$2:$J$98,7,FALSE)=0,"",VLOOKUP(F150,Scores!$A$2:$J$98,7,FALSE)))</f>
        <v/>
      </c>
      <c r="R150" s="67" t="str">
        <f>IF(F150="","",IF(VLOOKUP(F150,Scores!$A$2:$J$98,8,FALSE)=0,"",VLOOKUP(F150,Scores!$A$2:$J$98,8,FALSE)))</f>
        <v/>
      </c>
      <c r="S150" s="67" t="str">
        <f>IF(F150="","",IF(VLOOKUP(F150,Scores!$A$2:$J$98,9,FALSE)=0,"",VLOOKUP(F150,Scores!$A$2:$J$98,9,FALSE)))</f>
        <v/>
      </c>
      <c r="T150" s="67" t="str">
        <f>IF(F150="","",IF(VLOOKUP(F150,Scores!$A$2:$J$98,10,FALSE)=0,"",VLOOKUP(F150,Scores!$A$2:$J$98,10,FALSE)))</f>
        <v/>
      </c>
      <c r="U150" s="46" t="str">
        <f t="shared" si="81"/>
        <v/>
      </c>
      <c r="V150" s="46" t="str">
        <f t="shared" si="82"/>
        <v/>
      </c>
      <c r="W150" s="46" t="str">
        <f t="shared" si="83"/>
        <v/>
      </c>
      <c r="X150" s="46" t="str">
        <f t="shared" si="84"/>
        <v/>
      </c>
      <c r="Y150" s="46" t="str">
        <f t="shared" si="85"/>
        <v/>
      </c>
      <c r="Z150" s="46" t="str">
        <f t="shared" si="86"/>
        <v/>
      </c>
      <c r="AA150" s="46" t="str">
        <f t="shared" si="87"/>
        <v/>
      </c>
      <c r="AB150" s="46" t="str">
        <f t="shared" si="88"/>
        <v/>
      </c>
      <c r="AC150" s="48">
        <f t="shared" si="89"/>
        <v>0</v>
      </c>
      <c r="AD150" s="47" t="str">
        <f t="shared" si="90"/>
        <v/>
      </c>
      <c r="AE150" s="46" t="str" cm="1">
        <f t="array" ref="AE150">IFERROR(IF(AC150&gt;=5,AVERAGE(LARGE(U150:AB150,_xlfn.SEQUENCE(5))),AVERAGE(LARGE(U150:AB150,_xlfn.SEQUENCE(AC150)))),"")</f>
        <v/>
      </c>
      <c r="AF150" s="49">
        <f t="shared" si="91"/>
        <v>0</v>
      </c>
      <c r="AG150" s="19" t="str" cm="1">
        <f t="array" ref="AG150">IFERROR(IF(AC150&gt;=5,SUM(LARGE(M150:T150,_xlfn.SEQUENCE(5))),SUM(LARGE(M150:T150,_xlfn.SEQUENCE(AC150)))),"")</f>
        <v/>
      </c>
      <c r="AH150" s="19" t="str">
        <f t="shared" si="80"/>
        <v/>
      </c>
      <c r="AI150" s="19" t="str">
        <f t="shared" si="77"/>
        <v/>
      </c>
      <c r="AJ150" s="50" t="str">
        <f t="shared" si="92"/>
        <v/>
      </c>
      <c r="AN150" s="19">
        <f t="shared" si="78"/>
        <v>0</v>
      </c>
      <c r="AO150" s="229" t="str">
        <f t="shared" si="79"/>
        <v/>
      </c>
      <c r="AP150" t="str">
        <f>IF(AC150=0,"",IF(COUNTIFS(AN:AN,AN150,AO:AO,"&gt;"&amp;AO150)+COUNTIFS(AN$6:AN150,AN150,AO$6:AO150,"="&amp;AO150)=0,"",COUNTIFS(AN:AN,AN150,AO:AO,"&gt;"&amp;AO150)+COUNTIFS(AN$6:AN150,AN150,AO$6:AO150,"="&amp;AO150)))</f>
        <v/>
      </c>
    </row>
    <row r="151" spans="1:42" ht="15" thickBot="1" x14ac:dyDescent="0.4">
      <c r="A151" s="19" t="str">
        <f t="shared" si="93"/>
        <v/>
      </c>
      <c r="B151" s="19" t="str">
        <f>IF(AC151=0,"",IF(COUNTIFS(A:A,A151,AE:AE,"&gt;"&amp;AE151)+COUNTIFS(A$6:A151,A151,AE$6:AE151,"="&amp;AE151)=0,"",COUNTIFS(A:A,A151,AE:AE,"&gt;"&amp;AE151)+COUNTIFS(A$6:A151,A151,AE$6:AE151,"="&amp;AE151)))</f>
        <v/>
      </c>
      <c r="C151" s="19" t="str">
        <f>IF(AC151=0,"",IF(COUNTIFS($AE$6:$AE$152,"&gt;"&amp;AE151)+COUNTIFS(AE$6:AE151,"="&amp;AE151)=0,"",COUNTIFS($AE$6:$AE$152,"&gt;"&amp;AE151)+COUNTIFS(AE$6:AE151,"="&amp;AE151)))</f>
        <v/>
      </c>
      <c r="D151" s="19" t="str">
        <f>IF(AC151=0,"",IF(COUNTIFS($AE$6:$AE$200,"&gt;"&amp;AE151)+COUNTIFS(AE$6:AE151,"="&amp;AE151)=0,"",COUNTIFS($AE$6:$AE$200,"&gt;"&amp;AE151)+COUNTIFS(AE$6:AE151,"="&amp;AE151)))</f>
        <v/>
      </c>
      <c r="E151" s="19" t="str">
        <f>IF(AC151=0,"",IF(COUNTIFS(AN:AN,AN151,AO:AO,"&gt;"&amp;AO151)+COUNTIFS(AN$6:AN151,AN151,AO$6:AO151,"="&amp;AO151)=0,"",COUNTIFS(AN:AN,AN151,AO:AO,"&gt;"&amp;AO151)+COUNTIFS(AN$6:AN151,AN151,AO$6:AO151,"="&amp;AO151)))</f>
        <v/>
      </c>
      <c r="F151" s="204"/>
      <c r="G151" s="207" t="str">
        <f>IF(F151="","",VLOOKUP(F151,Lookups!$A$2:$F$99,2,FALSE))</f>
        <v/>
      </c>
      <c r="H151" s="148" t="str">
        <f>IF(F151="","",VLOOKUP(F151,Lookups!$A$2:$F$1003,3,FALSE))</f>
        <v/>
      </c>
      <c r="I151" s="149" t="str">
        <f>IFERROR(VLOOKUP(AD151,Lookups!$R$2:$S$6,2,TRUE),"")</f>
        <v/>
      </c>
      <c r="J151" s="148" t="str">
        <f>IF(F151="","",VLOOKUP(F151,Lookups!$A$2:$F$99,4,FALSE))</f>
        <v/>
      </c>
      <c r="K151" s="148" t="str">
        <f>IF(F151="","",VLOOKUP(F151,Lookups!$A$2:$F$99,5,FALSE))</f>
        <v/>
      </c>
      <c r="L151" s="150" t="str">
        <f>IF(F151="","",VLOOKUP(F151,Lookups!$A$2:$F$99,6,FALSE))</f>
        <v/>
      </c>
      <c r="M151" s="133" t="str">
        <f>IF(F151="","",IF(VLOOKUP(F151,Scores!$A$2:$J$98,3,FALSE)=0,"",VLOOKUP(F151,Scores!$A$2:$J$98,3,FALSE)))</f>
        <v/>
      </c>
      <c r="N151" s="67" t="str">
        <f>IF(F151="","",IF(VLOOKUP(F151,Scores!$A$2:$J$98,4,FALSE)=0,"",VLOOKUP(F151,Scores!$A$2:$J$98,4,FALSE)))</f>
        <v/>
      </c>
      <c r="O151" s="67" t="str">
        <f>IF(F151="","",IF(VLOOKUP(F151,Scores!$A$2:$J$98,5,FALSE)=0,"",VLOOKUP(F151,Scores!$A$2:$J$98,5,FALSE)))</f>
        <v/>
      </c>
      <c r="P151" s="67" t="str">
        <f>IF(F151="","",IF(VLOOKUP(F151,Scores!$A$2:$J$98,6,FALSE)=0,"",VLOOKUP(F151,Scores!$A$2:$J$98,6,FALSE)))</f>
        <v/>
      </c>
      <c r="Q151" s="67" t="str">
        <f>IF(F151="","",IF(VLOOKUP(F151,Scores!$A$2:$J$98,7,FALSE)=0,"",VLOOKUP(F151,Scores!$A$2:$J$98,7,FALSE)))</f>
        <v/>
      </c>
      <c r="R151" s="67" t="str">
        <f>IF(F151="","",IF(VLOOKUP(F151,Scores!$A$2:$J$98,8,FALSE)=0,"",VLOOKUP(F151,Scores!$A$2:$J$98,8,FALSE)))</f>
        <v/>
      </c>
      <c r="S151" s="67" t="str">
        <f>IF(F151="","",IF(VLOOKUP(F151,Scores!$A$2:$J$98,9,FALSE)=0,"",VLOOKUP(F151,Scores!$A$2:$J$98,9,FALSE)))</f>
        <v/>
      </c>
      <c r="T151" s="67" t="str">
        <f>IF(F151="","",IF(VLOOKUP(F151,Scores!$A$2:$J$98,10,FALSE)=0,"",VLOOKUP(F151,Scores!$A$2:$J$98,10,FALSE)))</f>
        <v/>
      </c>
      <c r="U151" s="46" t="str">
        <f t="shared" si="81"/>
        <v/>
      </c>
      <c r="V151" s="46" t="str">
        <f t="shared" si="82"/>
        <v/>
      </c>
      <c r="W151" s="46" t="str">
        <f t="shared" si="83"/>
        <v/>
      </c>
      <c r="X151" s="46" t="str">
        <f t="shared" si="84"/>
        <v/>
      </c>
      <c r="Y151" s="46" t="str">
        <f t="shared" si="85"/>
        <v/>
      </c>
      <c r="Z151" s="46" t="str">
        <f t="shared" si="86"/>
        <v/>
      </c>
      <c r="AA151" s="46" t="str">
        <f t="shared" si="87"/>
        <v/>
      </c>
      <c r="AB151" s="46" t="str">
        <f t="shared" si="88"/>
        <v/>
      </c>
      <c r="AC151" s="48">
        <f t="shared" si="89"/>
        <v>0</v>
      </c>
      <c r="AD151" s="47" t="str">
        <f t="shared" si="90"/>
        <v/>
      </c>
      <c r="AE151" s="46" t="str" cm="1">
        <f t="array" ref="AE151">IFERROR(IF(AC151&gt;=5,AVERAGE(LARGE(U151:AB151,_xlfn.SEQUENCE(5))),AVERAGE(LARGE(U151:AB151,_xlfn.SEQUENCE(AC151)))),"")</f>
        <v/>
      </c>
      <c r="AF151" s="49">
        <f t="shared" si="91"/>
        <v>0</v>
      </c>
      <c r="AG151" s="19" t="str" cm="1">
        <f t="array" ref="AG151">IFERROR(IF(AC151&gt;=5,SUM(LARGE(M151:T151,_xlfn.SEQUENCE(5))),SUM(LARGE(M151:T151,_xlfn.SEQUENCE(AC151)))),"")</f>
        <v/>
      </c>
      <c r="AH151" s="19" t="str">
        <f t="shared" si="80"/>
        <v/>
      </c>
      <c r="AI151" s="19" t="str">
        <f t="shared" si="77"/>
        <v/>
      </c>
      <c r="AJ151" s="50" t="str">
        <f t="shared" si="92"/>
        <v/>
      </c>
      <c r="AN151" s="19">
        <f t="shared" si="78"/>
        <v>0</v>
      </c>
      <c r="AO151" s="229" t="str">
        <f t="shared" si="79"/>
        <v/>
      </c>
      <c r="AP151" t="str">
        <f>IF(AC151=0,"",IF(COUNTIFS(AN:AN,AN151,AO:AO,"&gt;"&amp;AO151)+COUNTIFS(AN$6:AN151,AN151,AO$6:AO151,"="&amp;AO151)=0,"",COUNTIFS(AN:AN,AN151,AO:AO,"&gt;"&amp;AO151)+COUNTIFS(AN$6:AN151,AN151,AO$6:AO151,"="&amp;AO151)))</f>
        <v/>
      </c>
    </row>
    <row r="152" spans="1:42" ht="15" thickBot="1" x14ac:dyDescent="0.4">
      <c r="B152" s="19" t="str">
        <f>IF(AC152=0,"",IF(COUNTIFS(A:A,A152,AE:AE,"&gt;"&amp;AE152)+COUNTIFS(A$6:A152,A152,AE$6:AE152,"="&amp;AE152)=0,"",COUNTIFS(A:A,A152,AE:AE,"&gt;"&amp;AE152)+COUNTIFS(A$6:A152,A152,AE$6:AE152,"="&amp;AE152)))</f>
        <v/>
      </c>
      <c r="C152" s="19" t="str">
        <f>IF(AC152=0,"",IF(COUNTIFS($AE$6:$AE$200,"&gt;"&amp;AE152)+COUNTIFS(AE$6:AE152,"="&amp;AE152)=0,"",COUNTIFS($AE$6:$AE$200,"&gt;"&amp;AE152)+COUNTIFS(AE$6:AE152,"="&amp;AE152)))</f>
        <v/>
      </c>
      <c r="D152" s="19" t="str">
        <f>IF(AC152=0,"",IF(COUNTIFS($AE$6:$AE$200,"&gt;"&amp;AE152)+COUNTIFS(AE$6:AE152,"="&amp;AE152)=0,"",COUNTIFS($AE$6:$AE$200,"&gt;"&amp;AE152)+COUNTIFS(AE$6:AE152,"="&amp;AE152)))</f>
        <v/>
      </c>
      <c r="E152" s="19" t="str">
        <f>IF(AC152=0,"",IF(COUNTIFS(AN:AN,AN152,AO:AO,"&gt;"&amp;AO152)+COUNTIFS(AN$6:AN152,AN152,AO$6:AO152,"="&amp;AO152)=0,"",COUNTIFS(AN:AN,AN152,AO:AO,"&gt;"&amp;AO152)+COUNTIFS(AN$6:AN152,AN152,AO$6:AO152,"="&amp;AO152)))</f>
        <v/>
      </c>
      <c r="F152" s="141"/>
      <c r="G152" s="142"/>
      <c r="H152" s="142"/>
      <c r="I152" s="143"/>
      <c r="J152" s="142"/>
      <c r="K152" s="142"/>
      <c r="L152" s="142"/>
      <c r="M152" s="21"/>
      <c r="N152" s="21"/>
      <c r="O152" s="21"/>
      <c r="P152" s="21"/>
      <c r="Q152" s="21"/>
      <c r="R152" s="21"/>
      <c r="S152" s="21"/>
      <c r="T152" s="21"/>
      <c r="U152" s="114"/>
      <c r="V152" s="114"/>
      <c r="W152" s="114"/>
      <c r="X152" s="114"/>
      <c r="Y152" s="114"/>
      <c r="Z152" s="114"/>
      <c r="AA152" s="114"/>
      <c r="AB152" s="114"/>
      <c r="AC152" s="115"/>
      <c r="AD152" s="47"/>
      <c r="AE152" s="114"/>
      <c r="AF152" s="49"/>
      <c r="AI152" s="19" t="str">
        <f t="shared" ref="AI152:AI167" si="94">IF(AC152=0,"",RANK(AF152,$AF$6:$AF$175))</f>
        <v/>
      </c>
      <c r="AJ152" s="50"/>
      <c r="AN152" s="19">
        <f t="shared" si="78"/>
        <v>0</v>
      </c>
      <c r="AO152" s="229" t="str">
        <f t="shared" si="79"/>
        <v/>
      </c>
      <c r="AP152" t="str">
        <f>IF(AC152=0,"",IF(COUNTIFS(AN:AN,AN152,AO:AO,"&gt;"&amp;AO152)+COUNTIFS(AN$6:AN152,AN152,AO$6:AO152,"="&amp;AO152)=0,"",COUNTIFS(AN:AN,AN152,AO:AO,"&gt;"&amp;AO152)+COUNTIFS(AN$6:AN152,AN152,AO$6:AO152,"="&amp;AO152)))</f>
        <v/>
      </c>
    </row>
    <row r="153" spans="1:42" x14ac:dyDescent="0.35">
      <c r="A153" s="19" t="str">
        <f t="shared" si="93"/>
        <v>V</v>
      </c>
      <c r="B153" s="19" t="str">
        <f>IF(AC153=0,"",IF(COUNTIFS(A:A,A153,AE:AE,"&gt;"&amp;AE153)+COUNTIFS(A$6:A153,A153,AE$6:AE153,"="&amp;AE153)=0,"",COUNTIFS(A:A,A153,AE:AE,"&gt;"&amp;AE153)+COUNTIFS(A$6:A153,A153,AE$6:AE153,"="&amp;AE153)))</f>
        <v/>
      </c>
      <c r="C153" s="19" t="str">
        <f>IF(OR(A153="V",AC153=0),"",IF(COUNTIFS($AE$6:$AE$200,"&gt;"&amp;AE153)+COUNTIFS(AE$6:AE153,"="&amp;AE153)=0,"",COUNTIFS($AE$6:$AE$200,"&gt;"&amp;AE153)+COUNTIFS(AE$6:AE153,"="&amp;AE153)))</f>
        <v/>
      </c>
      <c r="D153" s="19" t="str">
        <f>IF(AC153=0,"",IF(COUNTIFS($AE$6:$AE$200,"&gt;"&amp;AE153)+COUNTIFS(AE$6:AE153,"="&amp;AE153)=0,"",COUNTIFS($AE$6:$AE$200,"&gt;"&amp;AE153)+COUNTIFS(AE$6:AE153,"="&amp;AE153)))</f>
        <v/>
      </c>
      <c r="F153" s="200" t="s">
        <v>167</v>
      </c>
      <c r="G153" s="197">
        <f>IF(F153="","",VLOOKUP(F153,Lookups!$A$2:$F$99,2,FALSE))</f>
        <v>0</v>
      </c>
      <c r="H153" s="134" t="str">
        <f>IF(F153="","",VLOOKUP(F153,Lookups!$A$2:$F$1003,3,FALSE))</f>
        <v>Grade AA</v>
      </c>
      <c r="I153" s="135" t="str">
        <f>IFERROR(VLOOKUP(AD153,Lookups!$R$2:$S$6,2,TRUE),"")</f>
        <v/>
      </c>
      <c r="J153" s="134" t="str">
        <f>IF(F153="","",VLOOKUP(F153,Lookups!$A$2:$F$99,4,FALSE))</f>
        <v>PCP Class</v>
      </c>
      <c r="K153" s="134" t="str">
        <f>IF(F153="","",VLOOKUP(F153,Lookups!$A$2:$F$99,5,FALSE))</f>
        <v>VISITOR</v>
      </c>
      <c r="L153" s="136" t="str">
        <f>IF(F153="","",VLOOKUP(F153,Lookups!$A$2:$F$99,6,FALSE))</f>
        <v>Kent Woods</v>
      </c>
      <c r="M153" s="133" t="str">
        <f>IF(F153="","",IF(VLOOKUP(F153,Scores!$A$2:$J$98,3,FALSE)=0,"",VLOOKUP(F153,Scores!$A$2:$J$98,3,FALSE)))</f>
        <v/>
      </c>
      <c r="N153" s="67" t="str">
        <f>IF(F153="","",IF(VLOOKUP(F153,Scores!$A$2:$J$98,4,FALSE)=0,"",VLOOKUP(F153,Scores!$A$2:$J$98,4,FALSE)))</f>
        <v/>
      </c>
      <c r="O153" s="67" t="str">
        <f>IF(F153="","",IF(VLOOKUP(F153,Scores!$A$2:$J$98,5,FALSE)=0,"",VLOOKUP(F153,Scores!$A$2:$J$98,5,FALSE)))</f>
        <v/>
      </c>
      <c r="P153" s="67" t="str">
        <f>IF(F153="","",IF(VLOOKUP(F153,Scores!$A$2:$J$98,6,FALSE)=0,"",VLOOKUP(F153,Scores!$A$2:$J$98,6,FALSE)))</f>
        <v/>
      </c>
      <c r="Q153" s="67" t="str">
        <f>IF(F153="","",IF(VLOOKUP(F153,Scores!$A$2:$J$98,7,FALSE)=0,"",VLOOKUP(F153,Scores!$A$2:$J$98,7,FALSE)))</f>
        <v/>
      </c>
      <c r="R153" s="67" t="str">
        <f>IF(F153="","",IF(VLOOKUP(F153,Scores!$A$2:$J$98,8,FALSE)=0,"",VLOOKUP(F153,Scores!$A$2:$J$98,8,FALSE)))</f>
        <v/>
      </c>
      <c r="S153" s="67" t="str">
        <f>IF(F153="","",IF(VLOOKUP(F153,Scores!$A$2:$J$98,9,FALSE)=0,"",VLOOKUP(F153,Scores!$A$2:$J$98,9,FALSE)))</f>
        <v/>
      </c>
      <c r="T153" s="67" t="str">
        <f>IF(F153="","",IF(VLOOKUP(F153,Scores!$A$2:$J$98,10,FALSE)=0,"",VLOOKUP(F153,Scores!$A$2:$J$98,10,FALSE)))</f>
        <v/>
      </c>
      <c r="U153" s="46" t="str">
        <f t="shared" si="81"/>
        <v/>
      </c>
      <c r="V153" s="46" t="str">
        <f t="shared" si="82"/>
        <v/>
      </c>
      <c r="W153" s="46" t="str">
        <f t="shared" si="83"/>
        <v/>
      </c>
      <c r="X153" s="46" t="str">
        <f t="shared" si="84"/>
        <v/>
      </c>
      <c r="Y153" s="46" t="str">
        <f t="shared" si="85"/>
        <v/>
      </c>
      <c r="Z153" s="46" t="str">
        <f t="shared" si="86"/>
        <v/>
      </c>
      <c r="AA153" s="46" t="str">
        <f t="shared" si="87"/>
        <v/>
      </c>
      <c r="AB153" s="46" t="str">
        <f t="shared" si="88"/>
        <v/>
      </c>
      <c r="AC153" s="48">
        <f t="shared" si="89"/>
        <v>0</v>
      </c>
      <c r="AD153" s="47" t="str">
        <f t="shared" si="90"/>
        <v/>
      </c>
      <c r="AE153" s="46" t="str" cm="1">
        <f t="array" ref="AE153">IFERROR(IF(AC153&gt;=5,AVERAGE(LARGE(U153:AB153,_xlfn.SEQUENCE(5))),AVERAGE(LARGE(U153:AB153,_xlfn.SEQUENCE(AC153)))),"")</f>
        <v/>
      </c>
      <c r="AF153" s="49">
        <f t="shared" si="91"/>
        <v>0</v>
      </c>
      <c r="AG153" s="19" t="str" cm="1">
        <f t="array" ref="AG153">IFERROR(IF(AC153&gt;=5,SUM(LARGE(M153:T153,_xlfn.SEQUENCE(5))),SUM(LARGE(M153:T153,_xlfn.SEQUENCE(AC153)))),"")</f>
        <v/>
      </c>
      <c r="AH153" s="19" t="str">
        <f t="shared" ref="AH153:AH167" si="95">IFERROR(RANK(AE153,$AE$6:$AE$175),"")</f>
        <v/>
      </c>
      <c r="AJ153" s="50" t="str">
        <f t="shared" si="92"/>
        <v/>
      </c>
    </row>
    <row r="154" spans="1:42" x14ac:dyDescent="0.35">
      <c r="A154" s="19" t="str">
        <f t="shared" si="93"/>
        <v>V</v>
      </c>
      <c r="B154" s="19" t="str">
        <f>IF(AC154=0,"",IF(COUNTIFS(A:A,A154,AE:AE,"&gt;"&amp;AE154)+COUNTIFS(A$6:A154,A154,AE$6:AE154,"="&amp;AE154)=0,"",COUNTIFS(A:A,A154,AE:AE,"&gt;"&amp;AE154)+COUNTIFS(A$6:A154,A154,AE$6:AE154,"="&amp;AE154)))</f>
        <v/>
      </c>
      <c r="C154" s="19" t="str">
        <f>IF(OR(A154="V",AC154=0),"",IF(COUNTIFS($AE$6:$AE$200,"&gt;"&amp;AE154)+COUNTIFS(AE$6:AE154,"="&amp;AE154)=0,"",COUNTIFS($AE$6:$AE$200,"&gt;"&amp;AE154)+COUNTIFS(AE$6:AE154,"="&amp;AE154)))</f>
        <v/>
      </c>
      <c r="D154" s="19" t="str">
        <f>IF(AC154=0,"",IF(COUNTIFS($AE$6:$AE$200,"&gt;"&amp;AE154)+COUNTIFS(AE$6:AE154,"="&amp;AE154)=0,"",COUNTIFS($AE$6:$AE$200,"&gt;"&amp;AE154)+COUNTIFS(AE$6:AE154,"="&amp;AE154)))</f>
        <v/>
      </c>
      <c r="F154" s="201" t="s">
        <v>172</v>
      </c>
      <c r="G154" s="198">
        <f>IF(F154="","",VLOOKUP(F154,Lookups!$A$2:$F$99,2,FALSE))</f>
        <v>0</v>
      </c>
      <c r="H154" s="116" t="str">
        <f>IF(F154="","",VLOOKUP(F154,Lookups!$A$2:$F$1003,3,FALSE))</f>
        <v>Grade AA</v>
      </c>
      <c r="I154" s="117" t="str">
        <f>IFERROR(VLOOKUP(AD154,Lookups!$R$2:$S$6,2,TRUE),"")</f>
        <v/>
      </c>
      <c r="J154" s="116" t="str">
        <f>IF(F154="","",VLOOKUP(F154,Lookups!$A$2:$F$99,4,FALSE))</f>
        <v>PCP Class</v>
      </c>
      <c r="K154" s="116" t="str">
        <f>IF(F154="","",VLOOKUP(F154,Lookups!$A$2:$F$99,5,FALSE))</f>
        <v>VISITOR</v>
      </c>
      <c r="L154" s="137" t="str">
        <f>IF(F154="","",VLOOKUP(F154,Lookups!$A$2:$F$99,6,FALSE))</f>
        <v>Kent Woodsman</v>
      </c>
      <c r="M154" s="133" t="str">
        <f>IF(F154="","",IF(VLOOKUP(F154,Scores!$A$2:$J$98,3,FALSE)=0,"",VLOOKUP(F154,Scores!$A$2:$J$98,3,FALSE)))</f>
        <v/>
      </c>
      <c r="N154" s="67" t="str">
        <f>IF(F154="","",IF(VLOOKUP(F154,Scores!$A$2:$J$98,4,FALSE)=0,"",VLOOKUP(F154,Scores!$A$2:$J$98,4,FALSE)))</f>
        <v/>
      </c>
      <c r="O154" s="67" t="str">
        <f>IF(F154="","",IF(VLOOKUP(F154,Scores!$A$2:$J$98,5,FALSE)=0,"",VLOOKUP(F154,Scores!$A$2:$J$98,5,FALSE)))</f>
        <v/>
      </c>
      <c r="P154" s="67" t="str">
        <f>IF(F154="","",IF(VLOOKUP(F154,Scores!$A$2:$J$98,6,FALSE)=0,"",VLOOKUP(F154,Scores!$A$2:$J$98,6,FALSE)))</f>
        <v/>
      </c>
      <c r="Q154" s="67" t="str">
        <f>IF(F154="","",IF(VLOOKUP(F154,Scores!$A$2:$J$98,7,FALSE)=0,"",VLOOKUP(F154,Scores!$A$2:$J$98,7,FALSE)))</f>
        <v/>
      </c>
      <c r="R154" s="67" t="str">
        <f>IF(F154="","",IF(VLOOKUP(F154,Scores!$A$2:$J$98,8,FALSE)=0,"",VLOOKUP(F154,Scores!$A$2:$J$98,8,FALSE)))</f>
        <v/>
      </c>
      <c r="S154" s="67" t="str">
        <f>IF(F154="","",IF(VLOOKUP(F154,Scores!$A$2:$J$98,9,FALSE)=0,"",VLOOKUP(F154,Scores!$A$2:$J$98,9,FALSE)))</f>
        <v/>
      </c>
      <c r="T154" s="67" t="str">
        <f>IF(F154="","",IF(VLOOKUP(F154,Scores!$A$2:$J$98,10,FALSE)=0,"",VLOOKUP(F154,Scores!$A$2:$J$98,10,FALSE)))</f>
        <v/>
      </c>
      <c r="U154" s="46" t="str">
        <f t="shared" si="81"/>
        <v/>
      </c>
      <c r="V154" s="46" t="str">
        <f t="shared" si="82"/>
        <v/>
      </c>
      <c r="W154" s="46" t="str">
        <f t="shared" si="83"/>
        <v/>
      </c>
      <c r="X154" s="46" t="str">
        <f t="shared" si="84"/>
        <v/>
      </c>
      <c r="Y154" s="46" t="str">
        <f t="shared" si="85"/>
        <v/>
      </c>
      <c r="Z154" s="46" t="str">
        <f t="shared" si="86"/>
        <v/>
      </c>
      <c r="AA154" s="46" t="str">
        <f t="shared" si="87"/>
        <v/>
      </c>
      <c r="AB154" s="46" t="str">
        <f t="shared" si="88"/>
        <v/>
      </c>
      <c r="AC154" s="48">
        <f t="shared" si="89"/>
        <v>0</v>
      </c>
      <c r="AD154" s="47" t="str">
        <f t="shared" si="90"/>
        <v/>
      </c>
      <c r="AE154" s="46" t="str" cm="1">
        <f t="array" ref="AE154">IFERROR(IF(AC154&gt;=5,AVERAGE(LARGE(U154:AB154,_xlfn.SEQUENCE(5))),AVERAGE(LARGE(U154:AB154,_xlfn.SEQUENCE(AC154)))),"")</f>
        <v/>
      </c>
      <c r="AF154" s="49">
        <f t="shared" si="91"/>
        <v>0</v>
      </c>
      <c r="AG154" s="19" t="str" cm="1">
        <f t="array" ref="AG154">IFERROR(IF(AC154&gt;=5,SUM(LARGE(M154:T154,_xlfn.SEQUENCE(5))),SUM(LARGE(M154:T154,_xlfn.SEQUENCE(AC154)))),"")</f>
        <v/>
      </c>
      <c r="AH154" s="19" t="str">
        <f t="shared" si="95"/>
        <v/>
      </c>
      <c r="AJ154" s="50" t="str">
        <f t="shared" si="92"/>
        <v/>
      </c>
    </row>
    <row r="155" spans="1:42" x14ac:dyDescent="0.35">
      <c r="A155" s="19" t="str">
        <f t="shared" si="93"/>
        <v>V</v>
      </c>
      <c r="B155" s="19" t="str">
        <f>IF(AC155=0,"",IF(COUNTIFS(A:A,A155,AE:AE,"&gt;"&amp;AE155)+COUNTIFS(A$6:A155,A155,AE$6:AE155,"="&amp;AE155)=0,"",COUNTIFS(A:A,A155,AE:AE,"&gt;"&amp;AE155)+COUNTIFS(A$6:A155,A155,AE$6:AE155,"="&amp;AE155)))</f>
        <v/>
      </c>
      <c r="C155" s="19" t="str">
        <f>IF(OR(A155="V",AC155=0),"",IF(COUNTIFS($AE$6:$AE$200,"&gt;"&amp;AE155)+COUNTIFS(AE$6:AE155,"="&amp;AE155)=0,"",COUNTIFS($AE$6:$AE$200,"&gt;"&amp;AE155)+COUNTIFS(AE$6:AE155,"="&amp;AE155)))</f>
        <v/>
      </c>
      <c r="D155" s="19" t="str">
        <f>IF(AC155=0,"",IF(COUNTIFS($AE$6:$AE$200,"&gt;"&amp;AE155)+COUNTIFS(AE$6:AE155,"="&amp;AE155)=0,"",COUNTIFS($AE$6:$AE$200,"&gt;"&amp;AE155)+COUNTIFS(AE$6:AE155,"="&amp;AE155)))</f>
        <v/>
      </c>
      <c r="F155" s="201" t="s">
        <v>168</v>
      </c>
      <c r="G155" s="198">
        <f>IF(F155="","",VLOOKUP(F155,Lookups!$A$2:$F$99,2,FALSE))</f>
        <v>0</v>
      </c>
      <c r="H155" s="116" t="str">
        <f>IF(F155="","",VLOOKUP(F155,Lookups!$A$2:$F$1003,3,FALSE))</f>
        <v>Grade A</v>
      </c>
      <c r="I155" s="117" t="str">
        <f>IFERROR(VLOOKUP(AD155,Lookups!$R$2:$S$6,2,TRUE),"")</f>
        <v/>
      </c>
      <c r="J155" s="116" t="str">
        <f>IF(F155="","",VLOOKUP(F155,Lookups!$A$2:$F$99,4,FALSE))</f>
        <v>PCP Class</v>
      </c>
      <c r="K155" s="116" t="str">
        <f>IF(F155="","",VLOOKUP(F155,Lookups!$A$2:$F$99,5,FALSE))</f>
        <v>VISITOR</v>
      </c>
      <c r="L155" s="137" t="str">
        <f>IF(F155="","",VLOOKUP(F155,Lookups!$A$2:$F$99,6,FALSE))</f>
        <v>Kent Woods</v>
      </c>
      <c r="M155" s="133" t="str">
        <f>IF(F155="","",IF(VLOOKUP(F155,Scores!$A$2:$J$98,3,FALSE)=0,"",VLOOKUP(F155,Scores!$A$2:$J$98,3,FALSE)))</f>
        <v/>
      </c>
      <c r="N155" s="67" t="str">
        <f>IF(F155="","",IF(VLOOKUP(F155,Scores!$A$2:$J$98,4,FALSE)=0,"",VLOOKUP(F155,Scores!$A$2:$J$98,4,FALSE)))</f>
        <v/>
      </c>
      <c r="O155" s="67" t="str">
        <f>IF(F155="","",IF(VLOOKUP(F155,Scores!$A$2:$J$98,5,FALSE)=0,"",VLOOKUP(F155,Scores!$A$2:$J$98,5,FALSE)))</f>
        <v/>
      </c>
      <c r="P155" s="67" t="str">
        <f>IF(F155="","",IF(VLOOKUP(F155,Scores!$A$2:$J$98,6,FALSE)=0,"",VLOOKUP(F155,Scores!$A$2:$J$98,6,FALSE)))</f>
        <v/>
      </c>
      <c r="Q155" s="67" t="str">
        <f>IF(F155="","",IF(VLOOKUP(F155,Scores!$A$2:$J$98,7,FALSE)=0,"",VLOOKUP(F155,Scores!$A$2:$J$98,7,FALSE)))</f>
        <v/>
      </c>
      <c r="R155" s="67" t="str">
        <f>IF(F155="","",IF(VLOOKUP(F155,Scores!$A$2:$J$98,8,FALSE)=0,"",VLOOKUP(F155,Scores!$A$2:$J$98,8,FALSE)))</f>
        <v/>
      </c>
      <c r="S155" s="67" t="str">
        <f>IF(F155="","",IF(VLOOKUP(F155,Scores!$A$2:$J$98,9,FALSE)=0,"",VLOOKUP(F155,Scores!$A$2:$J$98,9,FALSE)))</f>
        <v/>
      </c>
      <c r="T155" s="67" t="str">
        <f>IF(F155="","",IF(VLOOKUP(F155,Scores!$A$2:$J$98,10,FALSE)=0,"",VLOOKUP(F155,Scores!$A$2:$J$98,10,FALSE)))</f>
        <v/>
      </c>
      <c r="U155" s="46" t="str">
        <f t="shared" si="81"/>
        <v/>
      </c>
      <c r="V155" s="46" t="str">
        <f t="shared" si="82"/>
        <v/>
      </c>
      <c r="W155" s="46" t="str">
        <f t="shared" si="83"/>
        <v/>
      </c>
      <c r="X155" s="46" t="str">
        <f t="shared" si="84"/>
        <v/>
      </c>
      <c r="Y155" s="46" t="str">
        <f t="shared" si="85"/>
        <v/>
      </c>
      <c r="Z155" s="46" t="str">
        <f t="shared" si="86"/>
        <v/>
      </c>
      <c r="AA155" s="46" t="str">
        <f t="shared" si="87"/>
        <v/>
      </c>
      <c r="AB155" s="46" t="str">
        <f t="shared" si="88"/>
        <v/>
      </c>
      <c r="AC155" s="48">
        <f t="shared" si="89"/>
        <v>0</v>
      </c>
      <c r="AD155" s="47" t="str">
        <f t="shared" si="90"/>
        <v/>
      </c>
      <c r="AE155" s="46" t="str" cm="1">
        <f t="array" ref="AE155">IFERROR(IF(AC155&gt;=5,AVERAGE(LARGE(U155:AB155,_xlfn.SEQUENCE(5))),AVERAGE(LARGE(U155:AB155,_xlfn.SEQUENCE(AC155)))),"")</f>
        <v/>
      </c>
      <c r="AF155" s="49">
        <f t="shared" si="91"/>
        <v>0</v>
      </c>
      <c r="AG155" s="19" t="str" cm="1">
        <f t="array" ref="AG155">IFERROR(IF(AC155&gt;=5,SUM(LARGE(M155:T155,_xlfn.SEQUENCE(5))),SUM(LARGE(M155:T155,_xlfn.SEQUENCE(AC155)))),"")</f>
        <v/>
      </c>
      <c r="AH155" s="19" t="str">
        <f t="shared" si="95"/>
        <v/>
      </c>
      <c r="AJ155" s="50" t="str">
        <f t="shared" si="92"/>
        <v/>
      </c>
    </row>
    <row r="156" spans="1:42" x14ac:dyDescent="0.35">
      <c r="A156" s="19" t="str">
        <f t="shared" si="93"/>
        <v>V</v>
      </c>
      <c r="B156" s="19" t="str">
        <f>IF(AC156=0,"",IF(COUNTIFS(A:A,A156,AE:AE,"&gt;"&amp;AE156)+COUNTIFS(A$6:A156,A156,AE$6:AE156,"="&amp;AE156)=0,"",COUNTIFS(A:A,A156,AE:AE,"&gt;"&amp;AE156)+COUNTIFS(A$6:A156,A156,AE$6:AE156,"="&amp;AE156)))</f>
        <v/>
      </c>
      <c r="C156" s="19" t="str">
        <f>IF(OR(A156="V",AC156=0),"",IF(COUNTIFS($AE$6:$AE$200,"&gt;"&amp;AE156)+COUNTIFS(AE$6:AE156,"="&amp;AE156)=0,"",COUNTIFS($AE$6:$AE$200,"&gt;"&amp;AE156)+COUNTIFS(AE$6:AE156,"="&amp;AE156)))</f>
        <v/>
      </c>
      <c r="D156" s="19" t="str">
        <f>IF(AC156=0,"",IF(COUNTIFS($AE$6:$AE$200,"&gt;"&amp;AE156)+COUNTIFS(AE$6:AE156,"="&amp;AE156)=0,"",COUNTIFS($AE$6:$AE$200,"&gt;"&amp;AE156)+COUNTIFS(AE$6:AE156,"="&amp;AE156)))</f>
        <v/>
      </c>
      <c r="F156" s="202" t="s">
        <v>170</v>
      </c>
      <c r="G156" s="198">
        <f>IF(F156="","",VLOOKUP(F156,Lookups!$A$2:$F$99,2,FALSE))</f>
        <v>0</v>
      </c>
      <c r="H156" s="116" t="str">
        <f>IF(F156="","",VLOOKUP(F156,Lookups!$A$2:$F$1003,3,FALSE))</f>
        <v>Grade B</v>
      </c>
      <c r="I156" s="117" t="str">
        <f>IFERROR(VLOOKUP(AD156,Lookups!$R$2:$S$6,2,TRUE),"")</f>
        <v/>
      </c>
      <c r="J156" s="116" t="str">
        <f>IF(F156="","",VLOOKUP(F156,Lookups!$A$2:$F$99,4,FALSE))</f>
        <v>Springer Class</v>
      </c>
      <c r="K156" s="116" t="str">
        <f>IF(F156="","",VLOOKUP(F156,Lookups!$A$2:$F$99,5,FALSE))</f>
        <v>VISITOR</v>
      </c>
      <c r="L156" s="137" t="str">
        <f>IF(F156="","",VLOOKUP(F156,Lookups!$A$2:$F$99,6,FALSE))</f>
        <v>B'Gwent</v>
      </c>
      <c r="M156" s="133" t="str">
        <f>IF(F156="","",IF(VLOOKUP(F156,Scores!$A$2:$J$98,3,FALSE)=0,"",VLOOKUP(F156,Scores!$A$2:$J$98,3,FALSE)))</f>
        <v/>
      </c>
      <c r="N156" s="67" t="str">
        <f>IF(F156="","",IF(VLOOKUP(F156,Scores!$A$2:$J$98,4,FALSE)=0,"",VLOOKUP(F156,Scores!$A$2:$J$98,4,FALSE)))</f>
        <v/>
      </c>
      <c r="O156" s="67" t="str">
        <f>IF(F156="","",IF(VLOOKUP(F156,Scores!$A$2:$J$98,5,FALSE)=0,"",VLOOKUP(F156,Scores!$A$2:$J$98,5,FALSE)))</f>
        <v/>
      </c>
      <c r="P156" s="67" t="str">
        <f>IF(F156="","",IF(VLOOKUP(F156,Scores!$A$2:$J$98,6,FALSE)=0,"",VLOOKUP(F156,Scores!$A$2:$J$98,6,FALSE)))</f>
        <v/>
      </c>
      <c r="Q156" s="67" t="str">
        <f>IF(F156="","",IF(VLOOKUP(F156,Scores!$A$2:$J$98,7,FALSE)=0,"",VLOOKUP(F156,Scores!$A$2:$J$98,7,FALSE)))</f>
        <v/>
      </c>
      <c r="R156" s="67" t="str">
        <f>IF(F156="","",IF(VLOOKUP(F156,Scores!$A$2:$J$98,8,FALSE)=0,"",VLOOKUP(F156,Scores!$A$2:$J$98,8,FALSE)))</f>
        <v/>
      </c>
      <c r="S156" s="67" t="str">
        <f>IF(F156="","",IF(VLOOKUP(F156,Scores!$A$2:$J$98,9,FALSE)=0,"",VLOOKUP(F156,Scores!$A$2:$J$98,9,FALSE)))</f>
        <v/>
      </c>
      <c r="T156" s="67" t="str">
        <f>IF(F156="","",IF(VLOOKUP(F156,Scores!$A$2:$J$98,10,FALSE)=0,"",VLOOKUP(F156,Scores!$A$2:$J$98,10,FALSE)))</f>
        <v/>
      </c>
      <c r="U156" s="46" t="str">
        <f t="shared" si="81"/>
        <v/>
      </c>
      <c r="V156" s="46" t="str">
        <f t="shared" si="82"/>
        <v/>
      </c>
      <c r="W156" s="46" t="str">
        <f t="shared" si="83"/>
        <v/>
      </c>
      <c r="X156" s="46" t="str">
        <f t="shared" si="84"/>
        <v/>
      </c>
      <c r="Y156" s="46" t="str">
        <f t="shared" si="85"/>
        <v/>
      </c>
      <c r="Z156" s="46" t="str">
        <f t="shared" si="86"/>
        <v/>
      </c>
      <c r="AA156" s="46" t="str">
        <f t="shared" si="87"/>
        <v/>
      </c>
      <c r="AB156" s="46" t="str">
        <f t="shared" si="88"/>
        <v/>
      </c>
      <c r="AC156" s="48">
        <f t="shared" si="89"/>
        <v>0</v>
      </c>
      <c r="AD156" s="47" t="str">
        <f t="shared" si="90"/>
        <v/>
      </c>
      <c r="AE156" s="46" t="str" cm="1">
        <f t="array" ref="AE156">IFERROR(IF(AC156&gt;=5,AVERAGE(LARGE(U156:AB156,_xlfn.SEQUENCE(5))),AVERAGE(LARGE(U156:AB156,_xlfn.SEQUENCE(AC156)))),"")</f>
        <v/>
      </c>
      <c r="AF156" s="49">
        <f t="shared" si="91"/>
        <v>0</v>
      </c>
      <c r="AG156" s="19" t="str" cm="1">
        <f t="array" ref="AG156">IFERROR(IF(AC156&gt;=5,SUM(LARGE(M156:T156,_xlfn.SEQUENCE(5))),SUM(LARGE(M156:T156,_xlfn.SEQUENCE(AC156)))),"")</f>
        <v/>
      </c>
      <c r="AH156" s="19" t="str">
        <f t="shared" si="95"/>
        <v/>
      </c>
      <c r="AJ156" s="50" t="str">
        <f t="shared" si="92"/>
        <v/>
      </c>
    </row>
    <row r="157" spans="1:42" x14ac:dyDescent="0.35">
      <c r="A157" s="19" t="str">
        <f t="shared" si="93"/>
        <v>V</v>
      </c>
      <c r="B157" s="19" t="str">
        <f>IF(AC157=0,"",IF(COUNTIFS(A:A,A157,AE:AE,"&gt;"&amp;AE157)+COUNTIFS(A$6:A157,A157,AE$6:AE157,"="&amp;AE157)=0,"",COUNTIFS(A:A,A157,AE:AE,"&gt;"&amp;AE157)+COUNTIFS(A$6:A157,A157,AE$6:AE157,"="&amp;AE157)))</f>
        <v/>
      </c>
      <c r="C157" s="19" t="str">
        <f>IF(OR(A157="V",AC157=0),"",IF(COUNTIFS($AE$6:$AE$200,"&gt;"&amp;AE157)+COUNTIFS(AE$6:AE157,"="&amp;AE157)=0,"",COUNTIFS($AE$6:$AE$200,"&gt;"&amp;AE157)+COUNTIFS(AE$6:AE157,"="&amp;AE157)))</f>
        <v/>
      </c>
      <c r="D157" s="19" t="str">
        <f>IF(AC157=0,"",IF(COUNTIFS($AE$6:$AE$200,"&gt;"&amp;AE157)+COUNTIFS(AE$6:AE157,"="&amp;AE157)=0,"",COUNTIFS($AE$6:$AE$200,"&gt;"&amp;AE157)+COUNTIFS(AE$6:AE157,"="&amp;AE157)))</f>
        <v/>
      </c>
      <c r="F157" s="203" t="s">
        <v>183</v>
      </c>
      <c r="G157" s="198">
        <f>IF(F157="","",VLOOKUP(F157,Lookups!$A$2:$F$99,2,FALSE))</f>
        <v>0</v>
      </c>
      <c r="H157" s="116" t="str">
        <f>IF(F157="","",VLOOKUP(F157,Lookups!$A$2:$F$1003,3,FALSE))</f>
        <v>Grade TBC</v>
      </c>
      <c r="I157" s="117" t="str">
        <f>IFERROR(VLOOKUP(AD157,Lookups!$R$2:$S$6,2,TRUE),"")</f>
        <v/>
      </c>
      <c r="J157" s="116">
        <f>IF(F157="","",VLOOKUP(F157,Lookups!$A$2:$F$99,4,FALSE))</f>
        <v>0</v>
      </c>
      <c r="K157" s="116" t="str">
        <f>IF(F157="","",VLOOKUP(F157,Lookups!$A$2:$F$99,5,FALSE))</f>
        <v>VISITOR</v>
      </c>
      <c r="L157" s="137" t="str">
        <f>IF(F157="","",VLOOKUP(F157,Lookups!$A$2:$F$99,6,FALSE))</f>
        <v>B'Gwent</v>
      </c>
      <c r="M157" s="133" t="str">
        <f>IF(F157="","",IF(VLOOKUP(F157,Scores!$A$2:$J$98,3,FALSE)=0,"",VLOOKUP(F157,Scores!$A$2:$J$98,3,FALSE)))</f>
        <v/>
      </c>
      <c r="N157" s="67" t="str">
        <f>IF(F157="","",IF(VLOOKUP(F157,Scores!$A$2:$J$98,4,FALSE)=0,"",VLOOKUP(F157,Scores!$A$2:$J$98,4,FALSE)))</f>
        <v/>
      </c>
      <c r="O157" s="67" t="str">
        <f>IF(F157="","",IF(VLOOKUP(F157,Scores!$A$2:$J$98,5,FALSE)=0,"",VLOOKUP(F157,Scores!$A$2:$J$98,5,FALSE)))</f>
        <v/>
      </c>
      <c r="P157" s="67" t="str">
        <f>IF(F157="","",IF(VLOOKUP(F157,Scores!$A$2:$J$98,6,FALSE)=0,"",VLOOKUP(F157,Scores!$A$2:$J$98,6,FALSE)))</f>
        <v/>
      </c>
      <c r="Q157" s="67" t="str">
        <f>IF(F157="","",IF(VLOOKUP(F157,Scores!$A$2:$J$98,7,FALSE)=0,"",VLOOKUP(F157,Scores!$A$2:$J$98,7,FALSE)))</f>
        <v/>
      </c>
      <c r="R157" s="67" t="str">
        <f>IF(F157="","",IF(VLOOKUP(F157,Scores!$A$2:$J$98,8,FALSE)=0,"",VLOOKUP(F157,Scores!$A$2:$J$98,8,FALSE)))</f>
        <v/>
      </c>
      <c r="S157" s="67" t="str">
        <f>IF(F157="","",IF(VLOOKUP(F157,Scores!$A$2:$J$98,9,FALSE)=0,"",VLOOKUP(F157,Scores!$A$2:$J$98,9,FALSE)))</f>
        <v/>
      </c>
      <c r="T157" s="67" t="str">
        <f>IF(F157="","",IF(VLOOKUP(F157,Scores!$A$2:$J$98,10,FALSE)=0,"",VLOOKUP(F157,Scores!$A$2:$J$98,10,FALSE)))</f>
        <v/>
      </c>
      <c r="U157" s="46" t="str">
        <f t="shared" si="81"/>
        <v/>
      </c>
      <c r="V157" s="46" t="str">
        <f t="shared" si="82"/>
        <v/>
      </c>
      <c r="W157" s="46" t="str">
        <f t="shared" si="83"/>
        <v/>
      </c>
      <c r="X157" s="46" t="str">
        <f t="shared" si="84"/>
        <v/>
      </c>
      <c r="Y157" s="46" t="str">
        <f t="shared" si="85"/>
        <v/>
      </c>
      <c r="Z157" s="46" t="str">
        <f t="shared" si="86"/>
        <v/>
      </c>
      <c r="AA157" s="46" t="str">
        <f t="shared" si="87"/>
        <v/>
      </c>
      <c r="AB157" s="46" t="str">
        <f t="shared" si="88"/>
        <v/>
      </c>
      <c r="AC157" s="48">
        <f t="shared" si="89"/>
        <v>0</v>
      </c>
      <c r="AD157" s="47" t="str">
        <f t="shared" si="90"/>
        <v/>
      </c>
      <c r="AE157" s="46" t="str" cm="1">
        <f t="array" ref="AE157">IFERROR(IF(AC157&gt;=5,AVERAGE(LARGE(U157:AB157,_xlfn.SEQUENCE(5))),AVERAGE(LARGE(U157:AB157,_xlfn.SEQUENCE(AC157)))),"")</f>
        <v/>
      </c>
      <c r="AF157" s="49">
        <f t="shared" si="91"/>
        <v>0</v>
      </c>
      <c r="AG157" s="19" t="str" cm="1">
        <f t="array" ref="AG157">IFERROR(IF(AC157&gt;=5,SUM(LARGE(M157:T157,_xlfn.SEQUENCE(5))),SUM(LARGE(M157:T157,_xlfn.SEQUENCE(AC157)))),"")</f>
        <v/>
      </c>
      <c r="AH157" s="19" t="str">
        <f t="shared" si="95"/>
        <v/>
      </c>
      <c r="AJ157" s="50" t="str">
        <f t="shared" si="92"/>
        <v/>
      </c>
    </row>
    <row r="158" spans="1:42" x14ac:dyDescent="0.35">
      <c r="A158" s="19" t="str">
        <f t="shared" si="93"/>
        <v>V</v>
      </c>
      <c r="B158" s="19" t="str">
        <f>IF(AC158=0,"",IF(COUNTIFS(A:A,A158,AE:AE,"&gt;"&amp;AE158)+COUNTIFS(A$6:A158,A158,AE$6:AE158,"="&amp;AE158)=0,"",COUNTIFS(A:A,A158,AE:AE,"&gt;"&amp;AE158)+COUNTIFS(A$6:A158,A158,AE$6:AE158,"="&amp;AE158)))</f>
        <v/>
      </c>
      <c r="C158" s="19" t="str">
        <f>IF(OR(A158="V",AC158=0),"",IF(COUNTIFS($AE$6:$AE$200,"&gt;"&amp;AE158)+COUNTIFS(AE$6:AE158,"="&amp;AE158)=0,"",COUNTIFS($AE$6:$AE$200,"&gt;"&amp;AE158)+COUNTIFS(AE$6:AE158,"="&amp;AE158)))</f>
        <v/>
      </c>
      <c r="D158" s="19" t="str">
        <f>IF(AC158=0,"",IF(COUNTIFS($AE$6:$AE$200,"&gt;"&amp;AE158)+COUNTIFS(AE$6:AE158,"="&amp;AE158)=0,"",COUNTIFS($AE$6:$AE$200,"&gt;"&amp;AE158)+COUNTIFS(AE$6:AE158,"="&amp;AE158)))</f>
        <v/>
      </c>
      <c r="F158" s="203" t="s">
        <v>184</v>
      </c>
      <c r="G158" s="198">
        <f>IF(F158="","",VLOOKUP(F158,Lookups!$A$2:$F$99,2,FALSE))</f>
        <v>0</v>
      </c>
      <c r="H158" s="116" t="str">
        <f>IF(F158="","",VLOOKUP(F158,Lookups!$A$2:$F$1003,3,FALSE))</f>
        <v>Grade TBC</v>
      </c>
      <c r="I158" s="117" t="str">
        <f>IFERROR(VLOOKUP(AD158,Lookups!$R$2:$S$6,2,TRUE),"")</f>
        <v/>
      </c>
      <c r="J158" s="116">
        <f>IF(F158="","",VLOOKUP(F158,Lookups!$A$2:$F$99,4,FALSE))</f>
        <v>0</v>
      </c>
      <c r="K158" s="116" t="str">
        <f>IF(F158="","",VLOOKUP(F158,Lookups!$A$2:$F$99,5,FALSE))</f>
        <v>VISITOR</v>
      </c>
      <c r="L158" s="137" t="str">
        <f>IF(F158="","",VLOOKUP(F158,Lookups!$A$2:$F$99,6,FALSE))</f>
        <v>B'Gwent</v>
      </c>
      <c r="M158" s="133" t="str">
        <f>IF(F158="","",IF(VLOOKUP(F158,Scores!$A$2:$J$98,3,FALSE)=0,"",VLOOKUP(F158,Scores!$A$2:$J$98,3,FALSE)))</f>
        <v/>
      </c>
      <c r="N158" s="67" t="str">
        <f>IF(F158="","",IF(VLOOKUP(F158,Scores!$A$2:$J$98,4,FALSE)=0,"",VLOOKUP(F158,Scores!$A$2:$J$98,4,FALSE)))</f>
        <v/>
      </c>
      <c r="O158" s="67" t="str">
        <f>IF(F158="","",IF(VLOOKUP(F158,Scores!$A$2:$J$98,5,FALSE)=0,"",VLOOKUP(F158,Scores!$A$2:$J$98,5,FALSE)))</f>
        <v/>
      </c>
      <c r="P158" s="67" t="str">
        <f>IF(F158="","",IF(VLOOKUP(F158,Scores!$A$2:$J$98,6,FALSE)=0,"",VLOOKUP(F158,Scores!$A$2:$J$98,6,FALSE)))</f>
        <v/>
      </c>
      <c r="Q158" s="67" t="str">
        <f>IF(F158="","",IF(VLOOKUP(F158,Scores!$A$2:$J$98,7,FALSE)=0,"",VLOOKUP(F158,Scores!$A$2:$J$98,7,FALSE)))</f>
        <v/>
      </c>
      <c r="R158" s="67" t="str">
        <f>IF(F158="","",IF(VLOOKUP(F158,Scores!$A$2:$J$98,8,FALSE)=0,"",VLOOKUP(F158,Scores!$A$2:$J$98,8,FALSE)))</f>
        <v/>
      </c>
      <c r="S158" s="67" t="str">
        <f>IF(F158="","",IF(VLOOKUP(F158,Scores!$A$2:$J$98,9,FALSE)=0,"",VLOOKUP(F158,Scores!$A$2:$J$98,9,FALSE)))</f>
        <v/>
      </c>
      <c r="T158" s="67" t="str">
        <f>IF(F158="","",IF(VLOOKUP(F158,Scores!$A$2:$J$98,10,FALSE)=0,"",VLOOKUP(F158,Scores!$A$2:$J$98,10,FALSE)))</f>
        <v/>
      </c>
      <c r="U158" s="46" t="str">
        <f t="shared" si="81"/>
        <v/>
      </c>
      <c r="V158" s="46" t="str">
        <f t="shared" si="82"/>
        <v/>
      </c>
      <c r="W158" s="46" t="str">
        <f t="shared" si="83"/>
        <v/>
      </c>
      <c r="X158" s="46" t="str">
        <f t="shared" si="84"/>
        <v/>
      </c>
      <c r="Y158" s="46" t="str">
        <f t="shared" si="85"/>
        <v/>
      </c>
      <c r="Z158" s="46" t="str">
        <f t="shared" si="86"/>
        <v/>
      </c>
      <c r="AA158" s="46" t="str">
        <f t="shared" si="87"/>
        <v/>
      </c>
      <c r="AB158" s="46" t="str">
        <f t="shared" si="88"/>
        <v/>
      </c>
      <c r="AC158" s="48">
        <f t="shared" si="89"/>
        <v>0</v>
      </c>
      <c r="AD158" s="47" t="str">
        <f t="shared" si="90"/>
        <v/>
      </c>
      <c r="AE158" s="46" t="str" cm="1">
        <f t="array" ref="AE158">IFERROR(IF(AC158&gt;=5,AVERAGE(LARGE(U158:AB158,_xlfn.SEQUENCE(5))),AVERAGE(LARGE(U158:AB158,_xlfn.SEQUENCE(AC158)))),"")</f>
        <v/>
      </c>
      <c r="AF158" s="49">
        <f t="shared" si="91"/>
        <v>0</v>
      </c>
      <c r="AG158" s="19" t="str" cm="1">
        <f t="array" ref="AG158">IFERROR(IF(AC158&gt;=5,SUM(LARGE(M158:T158,_xlfn.SEQUENCE(5))),SUM(LARGE(M158:T158,_xlfn.SEQUENCE(AC158)))),"")</f>
        <v/>
      </c>
      <c r="AH158" s="19" t="str">
        <f t="shared" si="95"/>
        <v/>
      </c>
      <c r="AJ158" s="50" t="str">
        <f t="shared" si="92"/>
        <v/>
      </c>
    </row>
    <row r="159" spans="1:42" x14ac:dyDescent="0.35">
      <c r="A159" s="19" t="str">
        <f>IF(K159="Visitor","V",IF(J159="Springer Class","P",IF(J159="Open Class","O",IF(H159="","",IF(H159="Grade C","C",IF(H159="Grade B","B",IF(H159="Grade A","A",IF(H159="Grade AA","AA","U"))))))))</f>
        <v>V</v>
      </c>
      <c r="B159" s="19" t="str">
        <f>IF(AC159=0,"",IF(COUNTIFS(A:A,A159,AE:AE,"&gt;"&amp;AE159)+COUNTIFS(A$6:A159,A159,AE$6:AE159,"="&amp;AE159)=0,"",COUNTIFS(A:A,A159,AE:AE,"&gt;"&amp;AE159)+COUNTIFS(A$6:A159,A159,AE$6:AE159,"="&amp;AE159)))</f>
        <v/>
      </c>
      <c r="C159" s="19" t="str">
        <f>IF(OR(A159="V",AC159=0),"",IF(COUNTIFS($AE$6:$AE$200,"&gt;"&amp;AE159)+COUNTIFS(AE$6:AE159,"="&amp;AE159)=0,"",COUNTIFS($AE$6:$AE$200,"&gt;"&amp;AE159)+COUNTIFS(AE$6:AE159,"="&amp;AE159)))</f>
        <v/>
      </c>
      <c r="D159" s="19" t="str">
        <f>IF(AC159=0,"",IF(COUNTIFS($AE$6:$AE$200,"&gt;"&amp;AE159)+COUNTIFS(AE$6:AE159,"="&amp;AE159)=0,"",COUNTIFS($AE$6:$AE$200,"&gt;"&amp;AE159)+COUNTIFS(AE$6:AE159,"="&amp;AE159)))</f>
        <v/>
      </c>
      <c r="F159" s="203" t="s">
        <v>165</v>
      </c>
      <c r="G159" s="198">
        <f>IF(F159="","",VLOOKUP(F159,Lookups!$A$2:$F$99,2,FALSE))</f>
        <v>0</v>
      </c>
      <c r="H159" s="116" t="str">
        <f>IF(F159="","",VLOOKUP(F159,Lookups!$A$2:$F$1003,3,FALSE))</f>
        <v>Grade B</v>
      </c>
      <c r="I159" s="117" t="str">
        <f>IFERROR(VLOOKUP(AD159,Lookups!$R$2:$S$6,2,TRUE),"")</f>
        <v/>
      </c>
      <c r="J159" s="116" t="str">
        <f>IF(F159="","",VLOOKUP(F159,Lookups!$A$2:$F$99,4,FALSE))</f>
        <v>PCP Class</v>
      </c>
      <c r="K159" s="116" t="str">
        <f>IF(F159="","",VLOOKUP(F159,Lookups!$A$2:$F$99,5,FALSE))</f>
        <v>VISITOR</v>
      </c>
      <c r="L159" s="137" t="str">
        <f>IF(F159="","",VLOOKUP(F159,Lookups!$A$2:$F$99,6,FALSE))</f>
        <v>Meon</v>
      </c>
      <c r="M159" s="133" t="str">
        <f>IF(F159="","",IF(VLOOKUP(F159,Scores!$A$2:$J$98,3,FALSE)=0,"",VLOOKUP(F159,Scores!$A$2:$J$98,3,FALSE)))</f>
        <v/>
      </c>
      <c r="N159" s="67" t="str">
        <f>IF(F159="","",IF(VLOOKUP(F159,Scores!$A$2:$J$98,4,FALSE)=0,"",VLOOKUP(F159,Scores!$A$2:$J$98,4,FALSE)))</f>
        <v/>
      </c>
      <c r="O159" s="67" t="str">
        <f>IF(F159="","",IF(VLOOKUP(F159,Scores!$A$2:$J$98,5,FALSE)=0,"",VLOOKUP(F159,Scores!$A$2:$J$98,5,FALSE)))</f>
        <v/>
      </c>
      <c r="P159" s="67" t="str">
        <f>IF(F159="","",IF(VLOOKUP(F159,Scores!$A$2:$J$98,6,FALSE)=0,"",VLOOKUP(F159,Scores!$A$2:$J$98,6,FALSE)))</f>
        <v/>
      </c>
      <c r="Q159" s="67" t="str">
        <f>IF(F159="","",IF(VLOOKUP(F159,Scores!$A$2:$J$98,7,FALSE)=0,"",VLOOKUP(F159,Scores!$A$2:$J$98,7,FALSE)))</f>
        <v/>
      </c>
      <c r="R159" s="67" t="str">
        <f>IF(F159="","",IF(VLOOKUP(F159,Scores!$A$2:$J$98,8,FALSE)=0,"",VLOOKUP(F159,Scores!$A$2:$J$98,8,FALSE)))</f>
        <v/>
      </c>
      <c r="S159" s="67" t="str">
        <f>IF(F159="","",IF(VLOOKUP(F159,Scores!$A$2:$J$98,9,FALSE)=0,"",VLOOKUP(F159,Scores!$A$2:$J$98,9,FALSE)))</f>
        <v/>
      </c>
      <c r="T159" s="67" t="str">
        <f>IF(F159="","",IF(VLOOKUP(F159,Scores!$A$2:$J$98,10,FALSE)=0,"",VLOOKUP(F159,Scores!$A$2:$J$98,10,FALSE)))</f>
        <v/>
      </c>
      <c r="U159" s="46" t="str">
        <f>IFERROR(IF(M159=0,"",M159/$M$4),"")</f>
        <v/>
      </c>
      <c r="V159" s="46" t="str">
        <f>IFERROR(IF(N159=0,"",N159/$N$4),"")</f>
        <v/>
      </c>
      <c r="W159" s="46" t="str">
        <f>IFERROR(IF(O159=0,"",O159/$O$4),"")</f>
        <v/>
      </c>
      <c r="X159" s="46" t="str">
        <f>IFERROR(IF(P159=0,"",P159/$P$4),"")</f>
        <v/>
      </c>
      <c r="Y159" s="46" t="str">
        <f>IFERROR(IF(Q159=0,"",Q159/$Q$4),"")</f>
        <v/>
      </c>
      <c r="Z159" s="46" t="str">
        <f>IFERROR(IF(R159=0,"",R159/$R$4),"")</f>
        <v/>
      </c>
      <c r="AA159" s="46" t="str">
        <f>IFERROR(IF(S159=0,"",S159/$S$4),"")</f>
        <v/>
      </c>
      <c r="AB159" s="46" t="str">
        <f>IFERROR(IF(T159=0,"",T159/$T$4),"")</f>
        <v/>
      </c>
      <c r="AC159" s="48">
        <f>COUNT(U159:AB159)</f>
        <v>0</v>
      </c>
      <c r="AD159" s="47" t="str">
        <f>IFERROR(AVERAGE(U159:AB159),"")</f>
        <v/>
      </c>
      <c r="AE159" s="46" t="str" cm="1">
        <f t="array" ref="AE159">IFERROR(IF(AC159&gt;=5,AVERAGE(LARGE(U159:AB159,_xlfn.SEQUENCE(5))),AVERAGE(LARGE(U159:AB159,_xlfn.SEQUENCE(AC159)))),"")</f>
        <v/>
      </c>
      <c r="AF159" s="49">
        <f>SUM(M159:T159)</f>
        <v>0</v>
      </c>
      <c r="AG159" s="19" t="str" cm="1">
        <f t="array" ref="AG159">IFERROR(IF(AC159&gt;=5,SUM(LARGE(M159:T159,_xlfn.SEQUENCE(5))),SUM(LARGE(M159:T159,_xlfn.SEQUENCE(AC159)))),"")</f>
        <v/>
      </c>
      <c r="AH159" s="19" t="str">
        <f t="shared" si="95"/>
        <v/>
      </c>
      <c r="AJ159" s="50" t="str">
        <f>IFERROR(AVERAGE(M159:T159),"")</f>
        <v/>
      </c>
    </row>
    <row r="160" spans="1:42" x14ac:dyDescent="0.35">
      <c r="A160" s="19" t="str">
        <f>IF(K160="Visitor","V",IF(J160="Springer Class","P",IF(J160="Open Class","O",IF(H160="","",IF(H160="Grade C","C",IF(H160="Grade B","B",IF(H160="Grade A","A",IF(H160="Grade AA","AA","U"))))))))</f>
        <v>V</v>
      </c>
      <c r="B160" s="19" t="str">
        <f>IF(AC160=0,"",IF(COUNTIFS(A:A,A160,AE:AE,"&gt;"&amp;AE160)+COUNTIFS(A$6:A160,A160,AE$6:AE160,"="&amp;AE160)=0,"",COUNTIFS(A:A,A160,AE:AE,"&gt;"&amp;AE160)+COUNTIFS(A$6:A160,A160,AE$6:AE160,"="&amp;AE160)))</f>
        <v/>
      </c>
      <c r="C160" s="19" t="str">
        <f>IF(OR(A160="V",AC160=0),"",IF(COUNTIFS($AE$6:$AE$200,"&gt;"&amp;AE160)+COUNTIFS(AE$6:AE160,"="&amp;AE160)=0,"",COUNTIFS($AE$6:$AE$200,"&gt;"&amp;AE160)+COUNTIFS(AE$6:AE160,"="&amp;AE160)))</f>
        <v/>
      </c>
      <c r="D160" s="19" t="str">
        <f>IF(AC160=0,"",IF(COUNTIFS($AE$6:$AE$200,"&gt;"&amp;AE160)+COUNTIFS(AE$6:AE160,"="&amp;AE160)=0,"",COUNTIFS($AE$6:$AE$200,"&gt;"&amp;AE160)+COUNTIFS(AE$6:AE160,"="&amp;AE160)))</f>
        <v/>
      </c>
      <c r="F160" s="201" t="s">
        <v>62</v>
      </c>
      <c r="G160" s="198">
        <f>IF(F160="","",VLOOKUP(F160,Lookups!$A$2:$F$99,2,FALSE))</f>
        <v>1886</v>
      </c>
      <c r="H160" s="116" t="str">
        <f>IF(F160="","",VLOOKUP(F160,Lookups!$A$2:$F$1003,3,FALSE))</f>
        <v>Grade C</v>
      </c>
      <c r="I160" s="117" t="str">
        <f>IFERROR(VLOOKUP(AD160,Lookups!$R$2:$S$6,2,TRUE),"")</f>
        <v/>
      </c>
      <c r="J160" s="116" t="str">
        <f>IF(F160="","",VLOOKUP(F160,Lookups!$A$2:$F$99,4,FALSE))</f>
        <v>PCP Class</v>
      </c>
      <c r="K160" s="116" t="str">
        <f>IF(F160="","",VLOOKUP(F160,Lookups!$A$2:$F$99,5,FALSE))</f>
        <v>VISITOR</v>
      </c>
      <c r="L160" s="137" t="str">
        <f>IF(F160="","",VLOOKUP(F160,Lookups!$A$2:$F$99,6,FALSE))</f>
        <v>Meon</v>
      </c>
      <c r="M160" s="133" t="str">
        <f>IF(F160="","",IF(VLOOKUP(F160,Scores!$A$2:$J$98,3,FALSE)=0,"",VLOOKUP(F160,Scores!$A$2:$J$98,3,FALSE)))</f>
        <v/>
      </c>
      <c r="N160" s="67" t="str">
        <f>IF(F160="","",IF(VLOOKUP(F160,Scores!$A$2:$J$98,4,FALSE)=0,"",VLOOKUP(F160,Scores!$A$2:$J$98,4,FALSE)))</f>
        <v/>
      </c>
      <c r="O160" s="67" t="str">
        <f>IF(F160="","",IF(VLOOKUP(F160,Scores!$A$2:$J$98,5,FALSE)=0,"",VLOOKUP(F160,Scores!$A$2:$J$98,5,FALSE)))</f>
        <v/>
      </c>
      <c r="P160" s="67" t="str">
        <f>IF(F160="","",IF(VLOOKUP(F160,Scores!$A$2:$J$98,6,FALSE)=0,"",VLOOKUP(F160,Scores!$A$2:$J$98,6,FALSE)))</f>
        <v/>
      </c>
      <c r="Q160" s="67" t="str">
        <f>IF(F160="","",IF(VLOOKUP(F160,Scores!$A$2:$J$98,7,FALSE)=0,"",VLOOKUP(F160,Scores!$A$2:$J$98,7,FALSE)))</f>
        <v/>
      </c>
      <c r="R160" s="67" t="str">
        <f>IF(F160="","",IF(VLOOKUP(F160,Scores!$A$2:$J$98,8,FALSE)=0,"",VLOOKUP(F160,Scores!$A$2:$J$98,8,FALSE)))</f>
        <v/>
      </c>
      <c r="S160" s="67" t="str">
        <f>IF(F160="","",IF(VLOOKUP(F160,Scores!$A$2:$J$98,9,FALSE)=0,"",VLOOKUP(F160,Scores!$A$2:$J$98,9,FALSE)))</f>
        <v/>
      </c>
      <c r="T160" s="67" t="str">
        <f>IF(F160="","",IF(VLOOKUP(F160,Scores!$A$2:$J$98,10,FALSE)=0,"",VLOOKUP(F160,Scores!$A$2:$J$98,10,FALSE)))</f>
        <v/>
      </c>
      <c r="U160" s="46" t="str">
        <f>IFERROR(IF(M160=0,"",M160/$M$4),"")</f>
        <v/>
      </c>
      <c r="V160" s="46" t="str">
        <f>IFERROR(IF(N160=0,"",N160/$N$4),"")</f>
        <v/>
      </c>
      <c r="W160" s="46" t="str">
        <f>IFERROR(IF(O160=0,"",O160/$O$4),"")</f>
        <v/>
      </c>
      <c r="X160" s="46" t="str">
        <f>IFERROR(IF(P160=0,"",P160/$P$4),"")</f>
        <v/>
      </c>
      <c r="Y160" s="46" t="str">
        <f>IFERROR(IF(Q160=0,"",Q160/$Q$4),"")</f>
        <v/>
      </c>
      <c r="Z160" s="46" t="str">
        <f>IFERROR(IF(R160=0,"",R160/$R$4),"")</f>
        <v/>
      </c>
      <c r="AA160" s="46" t="str">
        <f>IFERROR(IF(S160=0,"",S160/$S$4),"")</f>
        <v/>
      </c>
      <c r="AB160" s="46" t="str">
        <f>IFERROR(IF(T160=0,"",T160/$T$4),"")</f>
        <v/>
      </c>
      <c r="AC160" s="48">
        <f>COUNT(U160:AB160)</f>
        <v>0</v>
      </c>
      <c r="AD160" s="47" t="str">
        <f>IFERROR(AVERAGE(U160:AB160),"")</f>
        <v/>
      </c>
      <c r="AE160" s="46" t="str" cm="1">
        <f t="array" ref="AE160">IFERROR(IF(AC160&gt;=5,AVERAGE(LARGE(U160:AB160,_xlfn.SEQUENCE(5))),AVERAGE(LARGE(U160:AB160,_xlfn.SEQUENCE(AC160)))),"")</f>
        <v/>
      </c>
      <c r="AF160" s="49">
        <f>SUM(M160:T160)</f>
        <v>0</v>
      </c>
      <c r="AG160" s="19" t="str" cm="1">
        <f t="array" ref="AG160">IFERROR(IF(AC160&gt;=5,SUM(LARGE(M160:T160,_xlfn.SEQUENCE(5))),SUM(LARGE(M160:T160,_xlfn.SEQUENCE(AC160)))),"")</f>
        <v/>
      </c>
      <c r="AH160" s="19" t="str">
        <f t="shared" si="95"/>
        <v/>
      </c>
      <c r="AJ160" s="50" t="str">
        <f>IFERROR(AVERAGE(M160:T160),"")</f>
        <v/>
      </c>
    </row>
    <row r="161" spans="1:36" x14ac:dyDescent="0.35">
      <c r="A161" s="19" t="str">
        <f t="shared" si="93"/>
        <v>V</v>
      </c>
      <c r="B161" s="19" t="str">
        <f>IF(AC161=0,"",IF(COUNTIFS(A:A,A161,AE:AE,"&gt;"&amp;AE161)+COUNTIFS(A$6:A161,A161,AE$6:AE161,"="&amp;AE161)=0,"",COUNTIFS(A:A,A161,AE:AE,"&gt;"&amp;AE161)+COUNTIFS(A$6:A161,A161,AE$6:AE161,"="&amp;AE161)))</f>
        <v/>
      </c>
      <c r="C161" s="19" t="str">
        <f>IF(OR(A161="V",AC161=0),"",IF(COUNTIFS($AE$6:$AE$200,"&gt;"&amp;AE161)+COUNTIFS(AE$6:AE161,"="&amp;AE161)=0,"",COUNTIFS($AE$6:$AE$200,"&gt;"&amp;AE161)+COUNTIFS(AE$6:AE161,"="&amp;AE161)))</f>
        <v/>
      </c>
      <c r="D161" s="19" t="str">
        <f>IF(AC161=0,"",IF(COUNTIFS($AE$6:$AE$200,"&gt;"&amp;AE161)+COUNTIFS(AE$6:AE161,"="&amp;AE161)=0,"",COUNTIFS($AE$6:$AE$200,"&gt;"&amp;AE161)+COUNTIFS(AE$6:AE161,"="&amp;AE161)))</f>
        <v/>
      </c>
      <c r="F161" s="201" t="s">
        <v>46</v>
      </c>
      <c r="G161" s="198">
        <f>IF(F161="","",VLOOKUP(F161,Lookups!$A$2:$F$99,2,FALSE))</f>
        <v>21863</v>
      </c>
      <c r="H161" s="116" t="str">
        <f>IF(F161="","",VLOOKUP(F161,Lookups!$A$2:$F$1003,3,FALSE))</f>
        <v>Grade A</v>
      </c>
      <c r="I161" s="117" t="str">
        <f>IFERROR(VLOOKUP(AD161,Lookups!$R$2:$S$6,2,TRUE),"")</f>
        <v/>
      </c>
      <c r="J161" s="116" t="str">
        <f>IF(F161="","",VLOOKUP(F161,Lookups!$A$2:$F$99,4,FALSE))</f>
        <v>Springer Class</v>
      </c>
      <c r="K161" s="116" t="str">
        <f>IF(F161="","",VLOOKUP(F161,Lookups!$A$2:$F$99,5,FALSE))</f>
        <v>VISITOR</v>
      </c>
      <c r="L161" s="137" t="str">
        <f>IF(F161="","",VLOOKUP(F161,Lookups!$A$2:$F$99,6,FALSE))</f>
        <v>None</v>
      </c>
      <c r="M161" s="133" t="str">
        <f>IF(F161="","",IF(VLOOKUP(F161,Scores!$A$2:$J$98,3,FALSE)=0,"",VLOOKUP(F161,Scores!$A$2:$J$98,3,FALSE)))</f>
        <v/>
      </c>
      <c r="N161" s="67" t="str">
        <f>IF(F161="","",IF(VLOOKUP(F161,Scores!$A$2:$J$98,4,FALSE)=0,"",VLOOKUP(F161,Scores!$A$2:$J$98,4,FALSE)))</f>
        <v/>
      </c>
      <c r="O161" s="67" t="str">
        <f>IF(F161="","",IF(VLOOKUP(F161,Scores!$A$2:$J$98,5,FALSE)=0,"",VLOOKUP(F161,Scores!$A$2:$J$98,5,FALSE)))</f>
        <v/>
      </c>
      <c r="P161" s="67" t="str">
        <f>IF(F161="","",IF(VLOOKUP(F161,Scores!$A$2:$J$98,6,FALSE)=0,"",VLOOKUP(F161,Scores!$A$2:$J$98,6,FALSE)))</f>
        <v/>
      </c>
      <c r="Q161" s="67" t="str">
        <f>IF(F161="","",IF(VLOOKUP(F161,Scores!$A$2:$J$98,7,FALSE)=0,"",VLOOKUP(F161,Scores!$A$2:$J$98,7,FALSE)))</f>
        <v/>
      </c>
      <c r="R161" s="67" t="str">
        <f>IF(F161="","",IF(VLOOKUP(F161,Scores!$A$2:$J$98,8,FALSE)=0,"",VLOOKUP(F161,Scores!$A$2:$J$98,8,FALSE)))</f>
        <v/>
      </c>
      <c r="S161" s="67" t="str">
        <f>IF(F161="","",IF(VLOOKUP(F161,Scores!$A$2:$J$98,9,FALSE)=0,"",VLOOKUP(F161,Scores!$A$2:$J$98,9,FALSE)))</f>
        <v/>
      </c>
      <c r="T161" s="67" t="str">
        <f>IF(F161="","",IF(VLOOKUP(F161,Scores!$A$2:$J$98,10,FALSE)=0,"",VLOOKUP(F161,Scores!$A$2:$J$98,10,FALSE)))</f>
        <v/>
      </c>
      <c r="U161" s="46" t="str">
        <f t="shared" si="81"/>
        <v/>
      </c>
      <c r="V161" s="46" t="str">
        <f t="shared" si="82"/>
        <v/>
      </c>
      <c r="W161" s="46" t="str">
        <f t="shared" si="83"/>
        <v/>
      </c>
      <c r="X161" s="46" t="str">
        <f t="shared" si="84"/>
        <v/>
      </c>
      <c r="Y161" s="46" t="str">
        <f t="shared" si="85"/>
        <v/>
      </c>
      <c r="Z161" s="46" t="str">
        <f t="shared" si="86"/>
        <v/>
      </c>
      <c r="AA161" s="46" t="str">
        <f t="shared" si="87"/>
        <v/>
      </c>
      <c r="AB161" s="46" t="str">
        <f t="shared" si="88"/>
        <v/>
      </c>
      <c r="AC161" s="48">
        <f t="shared" si="89"/>
        <v>0</v>
      </c>
      <c r="AD161" s="47" t="str">
        <f t="shared" si="90"/>
        <v/>
      </c>
      <c r="AE161" s="46" t="str" cm="1">
        <f t="array" ref="AE161">IFERROR(IF(AC161&gt;=5,AVERAGE(LARGE(U161:AB161,_xlfn.SEQUENCE(5))),AVERAGE(LARGE(U161:AB161,_xlfn.SEQUENCE(AC161)))),"")</f>
        <v/>
      </c>
      <c r="AF161" s="49">
        <f t="shared" si="91"/>
        <v>0</v>
      </c>
      <c r="AG161" s="19" t="str" cm="1">
        <f t="array" ref="AG161">IFERROR(IF(AC161&gt;=5,SUM(LARGE(M161:T161,_xlfn.SEQUENCE(5))),SUM(LARGE(M161:T161,_xlfn.SEQUENCE(AC161)))),"")</f>
        <v/>
      </c>
      <c r="AH161" s="19" t="str">
        <f t="shared" si="95"/>
        <v/>
      </c>
      <c r="AJ161" s="50" t="str">
        <f t="shared" si="92"/>
        <v/>
      </c>
    </row>
    <row r="162" spans="1:36" x14ac:dyDescent="0.35">
      <c r="A162" s="19" t="str">
        <f t="shared" si="93"/>
        <v>V</v>
      </c>
      <c r="B162" s="19" t="str">
        <f>IF(AC162=0,"",IF(COUNTIFS(A:A,A162,AE:AE,"&gt;"&amp;AE162)+COUNTIFS(A$6:A162,A162,AE$6:AE162,"="&amp;AE162)=0,"",COUNTIFS(A:A,A162,AE:AE,"&gt;"&amp;AE162)+COUNTIFS(A$6:A162,A162,AE$6:AE162,"="&amp;AE162)))</f>
        <v/>
      </c>
      <c r="C162" s="19" t="str">
        <f>IF(OR(A162="V",AC162=0),"",IF(COUNTIFS($AE$6:$AE$200,"&gt;"&amp;AE162)+COUNTIFS(AE$6:AE162,"="&amp;AE162)=0,"",COUNTIFS($AE$6:$AE$200,"&gt;"&amp;AE162)+COUNTIFS(AE$6:AE162,"="&amp;AE162)))</f>
        <v/>
      </c>
      <c r="D162" s="19" t="str">
        <f>IF(AC162=0,"",IF(COUNTIFS($AE$6:$AE$200,"&gt;"&amp;AE162)+COUNTIFS(AE$6:AE162,"="&amp;AE162)=0,"",COUNTIFS($AE$6:$AE$200,"&gt;"&amp;AE162)+COUNTIFS(AE$6:AE162,"="&amp;AE162)))</f>
        <v/>
      </c>
      <c r="F162" s="201" t="s">
        <v>171</v>
      </c>
      <c r="G162" s="198">
        <f>IF(F162="","",VLOOKUP(F162,Lookups!$A$2:$F$99,2,FALSE))</f>
        <v>0</v>
      </c>
      <c r="H162" s="116" t="str">
        <f>IF(F162="","",VLOOKUP(F162,Lookups!$A$2:$F$1003,3,FALSE))</f>
        <v>Grade B</v>
      </c>
      <c r="I162" s="117" t="str">
        <f>IFERROR(VLOOKUP(AD162,Lookups!$R$2:$S$6,2,TRUE),"")</f>
        <v/>
      </c>
      <c r="J162" s="116" t="str">
        <f>IF(F162="","",VLOOKUP(F162,Lookups!$A$2:$F$99,4,FALSE))</f>
        <v>PCP Class</v>
      </c>
      <c r="K162" s="116" t="str">
        <f>IF(F162="","",VLOOKUP(F162,Lookups!$A$2:$F$99,5,FALSE))</f>
        <v>VISITOR</v>
      </c>
      <c r="L162" s="137">
        <f>IF(F162="","",VLOOKUP(F162,Lookups!$A$2:$F$99,6,FALSE))</f>
        <v>0</v>
      </c>
      <c r="M162" s="133" t="str">
        <f>IF(F162="","",IF(VLOOKUP(F162,Scores!$A$2:$J$98,3,FALSE)=0,"",VLOOKUP(F162,Scores!$A$2:$J$98,3,FALSE)))</f>
        <v/>
      </c>
      <c r="N162" s="67" t="str">
        <f>IF(F162="","",IF(VLOOKUP(F162,Scores!$A$2:$J$98,4,FALSE)=0,"",VLOOKUP(F162,Scores!$A$2:$J$98,4,FALSE)))</f>
        <v/>
      </c>
      <c r="O162" s="67" t="str">
        <f>IF(F162="","",IF(VLOOKUP(F162,Scores!$A$2:$J$98,5,FALSE)=0,"",VLOOKUP(F162,Scores!$A$2:$J$98,5,FALSE)))</f>
        <v/>
      </c>
      <c r="P162" s="67" t="str">
        <f>IF(F162="","",IF(VLOOKUP(F162,Scores!$A$2:$J$98,6,FALSE)=0,"",VLOOKUP(F162,Scores!$A$2:$J$98,6,FALSE)))</f>
        <v/>
      </c>
      <c r="Q162" s="67" t="str">
        <f>IF(F162="","",IF(VLOOKUP(F162,Scores!$A$2:$J$98,7,FALSE)=0,"",VLOOKUP(F162,Scores!$A$2:$J$98,7,FALSE)))</f>
        <v/>
      </c>
      <c r="R162" s="67" t="str">
        <f>IF(F162="","",IF(VLOOKUP(F162,Scores!$A$2:$J$98,8,FALSE)=0,"",VLOOKUP(F162,Scores!$A$2:$J$98,8,FALSE)))</f>
        <v/>
      </c>
      <c r="S162" s="67" t="str">
        <f>IF(F162="","",IF(VLOOKUP(F162,Scores!$A$2:$J$98,9,FALSE)=0,"",VLOOKUP(F162,Scores!$A$2:$J$98,9,FALSE)))</f>
        <v/>
      </c>
      <c r="T162" s="67" t="str">
        <f>IF(F162="","",IF(VLOOKUP(F162,Scores!$A$2:$J$98,10,FALSE)=0,"",VLOOKUP(F162,Scores!$A$2:$J$98,10,FALSE)))</f>
        <v/>
      </c>
      <c r="U162" s="46" t="str">
        <f t="shared" si="81"/>
        <v/>
      </c>
      <c r="V162" s="46" t="str">
        <f t="shared" si="82"/>
        <v/>
      </c>
      <c r="W162" s="46" t="str">
        <f t="shared" si="83"/>
        <v/>
      </c>
      <c r="X162" s="46" t="str">
        <f t="shared" si="84"/>
        <v/>
      </c>
      <c r="Y162" s="46" t="str">
        <f t="shared" si="85"/>
        <v/>
      </c>
      <c r="Z162" s="46" t="str">
        <f t="shared" si="86"/>
        <v/>
      </c>
      <c r="AA162" s="46" t="str">
        <f t="shared" si="87"/>
        <v/>
      </c>
      <c r="AB162" s="46" t="str">
        <f t="shared" si="88"/>
        <v/>
      </c>
      <c r="AC162" s="48">
        <f t="shared" si="89"/>
        <v>0</v>
      </c>
      <c r="AD162" s="47" t="str">
        <f t="shared" si="90"/>
        <v/>
      </c>
      <c r="AE162" s="46" t="str" cm="1">
        <f t="array" ref="AE162">IFERROR(IF(AC162&gt;=5,AVERAGE(LARGE(U162:AB162,_xlfn.SEQUENCE(5))),AVERAGE(LARGE(U162:AB162,_xlfn.SEQUENCE(AC162)))),"")</f>
        <v/>
      </c>
      <c r="AF162" s="49">
        <f t="shared" si="91"/>
        <v>0</v>
      </c>
      <c r="AG162" s="19" t="str" cm="1">
        <f t="array" ref="AG162">IFERROR(IF(AC162&gt;=5,SUM(LARGE(M162:T162,_xlfn.SEQUENCE(5))),SUM(LARGE(M162:T162,_xlfn.SEQUENCE(AC162)))),"")</f>
        <v/>
      </c>
      <c r="AH162" s="19" t="str">
        <f t="shared" si="95"/>
        <v/>
      </c>
      <c r="AJ162" s="50" t="str">
        <f t="shared" si="92"/>
        <v/>
      </c>
    </row>
    <row r="163" spans="1:36" x14ac:dyDescent="0.35">
      <c r="A163" s="19" t="str">
        <f t="shared" si="93"/>
        <v>V</v>
      </c>
      <c r="B163" s="19" t="str">
        <f>IF(AC163=0,"",IF(COUNTIFS(A:A,A163,AE:AE,"&gt;"&amp;AE163)+COUNTIFS(A$6:A163,A163,AE$6:AE163,"="&amp;AE163)=0,"",COUNTIFS(A:A,A163,AE:AE,"&gt;"&amp;AE163)+COUNTIFS(A$6:A163,A163,AE$6:AE163,"="&amp;AE163)))</f>
        <v/>
      </c>
      <c r="C163" s="19" t="str">
        <f>IF(OR(A163="V",AC163=0),"",IF(COUNTIFS($AE$6:$AE$200,"&gt;"&amp;AE163)+COUNTIFS(AE$6:AE163,"="&amp;AE163)=0,"",COUNTIFS($AE$6:$AE$200,"&gt;"&amp;AE163)+COUNTIFS(AE$6:AE163,"="&amp;AE163)))</f>
        <v/>
      </c>
      <c r="D163" s="19" t="str">
        <f>IF(AC163=0,"",IF(COUNTIFS($AE$6:$AE$200,"&gt;"&amp;AE163)+COUNTIFS(AE$6:AE163,"="&amp;AE163)=0,"",COUNTIFS($AE$6:$AE$200,"&gt;"&amp;AE163)+COUNTIFS(AE$6:AE163,"="&amp;AE163)))</f>
        <v/>
      </c>
      <c r="F163" s="201" t="s">
        <v>192</v>
      </c>
      <c r="G163" s="198">
        <f>IF(F163="","",VLOOKUP(F163,Lookups!$A$2:$F$99,2,FALSE))</f>
        <v>0</v>
      </c>
      <c r="H163" s="116" t="str">
        <f>IF(F163="","",VLOOKUP(F163,Lookups!$A$2:$F$1003,3,FALSE))</f>
        <v>Grade TBC</v>
      </c>
      <c r="I163" s="117" t="str">
        <f>IFERROR(VLOOKUP(AD163,Lookups!$R$2:$S$6,2,TRUE),"")</f>
        <v/>
      </c>
      <c r="J163" s="116" t="str">
        <f>IF(F163="","",VLOOKUP(F163,Lookups!$A$2:$F$99,4,FALSE))</f>
        <v>Springer Class</v>
      </c>
      <c r="K163" s="116" t="str">
        <f>IF(F163="","",VLOOKUP(F163,Lookups!$A$2:$F$99,5,FALSE))</f>
        <v>VISITOR</v>
      </c>
      <c r="L163" s="137">
        <f>IF(F163="","",VLOOKUP(F163,Lookups!$A$2:$F$99,6,FALSE))</f>
        <v>0</v>
      </c>
      <c r="M163" s="133" t="str">
        <f>IF(F163="","",IF(VLOOKUP(F163,Scores!$A$2:$J$98,3,FALSE)=0,"",VLOOKUP(F163,Scores!$A$2:$J$98,3,FALSE)))</f>
        <v/>
      </c>
      <c r="N163" s="67" t="str">
        <f>IF(F163="","",IF(VLOOKUP(F163,Scores!$A$2:$J$98,4,FALSE)=0,"",VLOOKUP(F163,Scores!$A$2:$J$98,4,FALSE)))</f>
        <v/>
      </c>
      <c r="O163" s="67" t="str">
        <f>IF(F163="","",IF(VLOOKUP(F163,Scores!$A$2:$J$98,5,FALSE)=0,"",VLOOKUP(F163,Scores!$A$2:$J$98,5,FALSE)))</f>
        <v/>
      </c>
      <c r="P163" s="67" t="str">
        <f>IF(F163="","",IF(VLOOKUP(F163,Scores!$A$2:$J$98,6,FALSE)=0,"",VLOOKUP(F163,Scores!$A$2:$J$98,6,FALSE)))</f>
        <v/>
      </c>
      <c r="Q163" s="67" t="str">
        <f>IF(F163="","",IF(VLOOKUP(F163,Scores!$A$2:$J$98,7,FALSE)=0,"",VLOOKUP(F163,Scores!$A$2:$J$98,7,FALSE)))</f>
        <v/>
      </c>
      <c r="R163" s="67" t="str">
        <f>IF(F163="","",IF(VLOOKUP(F163,Scores!$A$2:$J$98,8,FALSE)=0,"",VLOOKUP(F163,Scores!$A$2:$J$98,8,FALSE)))</f>
        <v/>
      </c>
      <c r="S163" s="67" t="str">
        <f>IF(F163="","",IF(VLOOKUP(F163,Scores!$A$2:$J$98,9,FALSE)=0,"",VLOOKUP(F163,Scores!$A$2:$J$98,9,FALSE)))</f>
        <v/>
      </c>
      <c r="T163" s="67" t="str">
        <f>IF(F163="","",IF(VLOOKUP(F163,Scores!$A$2:$J$98,10,FALSE)=0,"",VLOOKUP(F163,Scores!$A$2:$J$98,10,FALSE)))</f>
        <v/>
      </c>
      <c r="U163" s="46" t="str">
        <f t="shared" si="81"/>
        <v/>
      </c>
      <c r="V163" s="46" t="str">
        <f t="shared" si="82"/>
        <v/>
      </c>
      <c r="W163" s="46" t="str">
        <f t="shared" si="83"/>
        <v/>
      </c>
      <c r="X163" s="46" t="str">
        <f t="shared" si="84"/>
        <v/>
      </c>
      <c r="Y163" s="46" t="str">
        <f t="shared" si="85"/>
        <v/>
      </c>
      <c r="Z163" s="46" t="str">
        <f t="shared" si="86"/>
        <v/>
      </c>
      <c r="AA163" s="46" t="str">
        <f t="shared" si="87"/>
        <v/>
      </c>
      <c r="AB163" s="46" t="str">
        <f t="shared" si="88"/>
        <v/>
      </c>
      <c r="AC163" s="48">
        <f t="shared" si="89"/>
        <v>0</v>
      </c>
      <c r="AD163" s="47" t="str">
        <f t="shared" si="90"/>
        <v/>
      </c>
      <c r="AE163" s="46" t="str" cm="1">
        <f t="array" ref="AE163">IFERROR(IF(AC163&gt;=5,AVERAGE(LARGE(U163:AB163,_xlfn.SEQUENCE(5))),AVERAGE(LARGE(U163:AB163,_xlfn.SEQUENCE(AC163)))),"")</f>
        <v/>
      </c>
      <c r="AF163" s="49">
        <f t="shared" si="91"/>
        <v>0</v>
      </c>
      <c r="AG163" s="19" t="str" cm="1">
        <f t="array" ref="AG163">IFERROR(IF(AC163&gt;=5,SUM(LARGE(M163:T163,_xlfn.SEQUENCE(5))),SUM(LARGE(M163:T163,_xlfn.SEQUENCE(AC163)))),"")</f>
        <v/>
      </c>
      <c r="AH163" s="19" t="str">
        <f t="shared" si="95"/>
        <v/>
      </c>
      <c r="AI163" s="19" t="str">
        <f t="shared" si="94"/>
        <v/>
      </c>
      <c r="AJ163" s="50" t="str">
        <f t="shared" si="92"/>
        <v/>
      </c>
    </row>
    <row r="164" spans="1:36" x14ac:dyDescent="0.35">
      <c r="A164" s="19" t="str">
        <f t="shared" si="93"/>
        <v/>
      </c>
      <c r="B164" s="19" t="str">
        <f>IF(AC164=0,"",IF(COUNTIFS(A:A,A164,AE:AE,"&gt;"&amp;AE164)+COUNTIFS(A$6:A164,A164,AE$6:AE164,"="&amp;AE164)=0,"",COUNTIFS(A:A,A164,AE:AE,"&gt;"&amp;AE164)+COUNTIFS(A$6:A164,A164,AE$6:AE164,"="&amp;AE164)))</f>
        <v/>
      </c>
      <c r="C164" s="19" t="str">
        <f>IF(OR(A164="V",AC164=0),"",IF(COUNTIFS($AE$6:$AE$200,"&gt;"&amp;AE164)+COUNTIFS(AE$6:AE164,"="&amp;AE164)=0,"",COUNTIFS($AE$6:$AE$200,"&gt;"&amp;AE164)+COUNTIFS(AE$6:AE164,"="&amp;AE164)))</f>
        <v/>
      </c>
      <c r="D164" s="19" t="str">
        <f>IF(AC164=0,"",IF(COUNTIFS($AE$6:$AE$200,"&gt;"&amp;AE164)+COUNTIFS(AE$6:AE164,"="&amp;AE164)=0,"",COUNTIFS($AE$6:$AE$200,"&gt;"&amp;AE164)+COUNTIFS(AE$6:AE164,"="&amp;AE164)))</f>
        <v/>
      </c>
      <c r="F164" s="201"/>
      <c r="G164" s="198" t="str">
        <f>IF(F164="","",VLOOKUP(F164,Lookups!$A$2:$F$99,2,FALSE))</f>
        <v/>
      </c>
      <c r="H164" s="116" t="str">
        <f>IF(F164="","",VLOOKUP(F164,Lookups!$A$2:$F$1003,3,FALSE))</f>
        <v/>
      </c>
      <c r="I164" s="117" t="str">
        <f>IFERROR(VLOOKUP(AD164,Lookups!$R$2:$S$6,2,TRUE),"")</f>
        <v/>
      </c>
      <c r="J164" s="116" t="str">
        <f>IF(F164="","",VLOOKUP(F164,Lookups!$A$2:$F$99,4,FALSE))</f>
        <v/>
      </c>
      <c r="K164" s="116" t="str">
        <f>IF(F164="","",VLOOKUP(F164,Lookups!$A$2:$F$99,5,FALSE))</f>
        <v/>
      </c>
      <c r="L164" s="137" t="str">
        <f>IF(F164="","",VLOOKUP(F164,Lookups!$A$2:$F$99,6,FALSE))</f>
        <v/>
      </c>
      <c r="M164" s="133" t="str">
        <f>IF(F164="","",IF(VLOOKUP(F164,Scores!$A$2:$J$98,3,FALSE)=0,"",VLOOKUP(F164,Scores!$A$2:$J$98,3,FALSE)))</f>
        <v/>
      </c>
      <c r="N164" s="67" t="str">
        <f>IF(F164="","",IF(VLOOKUP(F164,Scores!$A$2:$J$98,4,FALSE)=0,"",VLOOKUP(F164,Scores!$A$2:$J$98,4,FALSE)))</f>
        <v/>
      </c>
      <c r="O164" s="67" t="str">
        <f>IF(F164="","",IF(VLOOKUP(F164,Scores!$A$2:$J$98,5,FALSE)=0,"",VLOOKUP(F164,Scores!$A$2:$J$98,5,FALSE)))</f>
        <v/>
      </c>
      <c r="P164" s="67" t="str">
        <f>IF(F164="","",IF(VLOOKUP(F164,Scores!$A$2:$J$98,6,FALSE)=0,"",VLOOKUP(F164,Scores!$A$2:$J$98,6,FALSE)))</f>
        <v/>
      </c>
      <c r="Q164" s="67" t="str">
        <f>IF(F164="","",IF(VLOOKUP(F164,Scores!$A$2:$J$98,7,FALSE)=0,"",VLOOKUP(F164,Scores!$A$2:$J$98,7,FALSE)))</f>
        <v/>
      </c>
      <c r="R164" s="67" t="str">
        <f>IF(F164="","",IF(VLOOKUP(F164,Scores!$A$2:$J$98,8,FALSE)=0,"",VLOOKUP(F164,Scores!$A$2:$J$98,8,FALSE)))</f>
        <v/>
      </c>
      <c r="S164" s="67" t="str">
        <f>IF(F164="","",IF(VLOOKUP(F164,Scores!$A$2:$J$98,9,FALSE)=0,"",VLOOKUP(F164,Scores!$A$2:$J$98,9,FALSE)))</f>
        <v/>
      </c>
      <c r="T164" s="67" t="str">
        <f>IF(F164="","",IF(VLOOKUP(F164,Scores!$A$2:$J$98,10,FALSE)=0,"",VLOOKUP(F164,Scores!$A$2:$J$98,10,FALSE)))</f>
        <v/>
      </c>
      <c r="U164" s="46" t="str">
        <f t="shared" si="81"/>
        <v/>
      </c>
      <c r="V164" s="46" t="str">
        <f t="shared" si="82"/>
        <v/>
      </c>
      <c r="W164" s="46" t="str">
        <f t="shared" si="83"/>
        <v/>
      </c>
      <c r="X164" s="46" t="str">
        <f t="shared" si="84"/>
        <v/>
      </c>
      <c r="Y164" s="46" t="str">
        <f t="shared" si="85"/>
        <v/>
      </c>
      <c r="Z164" s="46" t="str">
        <f t="shared" si="86"/>
        <v/>
      </c>
      <c r="AA164" s="46" t="str">
        <f t="shared" si="87"/>
        <v/>
      </c>
      <c r="AB164" s="46" t="str">
        <f t="shared" si="88"/>
        <v/>
      </c>
      <c r="AC164" s="48">
        <f t="shared" si="89"/>
        <v>0</v>
      </c>
      <c r="AD164" s="47" t="str">
        <f t="shared" si="90"/>
        <v/>
      </c>
      <c r="AE164" s="46" t="str" cm="1">
        <f t="array" ref="AE164">IFERROR(IF(AC164&gt;=5,AVERAGE(LARGE(U164:AB164,_xlfn.SEQUENCE(5))),AVERAGE(LARGE(U164:AB164,_xlfn.SEQUENCE(AC164)))),"")</f>
        <v/>
      </c>
      <c r="AF164" s="49">
        <f t="shared" si="91"/>
        <v>0</v>
      </c>
      <c r="AG164" s="19" t="str" cm="1">
        <f t="array" ref="AG164">IFERROR(IF(AC164&gt;=5,SUM(LARGE(M164:T164,_xlfn.SEQUENCE(5))),SUM(LARGE(M164:T164,_xlfn.SEQUENCE(AC164)))),"")</f>
        <v/>
      </c>
      <c r="AH164" s="19" t="str">
        <f t="shared" si="95"/>
        <v/>
      </c>
      <c r="AI164" s="19" t="str">
        <f t="shared" si="94"/>
        <v/>
      </c>
      <c r="AJ164" s="50" t="str">
        <f t="shared" si="92"/>
        <v/>
      </c>
    </row>
    <row r="165" spans="1:36" x14ac:dyDescent="0.35">
      <c r="A165" s="19" t="str">
        <f t="shared" si="93"/>
        <v/>
      </c>
      <c r="B165" s="19" t="str">
        <f>IF(AC165=0,"",IF(COUNTIFS(A:A,A165,AE:AE,"&gt;"&amp;AE165)+COUNTIFS(A$6:A165,A165,AE$6:AE165,"="&amp;AE165)=0,"",COUNTIFS(A:A,A165,AE:AE,"&gt;"&amp;AE165)+COUNTIFS(A$6:A165,A165,AE$6:AE165,"="&amp;AE165)))</f>
        <v/>
      </c>
      <c r="C165" s="19" t="str">
        <f>IF(OR(A165="V",AC165=0),"",IF(COUNTIFS($AE$6:$AE$200,"&gt;"&amp;AE165)+COUNTIFS(AE$6:AE165,"="&amp;AE165)=0,"",COUNTIFS($AE$6:$AE$200,"&gt;"&amp;AE165)+COUNTIFS(AE$6:AE165,"="&amp;AE165)))</f>
        <v/>
      </c>
      <c r="D165" s="19" t="str">
        <f>IF(AC165=0,"",IF(COUNTIFS($AE$6:$AE$200,"&gt;"&amp;AE165)+COUNTIFS(AE$6:AE165,"="&amp;AE165)=0,"",COUNTIFS($AE$6:$AE$200,"&gt;"&amp;AE165)+COUNTIFS(AE$6:AE165,"="&amp;AE165)))</f>
        <v/>
      </c>
      <c r="F165" s="202"/>
      <c r="G165" s="198" t="str">
        <f>IF(F165="","",VLOOKUP(F165,Lookups!$A$2:$F$99,2,FALSE))</f>
        <v/>
      </c>
      <c r="H165" s="116" t="str">
        <f>IF(F165="","",VLOOKUP(F165,Lookups!$A$2:$F$1003,3,FALSE))</f>
        <v/>
      </c>
      <c r="I165" s="117" t="str">
        <f>IFERROR(VLOOKUP(AD165,Lookups!$R$2:$S$6,2,TRUE),"")</f>
        <v/>
      </c>
      <c r="J165" s="116" t="str">
        <f>IF(F165="","",VLOOKUP(F165,Lookups!$A$2:$F$99,4,FALSE))</f>
        <v/>
      </c>
      <c r="K165" s="116" t="str">
        <f>IF(F165="","",VLOOKUP(F165,Lookups!$A$2:$F$99,5,FALSE))</f>
        <v/>
      </c>
      <c r="L165" s="137" t="str">
        <f>IF(F165="","",VLOOKUP(F165,Lookups!$A$2:$F$99,6,FALSE))</f>
        <v/>
      </c>
      <c r="M165" s="133" t="str">
        <f>IF(F165="","",IF(VLOOKUP(F165,Scores!$A$2:$J$98,3,FALSE)=0,"",VLOOKUP(F165,Scores!$A$2:$J$98,3,FALSE)))</f>
        <v/>
      </c>
      <c r="N165" s="67" t="str">
        <f>IF(F165="","",IF(VLOOKUP(F165,Scores!$A$2:$J$98,4,FALSE)=0,"",VLOOKUP(F165,Scores!$A$2:$J$98,4,FALSE)))</f>
        <v/>
      </c>
      <c r="O165" s="67" t="str">
        <f>IF(F165="","",IF(VLOOKUP(F165,Scores!$A$2:$J$98,5,FALSE)=0,"",VLOOKUP(F165,Scores!$A$2:$J$98,5,FALSE)))</f>
        <v/>
      </c>
      <c r="P165" s="67" t="str">
        <f>IF(F165="","",IF(VLOOKUP(F165,Scores!$A$2:$J$98,6,FALSE)=0,"",VLOOKUP(F165,Scores!$A$2:$J$98,6,FALSE)))</f>
        <v/>
      </c>
      <c r="Q165" s="67" t="str">
        <f>IF(F165="","",IF(VLOOKUP(F165,Scores!$A$2:$J$98,7,FALSE)=0,"",VLOOKUP(F165,Scores!$A$2:$J$98,7,FALSE)))</f>
        <v/>
      </c>
      <c r="R165" s="67" t="str">
        <f>IF(F165="","",IF(VLOOKUP(F165,Scores!$A$2:$J$98,8,FALSE)=0,"",VLOOKUP(F165,Scores!$A$2:$J$98,8,FALSE)))</f>
        <v/>
      </c>
      <c r="S165" s="67" t="str">
        <f>IF(F165="","",IF(VLOOKUP(F165,Scores!$A$2:$J$98,9,FALSE)=0,"",VLOOKUP(F165,Scores!$A$2:$J$98,9,FALSE)))</f>
        <v/>
      </c>
      <c r="T165" s="67" t="str">
        <f>IF(F165="","",IF(VLOOKUP(F165,Scores!$A$2:$J$98,10,FALSE)=0,"",VLOOKUP(F165,Scores!$A$2:$J$98,10,FALSE)))</f>
        <v/>
      </c>
      <c r="U165" s="46" t="str">
        <f t="shared" si="81"/>
        <v/>
      </c>
      <c r="V165" s="46" t="str">
        <f t="shared" si="82"/>
        <v/>
      </c>
      <c r="W165" s="46" t="str">
        <f t="shared" si="83"/>
        <v/>
      </c>
      <c r="X165" s="46" t="str">
        <f t="shared" si="84"/>
        <v/>
      </c>
      <c r="Y165" s="46" t="str">
        <f t="shared" si="85"/>
        <v/>
      </c>
      <c r="Z165" s="46" t="str">
        <f t="shared" si="86"/>
        <v/>
      </c>
      <c r="AA165" s="46" t="str">
        <f t="shared" si="87"/>
        <v/>
      </c>
      <c r="AB165" s="46" t="str">
        <f t="shared" si="88"/>
        <v/>
      </c>
      <c r="AC165" s="48">
        <f t="shared" si="89"/>
        <v>0</v>
      </c>
      <c r="AD165" s="47" t="str">
        <f t="shared" si="90"/>
        <v/>
      </c>
      <c r="AE165" s="46" t="str" cm="1">
        <f t="array" ref="AE165">IFERROR(IF(AC165&gt;=5,AVERAGE(LARGE(U165:AB165,_xlfn.SEQUENCE(5))),AVERAGE(LARGE(U165:AB165,_xlfn.SEQUENCE(AC165)))),"")</f>
        <v/>
      </c>
      <c r="AF165" s="49">
        <f t="shared" si="91"/>
        <v>0</v>
      </c>
      <c r="AG165" s="19" t="str" cm="1">
        <f t="array" ref="AG165">IFERROR(IF(AC165&gt;=5,SUM(LARGE(M165:T165,_xlfn.SEQUENCE(5))),SUM(LARGE(M165:T165,_xlfn.SEQUENCE(AC165)))),"")</f>
        <v/>
      </c>
      <c r="AH165" s="19" t="str">
        <f t="shared" si="95"/>
        <v/>
      </c>
      <c r="AI165" s="19" t="str">
        <f t="shared" si="94"/>
        <v/>
      </c>
      <c r="AJ165" s="50" t="str">
        <f t="shared" si="92"/>
        <v/>
      </c>
    </row>
    <row r="166" spans="1:36" x14ac:dyDescent="0.35">
      <c r="A166" s="19" t="str">
        <f t="shared" si="93"/>
        <v/>
      </c>
      <c r="B166" s="19" t="str">
        <f>IF(AC166=0,"",IF(COUNTIFS(A:A,A166,AE:AE,"&gt;"&amp;AE166)+COUNTIFS(A$6:A166,A166,AE$6:AE166,"="&amp;AE166)=0,"",COUNTIFS(A:A,A166,AE:AE,"&gt;"&amp;AE166)+COUNTIFS(A$6:A166,A166,AE$6:AE166,"="&amp;AE166)))</f>
        <v/>
      </c>
      <c r="C166" s="19" t="str">
        <f>IF(OR(A166="V",AC166=0),"",IF(COUNTIFS($AE$6:$AE$200,"&gt;"&amp;AE166)+COUNTIFS(AE$6:AE166,"="&amp;AE166)=0,"",COUNTIFS($AE$6:$AE$200,"&gt;"&amp;AE166)+COUNTIFS(AE$6:AE166,"="&amp;AE166)))</f>
        <v/>
      </c>
      <c r="D166" s="19" t="str">
        <f>IF(AC166=0,"",IF(COUNTIFS($AE$6:$AE$200,"&gt;"&amp;AE166)+COUNTIFS(AE$6:AE166,"="&amp;AE166)=0,"",COUNTIFS($AE$6:$AE$200,"&gt;"&amp;AE166)+COUNTIFS(AE$6:AE166,"="&amp;AE166)))</f>
        <v/>
      </c>
      <c r="F166" s="203"/>
      <c r="G166" s="198" t="str">
        <f>IF(F166="","",VLOOKUP(F166,Lookups!$A$2:$F$99,2,FALSE))</f>
        <v/>
      </c>
      <c r="H166" s="116" t="str">
        <f>IF(F166="","",VLOOKUP(F166,Lookups!$A$2:$F$1003,3,FALSE))</f>
        <v/>
      </c>
      <c r="I166" s="117" t="str">
        <f>IFERROR(VLOOKUP(AD166,Lookups!$R$2:$S$6,2,TRUE),"")</f>
        <v/>
      </c>
      <c r="J166" s="116" t="str">
        <f>IF(F166="","",VLOOKUP(F166,Lookups!$A$2:$F$99,4,FALSE))</f>
        <v/>
      </c>
      <c r="K166" s="116" t="str">
        <f>IF(F166="","",VLOOKUP(F166,Lookups!$A$2:$F$99,5,FALSE))</f>
        <v/>
      </c>
      <c r="L166" s="137" t="str">
        <f>IF(F166="","",VLOOKUP(F166,Lookups!$A$2:$F$99,6,FALSE))</f>
        <v/>
      </c>
      <c r="M166" s="133" t="str">
        <f>IF(F166="","",IF(VLOOKUP(F166,Scores!$A$2:$J$98,3,FALSE)=0,"",VLOOKUP(F166,Scores!$A$2:$J$98,3,FALSE)))</f>
        <v/>
      </c>
      <c r="N166" s="67" t="str">
        <f>IF(F166="","",IF(VLOOKUP(F166,Scores!$A$2:$J$98,4,FALSE)=0,"",VLOOKUP(F166,Scores!$A$2:$J$98,4,FALSE)))</f>
        <v/>
      </c>
      <c r="O166" s="67" t="str">
        <f>IF(F166="","",IF(VLOOKUP(F166,Scores!$A$2:$J$98,5,FALSE)=0,"",VLOOKUP(F166,Scores!$A$2:$J$98,5,FALSE)))</f>
        <v/>
      </c>
      <c r="P166" s="67" t="str">
        <f>IF(F166="","",IF(VLOOKUP(F166,Scores!$A$2:$J$98,6,FALSE)=0,"",VLOOKUP(F166,Scores!$A$2:$J$98,6,FALSE)))</f>
        <v/>
      </c>
      <c r="Q166" s="67" t="str">
        <f>IF(F166="","",IF(VLOOKUP(F166,Scores!$A$2:$J$98,7,FALSE)=0,"",VLOOKUP(F166,Scores!$A$2:$J$98,7,FALSE)))</f>
        <v/>
      </c>
      <c r="R166" s="67" t="str">
        <f>IF(F166="","",IF(VLOOKUP(F166,Scores!$A$2:$J$98,8,FALSE)=0,"",VLOOKUP(F166,Scores!$A$2:$J$98,8,FALSE)))</f>
        <v/>
      </c>
      <c r="S166" s="67" t="str">
        <f>IF(F166="","",IF(VLOOKUP(F166,Scores!$A$2:$J$98,9,FALSE)=0,"",VLOOKUP(F166,Scores!$A$2:$J$98,9,FALSE)))</f>
        <v/>
      </c>
      <c r="T166" s="67" t="str">
        <f>IF(F166="","",IF(VLOOKUP(F166,Scores!$A$2:$J$98,10,FALSE)=0,"",VLOOKUP(F166,Scores!$A$2:$J$98,10,FALSE)))</f>
        <v/>
      </c>
      <c r="U166" s="46" t="str">
        <f t="shared" si="81"/>
        <v/>
      </c>
      <c r="V166" s="46" t="str">
        <f t="shared" si="82"/>
        <v/>
      </c>
      <c r="W166" s="46" t="str">
        <f t="shared" si="83"/>
        <v/>
      </c>
      <c r="X166" s="46" t="str">
        <f t="shared" si="84"/>
        <v/>
      </c>
      <c r="Y166" s="46" t="str">
        <f t="shared" si="85"/>
        <v/>
      </c>
      <c r="Z166" s="46" t="str">
        <f t="shared" si="86"/>
        <v/>
      </c>
      <c r="AA166" s="46" t="str">
        <f t="shared" si="87"/>
        <v/>
      </c>
      <c r="AB166" s="46" t="str">
        <f t="shared" si="88"/>
        <v/>
      </c>
      <c r="AC166" s="48">
        <f t="shared" si="89"/>
        <v>0</v>
      </c>
      <c r="AD166" s="47" t="str">
        <f t="shared" si="90"/>
        <v/>
      </c>
      <c r="AE166" s="46" t="str" cm="1">
        <f t="array" ref="AE166">IFERROR(IF(AC166&gt;=5,AVERAGE(LARGE(U166:AB166,_xlfn.SEQUENCE(5))),AVERAGE(LARGE(U166:AB166,_xlfn.SEQUENCE(AC166)))),"")</f>
        <v/>
      </c>
      <c r="AF166" s="49">
        <f t="shared" si="91"/>
        <v>0</v>
      </c>
      <c r="AG166" s="19" t="str" cm="1">
        <f t="array" ref="AG166">IFERROR(IF(AC166&gt;=5,SUM(LARGE(M166:T166,_xlfn.SEQUENCE(5))),SUM(LARGE(M166:T166,_xlfn.SEQUENCE(AC166)))),"")</f>
        <v/>
      </c>
      <c r="AH166" s="19" t="str">
        <f t="shared" si="95"/>
        <v/>
      </c>
      <c r="AI166" s="19" t="str">
        <f t="shared" si="94"/>
        <v/>
      </c>
      <c r="AJ166" s="50" t="str">
        <f t="shared" si="92"/>
        <v/>
      </c>
    </row>
    <row r="167" spans="1:36" ht="15" thickBot="1" x14ac:dyDescent="0.4">
      <c r="A167" s="19" t="str">
        <f t="shared" si="93"/>
        <v/>
      </c>
      <c r="B167" s="19" t="str">
        <f>IF(AC167=0,"",IF(COUNTIFS(A:A,A167,AE:AE,"&gt;"&amp;AE167)+COUNTIFS(A$6:A167,A167,AE$6:AE167,"="&amp;AE167)=0,"",COUNTIFS(A:A,A167,AE:AE,"&gt;"&amp;AE167)+COUNTIFS(A$6:A167,A167,AE$6:AE167,"="&amp;AE167)))</f>
        <v/>
      </c>
      <c r="C167" s="19" t="str">
        <f>IF(OR(A167="V",AC167=0),"",IF(COUNTIFS($AE$6:$AE$200,"&gt;"&amp;AE167)+COUNTIFS(AE$6:AE167,"="&amp;AE167)=0,"",COUNTIFS($AE$6:$AE$200,"&gt;"&amp;AE167)+COUNTIFS(AE$6:AE167,"="&amp;AE167)))</f>
        <v/>
      </c>
      <c r="D167" s="19" t="str">
        <f>IF(AC167=0,"",IF(COUNTIFS($AE$6:$AE$200,"&gt;"&amp;AE167)+COUNTIFS(AE$6:AE167,"="&amp;AE167)=0,"",COUNTIFS($AE$6:$AE$200,"&gt;"&amp;AE167)+COUNTIFS(AE$6:AE167,"="&amp;AE167)))</f>
        <v/>
      </c>
      <c r="F167" s="204"/>
      <c r="G167" s="199" t="str">
        <f>IF(F167="","",VLOOKUP(F167,Lookups!$A$2:$F$99,2,FALSE))</f>
        <v/>
      </c>
      <c r="H167" s="138" t="str">
        <f>IF(F167="","",VLOOKUP(F167,Lookups!$A$2:$F$1003,3,FALSE))</f>
        <v/>
      </c>
      <c r="I167" s="139" t="str">
        <f>IFERROR(VLOOKUP(AD167,Lookups!$R$2:$S$6,2,TRUE),"")</f>
        <v/>
      </c>
      <c r="J167" s="138" t="str">
        <f>IF(F167="","",VLOOKUP(F167,Lookups!$A$2:$F$99,4,FALSE))</f>
        <v/>
      </c>
      <c r="K167" s="138" t="str">
        <f>IF(F167="","",VLOOKUP(F167,Lookups!$A$2:$F$99,5,FALSE))</f>
        <v/>
      </c>
      <c r="L167" s="140" t="str">
        <f>IF(F167="","",VLOOKUP(F167,Lookups!$A$2:$F$99,6,FALSE))</f>
        <v/>
      </c>
      <c r="M167" s="133" t="str">
        <f>IF(F167="","",IF(VLOOKUP(F167,Scores!$A$2:$J$98,3,FALSE)=0,"",VLOOKUP(F167,Scores!$A$2:$J$98,3,FALSE)))</f>
        <v/>
      </c>
      <c r="N167" s="67" t="str">
        <f>IF(F167="","",IF(VLOOKUP(F167,Scores!$A$2:$J$98,4,FALSE)=0,"",VLOOKUP(F167,Scores!$A$2:$J$98,4,FALSE)))</f>
        <v/>
      </c>
      <c r="O167" s="67" t="str">
        <f>IF(F167="","",IF(VLOOKUP(F167,Scores!$A$2:$J$98,5,FALSE)=0,"",VLOOKUP(F167,Scores!$A$2:$J$98,5,FALSE)))</f>
        <v/>
      </c>
      <c r="P167" s="67" t="str">
        <f>IF(F167="","",IF(VLOOKUP(F167,Scores!$A$2:$J$98,6,FALSE)=0,"",VLOOKUP(F167,Scores!$A$2:$J$98,6,FALSE)))</f>
        <v/>
      </c>
      <c r="Q167" s="67" t="str">
        <f>IF(F167="","",IF(VLOOKUP(F167,Scores!$A$2:$J$98,7,FALSE)=0,"",VLOOKUP(F167,Scores!$A$2:$J$98,7,FALSE)))</f>
        <v/>
      </c>
      <c r="R167" s="67" t="str">
        <f>IF(F167="","",IF(VLOOKUP(F167,Scores!$A$2:$J$98,8,FALSE)=0,"",VLOOKUP(F167,Scores!$A$2:$J$98,8,FALSE)))</f>
        <v/>
      </c>
      <c r="S167" s="67" t="str">
        <f>IF(F167="","",IF(VLOOKUP(F167,Scores!$A$2:$J$98,9,FALSE)=0,"",VLOOKUP(F167,Scores!$A$2:$J$98,9,FALSE)))</f>
        <v/>
      </c>
      <c r="T167" s="67" t="str">
        <f>IF(F167="","",IF(VLOOKUP(F167,Scores!$A$2:$J$98,10,FALSE)=0,"",VLOOKUP(F167,Scores!$A$2:$J$98,10,FALSE)))</f>
        <v/>
      </c>
      <c r="U167" s="46" t="str">
        <f t="shared" si="81"/>
        <v/>
      </c>
      <c r="V167" s="46" t="str">
        <f t="shared" si="82"/>
        <v/>
      </c>
      <c r="W167" s="46" t="str">
        <f t="shared" si="83"/>
        <v/>
      </c>
      <c r="X167" s="46" t="str">
        <f t="shared" si="84"/>
        <v/>
      </c>
      <c r="Y167" s="46" t="str">
        <f t="shared" si="85"/>
        <v/>
      </c>
      <c r="Z167" s="46" t="str">
        <f t="shared" si="86"/>
        <v/>
      </c>
      <c r="AA167" s="46" t="str">
        <f t="shared" si="87"/>
        <v/>
      </c>
      <c r="AB167" s="46" t="str">
        <f t="shared" si="88"/>
        <v/>
      </c>
      <c r="AC167" s="48">
        <f t="shared" si="89"/>
        <v>0</v>
      </c>
      <c r="AD167" s="47" t="str">
        <f t="shared" si="90"/>
        <v/>
      </c>
      <c r="AE167" s="46" t="str" cm="1">
        <f t="array" ref="AE167">IFERROR(IF(AC167&gt;=5,AVERAGE(LARGE(U167:AB167,_xlfn.SEQUENCE(5))),AVERAGE(LARGE(U167:AB167,_xlfn.SEQUENCE(AC167)))),"")</f>
        <v/>
      </c>
      <c r="AF167" s="49">
        <f t="shared" si="91"/>
        <v>0</v>
      </c>
      <c r="AG167" s="19" t="str" cm="1">
        <f t="array" ref="AG167">IFERROR(IF(AC167&gt;=5,SUM(LARGE(M167:T167,_xlfn.SEQUENCE(5))),SUM(LARGE(M167:T167,_xlfn.SEQUENCE(AC167)))),"")</f>
        <v/>
      </c>
      <c r="AH167" s="19" t="str">
        <f t="shared" si="95"/>
        <v/>
      </c>
      <c r="AI167" s="19" t="str">
        <f t="shared" si="94"/>
        <v/>
      </c>
      <c r="AJ167" s="50" t="str">
        <f t="shared" si="92"/>
        <v/>
      </c>
    </row>
  </sheetData>
  <sortState xmlns:xlrd2="http://schemas.microsoft.com/office/spreadsheetml/2017/richdata2" ref="A6:AQ36">
    <sortCondition descending="1" ref="A6:A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79F-4FEF-4872-98F2-DD826450D74E}">
  <sheetPr filterMode="1">
    <tabColor theme="8" tint="-0.249977111117893"/>
  </sheetPr>
  <dimension ref="A1:S102"/>
  <sheetViews>
    <sheetView workbookViewId="0">
      <pane ySplit="1" topLeftCell="A19" activePane="bottomLeft" state="frozen"/>
      <selection activeCell="C50" sqref="C50"/>
      <selection pane="bottomLeft" activeCell="F30" sqref="F30"/>
    </sheetView>
  </sheetViews>
  <sheetFormatPr defaultRowHeight="14.5" x14ac:dyDescent="0.35"/>
  <cols>
    <col min="1" max="1" width="20.7265625" style="6" customWidth="1"/>
    <col min="2" max="2" width="10.7265625" style="19" bestFit="1" customWidth="1"/>
    <col min="3" max="3" width="12.54296875" style="19" customWidth="1"/>
    <col min="4" max="4" width="13.453125" style="19" bestFit="1" customWidth="1"/>
    <col min="5" max="5" width="15" style="19" customWidth="1"/>
    <col min="6" max="6" width="15.453125" style="19" customWidth="1"/>
    <col min="8" max="8" width="16.54296875" bestFit="1" customWidth="1"/>
    <col min="10" max="10" width="16.7265625" bestFit="1" customWidth="1"/>
    <col min="12" max="12" width="16" bestFit="1" customWidth="1"/>
    <col min="14" max="14" width="15.54296875" customWidth="1"/>
    <col min="16" max="16" width="11.54296875" bestFit="1" customWidth="1"/>
  </cols>
  <sheetData>
    <row r="1" spans="1:19" s="2" customFormat="1" ht="14.25" customHeight="1" thickBot="1" x14ac:dyDescent="0.4">
      <c r="A1" s="65" t="s">
        <v>19</v>
      </c>
      <c r="B1" s="57" t="s">
        <v>31</v>
      </c>
      <c r="C1" s="57" t="s">
        <v>2</v>
      </c>
      <c r="D1" s="57" t="s">
        <v>3</v>
      </c>
      <c r="E1" s="57" t="s">
        <v>4</v>
      </c>
      <c r="F1" s="57" t="s">
        <v>27</v>
      </c>
      <c r="H1" s="1" t="s">
        <v>20</v>
      </c>
      <c r="J1" s="1" t="s">
        <v>21</v>
      </c>
      <c r="L1" s="1" t="s">
        <v>22</v>
      </c>
      <c r="N1" s="1" t="s">
        <v>27</v>
      </c>
      <c r="P1" s="1" t="s">
        <v>150</v>
      </c>
      <c r="R1" s="95" t="s">
        <v>182</v>
      </c>
      <c r="S1" s="95" t="s">
        <v>2</v>
      </c>
    </row>
    <row r="2" spans="1:19" ht="14.25" customHeight="1" thickBot="1" x14ac:dyDescent="0.4">
      <c r="A2" s="63" t="s">
        <v>17</v>
      </c>
      <c r="B2" s="58">
        <v>1294</v>
      </c>
      <c r="C2" s="59" t="s">
        <v>49</v>
      </c>
      <c r="D2" s="59" t="s">
        <v>54</v>
      </c>
      <c r="E2" s="59" t="s">
        <v>70</v>
      </c>
      <c r="F2" s="59" t="s">
        <v>14</v>
      </c>
      <c r="H2" s="3" t="s">
        <v>48</v>
      </c>
      <c r="J2" s="3" t="s">
        <v>54</v>
      </c>
      <c r="L2" s="3" t="s">
        <v>13</v>
      </c>
      <c r="N2" s="3" t="s">
        <v>13</v>
      </c>
      <c r="O2">
        <v>1</v>
      </c>
      <c r="P2" s="3" t="s">
        <v>151</v>
      </c>
      <c r="R2" s="96">
        <v>0</v>
      </c>
      <c r="S2" s="95" t="s">
        <v>181</v>
      </c>
    </row>
    <row r="3" spans="1:19" ht="14.25" customHeight="1" thickBot="1" x14ac:dyDescent="0.4">
      <c r="A3" s="62" t="s">
        <v>116</v>
      </c>
      <c r="B3" s="55">
        <v>611</v>
      </c>
      <c r="C3" s="59" t="s">
        <v>49</v>
      </c>
      <c r="D3" s="59" t="s">
        <v>54</v>
      </c>
      <c r="E3" s="59" t="s">
        <v>47</v>
      </c>
      <c r="F3" s="56" t="s">
        <v>112</v>
      </c>
      <c r="H3" s="3" t="s">
        <v>49</v>
      </c>
      <c r="J3" s="3" t="s">
        <v>55</v>
      </c>
      <c r="L3" s="3" t="s">
        <v>18</v>
      </c>
      <c r="N3" s="3" t="s">
        <v>23</v>
      </c>
      <c r="O3">
        <v>2</v>
      </c>
      <c r="P3" s="3" t="s">
        <v>14</v>
      </c>
      <c r="R3" s="96">
        <v>0.59989999999999999</v>
      </c>
      <c r="S3" s="95" t="s">
        <v>181</v>
      </c>
    </row>
    <row r="4" spans="1:19" ht="14.25" customHeight="1" thickBot="1" x14ac:dyDescent="0.4">
      <c r="A4" s="63" t="s">
        <v>45</v>
      </c>
      <c r="B4" s="58">
        <v>1691</v>
      </c>
      <c r="C4" s="59" t="s">
        <v>49</v>
      </c>
      <c r="D4" s="59" t="s">
        <v>54</v>
      </c>
      <c r="E4" s="59" t="s">
        <v>70</v>
      </c>
      <c r="F4" s="59" t="s">
        <v>14</v>
      </c>
      <c r="H4" s="3" t="s">
        <v>50</v>
      </c>
      <c r="J4" s="3" t="s">
        <v>53</v>
      </c>
      <c r="L4" s="3" t="s">
        <v>23</v>
      </c>
      <c r="N4" s="3" t="s">
        <v>25</v>
      </c>
      <c r="O4">
        <v>3</v>
      </c>
      <c r="P4" s="3" t="s">
        <v>152</v>
      </c>
      <c r="R4" s="96">
        <v>0.6</v>
      </c>
      <c r="S4" s="95" t="s">
        <v>180</v>
      </c>
    </row>
    <row r="5" spans="1:19" ht="14.25" customHeight="1" thickBot="1" x14ac:dyDescent="0.4">
      <c r="A5" s="63" t="s">
        <v>56</v>
      </c>
      <c r="B5" s="58">
        <v>1881</v>
      </c>
      <c r="C5" s="59" t="s">
        <v>50</v>
      </c>
      <c r="D5" s="59" t="s">
        <v>54</v>
      </c>
      <c r="E5" s="59" t="s">
        <v>15</v>
      </c>
      <c r="F5" s="59" t="s">
        <v>15</v>
      </c>
      <c r="H5" s="3" t="s">
        <v>51</v>
      </c>
      <c r="J5" s="3"/>
      <c r="L5" s="3" t="s">
        <v>25</v>
      </c>
      <c r="N5" s="3" t="s">
        <v>14</v>
      </c>
      <c r="O5">
        <v>4</v>
      </c>
      <c r="P5" s="3" t="s">
        <v>153</v>
      </c>
      <c r="R5" s="96">
        <v>0.76</v>
      </c>
      <c r="S5" s="95" t="s">
        <v>179</v>
      </c>
    </row>
    <row r="6" spans="1:19" ht="14.25" customHeight="1" thickBot="1" x14ac:dyDescent="0.4">
      <c r="A6" s="63" t="s">
        <v>1</v>
      </c>
      <c r="B6" s="58">
        <v>1816</v>
      </c>
      <c r="C6" s="59" t="s">
        <v>52</v>
      </c>
      <c r="D6" s="59" t="s">
        <v>53</v>
      </c>
      <c r="E6" s="59" t="s">
        <v>71</v>
      </c>
      <c r="F6" s="59" t="s">
        <v>14</v>
      </c>
      <c r="H6" s="3" t="s">
        <v>52</v>
      </c>
      <c r="J6" s="3"/>
      <c r="L6" s="3" t="s">
        <v>71</v>
      </c>
      <c r="N6" s="3" t="s">
        <v>15</v>
      </c>
      <c r="O6">
        <v>5</v>
      </c>
      <c r="P6" s="3" t="s">
        <v>26</v>
      </c>
      <c r="R6" s="96">
        <v>0.87</v>
      </c>
      <c r="S6" s="95" t="s">
        <v>178</v>
      </c>
    </row>
    <row r="7" spans="1:19" ht="14.25" customHeight="1" x14ac:dyDescent="0.35">
      <c r="A7" s="63" t="s">
        <v>33</v>
      </c>
      <c r="B7" s="58">
        <v>1544</v>
      </c>
      <c r="C7" s="59" t="s">
        <v>49</v>
      </c>
      <c r="D7" s="59" t="s">
        <v>54</v>
      </c>
      <c r="E7" s="59" t="s">
        <v>23</v>
      </c>
      <c r="F7" s="59" t="s">
        <v>23</v>
      </c>
      <c r="H7" s="3"/>
      <c r="J7" s="3"/>
      <c r="L7" s="3" t="s">
        <v>70</v>
      </c>
      <c r="N7" s="3" t="s">
        <v>26</v>
      </c>
      <c r="O7">
        <v>6</v>
      </c>
      <c r="P7" s="3" t="s">
        <v>13</v>
      </c>
    </row>
    <row r="8" spans="1:19" ht="14.25" customHeight="1" x14ac:dyDescent="0.35">
      <c r="A8" s="62" t="s">
        <v>118</v>
      </c>
      <c r="B8" s="55">
        <v>733</v>
      </c>
      <c r="C8" s="59" t="s">
        <v>52</v>
      </c>
      <c r="D8" s="59" t="s">
        <v>54</v>
      </c>
      <c r="E8" s="59" t="s">
        <v>47</v>
      </c>
      <c r="F8" s="56" t="s">
        <v>23</v>
      </c>
      <c r="H8" s="3"/>
      <c r="J8" s="3"/>
      <c r="L8" s="3" t="s">
        <v>15</v>
      </c>
      <c r="N8" s="3" t="s">
        <v>164</v>
      </c>
      <c r="O8">
        <v>7</v>
      </c>
      <c r="P8" s="3" t="s">
        <v>15</v>
      </c>
    </row>
    <row r="9" spans="1:19" ht="14.25" customHeight="1" x14ac:dyDescent="0.35">
      <c r="A9" s="62" t="s">
        <v>121</v>
      </c>
      <c r="B9" s="55">
        <v>1302</v>
      </c>
      <c r="C9" s="59" t="s">
        <v>49</v>
      </c>
      <c r="D9" s="59" t="s">
        <v>54</v>
      </c>
      <c r="E9" s="59" t="s">
        <v>47</v>
      </c>
      <c r="F9" s="56" t="s">
        <v>164</v>
      </c>
      <c r="H9" s="3"/>
      <c r="J9" s="3"/>
      <c r="L9" s="3" t="s">
        <v>26</v>
      </c>
      <c r="N9" s="3" t="s">
        <v>77</v>
      </c>
      <c r="O9">
        <v>8</v>
      </c>
      <c r="P9" s="3"/>
    </row>
    <row r="10" spans="1:19" ht="14.25" customHeight="1" x14ac:dyDescent="0.35">
      <c r="A10" s="62" t="s">
        <v>120</v>
      </c>
      <c r="B10" s="55">
        <v>787</v>
      </c>
      <c r="C10" s="59" t="s">
        <v>49</v>
      </c>
      <c r="D10" s="59" t="s">
        <v>54</v>
      </c>
      <c r="E10" s="59" t="s">
        <v>47</v>
      </c>
      <c r="F10" s="56" t="s">
        <v>23</v>
      </c>
      <c r="H10" s="3"/>
      <c r="J10" s="3"/>
      <c r="L10" s="3" t="s">
        <v>145</v>
      </c>
      <c r="N10" s="3" t="s">
        <v>173</v>
      </c>
      <c r="P10" s="3"/>
    </row>
    <row r="11" spans="1:19" ht="14.25" customHeight="1" x14ac:dyDescent="0.35">
      <c r="A11" s="63" t="s">
        <v>69</v>
      </c>
      <c r="B11" s="58">
        <v>834</v>
      </c>
      <c r="C11" s="59" t="s">
        <v>49</v>
      </c>
      <c r="D11" s="59" t="s">
        <v>54</v>
      </c>
      <c r="E11" s="59" t="s">
        <v>164</v>
      </c>
      <c r="F11" s="59" t="s">
        <v>164</v>
      </c>
      <c r="H11" s="3"/>
      <c r="J11" s="3"/>
      <c r="L11" s="3" t="s">
        <v>164</v>
      </c>
      <c r="N11" s="3" t="s">
        <v>186</v>
      </c>
      <c r="P11" s="3"/>
    </row>
    <row r="12" spans="1:19" ht="14.25" customHeight="1" x14ac:dyDescent="0.35">
      <c r="A12" s="63" t="s">
        <v>36</v>
      </c>
      <c r="B12" s="58">
        <v>1286</v>
      </c>
      <c r="C12" s="59" t="s">
        <v>49</v>
      </c>
      <c r="D12" s="59" t="s">
        <v>54</v>
      </c>
      <c r="E12" s="59" t="s">
        <v>15</v>
      </c>
      <c r="F12" s="59" t="s">
        <v>15</v>
      </c>
      <c r="H12" s="3"/>
      <c r="J12" s="3"/>
      <c r="L12" s="3" t="s">
        <v>47</v>
      </c>
      <c r="N12" s="3"/>
      <c r="P12" s="3"/>
    </row>
    <row r="13" spans="1:19" ht="14.25" customHeight="1" x14ac:dyDescent="0.35">
      <c r="A13" s="78" t="s">
        <v>148</v>
      </c>
      <c r="B13" s="86">
        <v>88</v>
      </c>
      <c r="C13" s="87" t="s">
        <v>49</v>
      </c>
      <c r="D13" s="87" t="s">
        <v>54</v>
      </c>
      <c r="E13" s="59" t="s">
        <v>23</v>
      </c>
      <c r="F13" s="87" t="s">
        <v>23</v>
      </c>
      <c r="H13" s="3"/>
      <c r="J13" s="3"/>
      <c r="L13" s="3"/>
      <c r="N13" s="3" t="s">
        <v>47</v>
      </c>
      <c r="P13" s="3"/>
    </row>
    <row r="14" spans="1:19" ht="14.25" customHeight="1" x14ac:dyDescent="0.35">
      <c r="A14" s="63" t="s">
        <v>37</v>
      </c>
      <c r="B14" s="58">
        <v>94</v>
      </c>
      <c r="C14" s="59" t="s">
        <v>48</v>
      </c>
      <c r="D14" s="59" t="s">
        <v>54</v>
      </c>
      <c r="E14" s="59" t="s">
        <v>25</v>
      </c>
      <c r="F14" s="59" t="s">
        <v>25</v>
      </c>
      <c r="H14" s="3"/>
      <c r="J14" s="3"/>
      <c r="L14" s="3"/>
      <c r="N14" s="3"/>
      <c r="P14" s="3"/>
    </row>
    <row r="15" spans="1:19" ht="14.25" hidden="1" customHeight="1" x14ac:dyDescent="0.35">
      <c r="A15" s="63" t="s">
        <v>76</v>
      </c>
      <c r="B15" s="58">
        <v>70003</v>
      </c>
      <c r="C15" s="59" t="s">
        <v>49</v>
      </c>
      <c r="D15" s="59" t="s">
        <v>54</v>
      </c>
      <c r="E15" s="59" t="s">
        <v>145</v>
      </c>
      <c r="F15" s="59" t="s">
        <v>77</v>
      </c>
      <c r="H15" s="3"/>
      <c r="J15" s="3"/>
      <c r="L15" s="3"/>
      <c r="N15" s="3"/>
      <c r="P15" s="3"/>
    </row>
    <row r="16" spans="1:19" ht="14.25" hidden="1" customHeight="1" x14ac:dyDescent="0.35">
      <c r="A16" s="63" t="s">
        <v>78</v>
      </c>
      <c r="B16" s="58">
        <v>70016</v>
      </c>
      <c r="C16" s="59" t="s">
        <v>49</v>
      </c>
      <c r="D16" s="59" t="s">
        <v>54</v>
      </c>
      <c r="E16" s="59" t="s">
        <v>145</v>
      </c>
      <c r="F16" s="59" t="s">
        <v>77</v>
      </c>
      <c r="H16" s="3"/>
      <c r="J16" s="3"/>
      <c r="L16" s="3"/>
      <c r="N16" s="3"/>
      <c r="P16" s="3"/>
    </row>
    <row r="17" spans="1:16" ht="14.25" hidden="1" customHeight="1" x14ac:dyDescent="0.35">
      <c r="A17" s="63" t="s">
        <v>67</v>
      </c>
      <c r="B17" s="58">
        <v>80958</v>
      </c>
      <c r="C17" s="59" t="s">
        <v>49</v>
      </c>
      <c r="D17" s="59" t="s">
        <v>54</v>
      </c>
      <c r="E17" s="59" t="s">
        <v>145</v>
      </c>
      <c r="F17" s="59" t="s">
        <v>47</v>
      </c>
      <c r="H17" s="3"/>
      <c r="J17" s="3"/>
      <c r="L17" s="3"/>
      <c r="N17" s="3"/>
      <c r="P17" s="3"/>
    </row>
    <row r="18" spans="1:16" ht="14.25" hidden="1" customHeight="1" x14ac:dyDescent="0.35">
      <c r="A18" s="63" t="s">
        <v>46</v>
      </c>
      <c r="B18" s="58">
        <v>21863</v>
      </c>
      <c r="C18" s="59" t="s">
        <v>49</v>
      </c>
      <c r="D18" s="59" t="s">
        <v>55</v>
      </c>
      <c r="E18" s="59" t="s">
        <v>145</v>
      </c>
      <c r="F18" s="59" t="s">
        <v>47</v>
      </c>
      <c r="H18" s="3"/>
      <c r="J18" s="3"/>
      <c r="L18" s="3"/>
      <c r="N18" s="3"/>
      <c r="P18" s="3"/>
    </row>
    <row r="19" spans="1:16" ht="14.25" customHeight="1" x14ac:dyDescent="0.35">
      <c r="A19" s="63" t="s">
        <v>29</v>
      </c>
      <c r="B19" s="58">
        <v>376</v>
      </c>
      <c r="C19" s="59" t="s">
        <v>49</v>
      </c>
      <c r="D19" s="59" t="s">
        <v>54</v>
      </c>
      <c r="E19" s="59" t="s">
        <v>15</v>
      </c>
      <c r="F19" s="59" t="s">
        <v>15</v>
      </c>
      <c r="H19" s="3"/>
      <c r="J19" s="3"/>
      <c r="L19" s="3"/>
      <c r="N19" s="3"/>
      <c r="P19" s="3"/>
    </row>
    <row r="20" spans="1:16" ht="14.25" customHeight="1" x14ac:dyDescent="0.35">
      <c r="A20" s="63" t="s">
        <v>32</v>
      </c>
      <c r="B20" s="58">
        <v>1748</v>
      </c>
      <c r="C20" s="59" t="s">
        <v>49</v>
      </c>
      <c r="D20" s="59" t="s">
        <v>54</v>
      </c>
      <c r="E20" s="59" t="s">
        <v>25</v>
      </c>
      <c r="F20" s="59" t="s">
        <v>25</v>
      </c>
      <c r="H20" s="3"/>
      <c r="J20" s="3"/>
      <c r="L20" s="3"/>
      <c r="N20" s="3"/>
      <c r="P20" s="3"/>
    </row>
    <row r="21" spans="1:16" ht="14.25" customHeight="1" x14ac:dyDescent="0.35">
      <c r="A21" s="62" t="s">
        <v>117</v>
      </c>
      <c r="B21" s="55">
        <v>612</v>
      </c>
      <c r="C21" s="59" t="s">
        <v>48</v>
      </c>
      <c r="D21" s="59" t="s">
        <v>54</v>
      </c>
      <c r="E21" s="59" t="s">
        <v>47</v>
      </c>
      <c r="F21" s="56" t="s">
        <v>112</v>
      </c>
      <c r="L21" s="3"/>
    </row>
    <row r="22" spans="1:16" ht="14.25" customHeight="1" x14ac:dyDescent="0.35">
      <c r="A22" s="63" t="s">
        <v>34</v>
      </c>
      <c r="B22" s="58">
        <v>1616</v>
      </c>
      <c r="C22" s="59" t="s">
        <v>49</v>
      </c>
      <c r="D22" s="59" t="s">
        <v>54</v>
      </c>
      <c r="E22" s="59" t="s">
        <v>25</v>
      </c>
      <c r="F22" s="59" t="s">
        <v>25</v>
      </c>
    </row>
    <row r="23" spans="1:16" ht="14.25" customHeight="1" x14ac:dyDescent="0.35">
      <c r="A23" s="63" t="s">
        <v>16</v>
      </c>
      <c r="B23" s="58">
        <v>1065</v>
      </c>
      <c r="C23" s="59" t="s">
        <v>48</v>
      </c>
      <c r="D23" s="59" t="s">
        <v>54</v>
      </c>
      <c r="E23" s="59" t="s">
        <v>15</v>
      </c>
      <c r="F23" s="59" t="s">
        <v>15</v>
      </c>
    </row>
    <row r="24" spans="1:16" ht="14.25" customHeight="1" x14ac:dyDescent="0.35">
      <c r="A24" s="62" t="s">
        <v>113</v>
      </c>
      <c r="B24" s="55">
        <v>46</v>
      </c>
      <c r="C24" s="59" t="s">
        <v>48</v>
      </c>
      <c r="D24" s="59" t="s">
        <v>54</v>
      </c>
      <c r="E24" s="59" t="s">
        <v>47</v>
      </c>
      <c r="F24" s="56" t="s">
        <v>23</v>
      </c>
    </row>
    <row r="25" spans="1:16" ht="14.25" customHeight="1" x14ac:dyDescent="0.35">
      <c r="A25" s="78" t="s">
        <v>140</v>
      </c>
      <c r="B25" s="86">
        <v>50000</v>
      </c>
      <c r="C25" s="87" t="s">
        <v>48</v>
      </c>
      <c r="D25" s="87" t="s">
        <v>54</v>
      </c>
      <c r="E25" s="59" t="s">
        <v>25</v>
      </c>
      <c r="F25" s="87" t="s">
        <v>25</v>
      </c>
    </row>
    <row r="26" spans="1:16" ht="14.25" customHeight="1" x14ac:dyDescent="0.35">
      <c r="A26" s="63" t="s">
        <v>57</v>
      </c>
      <c r="B26" s="58">
        <v>880</v>
      </c>
      <c r="C26" s="59" t="s">
        <v>48</v>
      </c>
      <c r="D26" s="59" t="s">
        <v>54</v>
      </c>
      <c r="E26" s="59" t="s">
        <v>23</v>
      </c>
      <c r="F26" s="59" t="s">
        <v>23</v>
      </c>
    </row>
    <row r="27" spans="1:16" ht="14.25" customHeight="1" x14ac:dyDescent="0.35">
      <c r="A27" s="63" t="s">
        <v>28</v>
      </c>
      <c r="B27" s="58">
        <v>1688</v>
      </c>
      <c r="C27" s="59" t="s">
        <v>48</v>
      </c>
      <c r="D27" s="59" t="s">
        <v>54</v>
      </c>
      <c r="E27" s="59" t="s">
        <v>70</v>
      </c>
      <c r="F27" s="59" t="s">
        <v>14</v>
      </c>
      <c r="G27" s="88" t="s">
        <v>157</v>
      </c>
    </row>
    <row r="28" spans="1:16" ht="14.25" customHeight="1" x14ac:dyDescent="0.35">
      <c r="A28" s="63" t="s">
        <v>30</v>
      </c>
      <c r="B28" s="58">
        <v>968</v>
      </c>
      <c r="C28" s="59" t="s">
        <v>49</v>
      </c>
      <c r="D28" s="59" t="s">
        <v>54</v>
      </c>
      <c r="E28" s="59" t="s">
        <v>164</v>
      </c>
      <c r="F28" s="59" t="s">
        <v>164</v>
      </c>
    </row>
    <row r="29" spans="1:16" ht="14.25" customHeight="1" x14ac:dyDescent="0.35">
      <c r="A29" s="63" t="s">
        <v>80</v>
      </c>
      <c r="B29" s="58">
        <v>1346</v>
      </c>
      <c r="C29" s="59" t="s">
        <v>50</v>
      </c>
      <c r="D29" s="59" t="s">
        <v>54</v>
      </c>
      <c r="E29" s="59" t="s">
        <v>26</v>
      </c>
      <c r="F29" s="59" t="s">
        <v>26</v>
      </c>
    </row>
    <row r="30" spans="1:16" ht="14.25" customHeight="1" x14ac:dyDescent="0.35">
      <c r="A30" s="63" t="s">
        <v>35</v>
      </c>
      <c r="B30" s="58">
        <v>447</v>
      </c>
      <c r="C30" s="59" t="s">
        <v>50</v>
      </c>
      <c r="D30" s="59" t="s">
        <v>54</v>
      </c>
      <c r="E30" s="59" t="s">
        <v>164</v>
      </c>
      <c r="F30" s="59" t="s">
        <v>164</v>
      </c>
    </row>
    <row r="31" spans="1:16" ht="14.25" customHeight="1" x14ac:dyDescent="0.35">
      <c r="A31" s="63" t="s">
        <v>41</v>
      </c>
      <c r="B31" s="58">
        <v>1301</v>
      </c>
      <c r="C31" s="59" t="s">
        <v>50</v>
      </c>
      <c r="D31" s="59" t="s">
        <v>54</v>
      </c>
      <c r="E31" s="59" t="s">
        <v>23</v>
      </c>
      <c r="F31" s="59" t="s">
        <v>23</v>
      </c>
    </row>
    <row r="32" spans="1:16" ht="14.25" customHeight="1" x14ac:dyDescent="0.35">
      <c r="A32" s="64" t="s">
        <v>133</v>
      </c>
      <c r="B32" s="60">
        <v>1900</v>
      </c>
      <c r="C32" s="59" t="s">
        <v>50</v>
      </c>
      <c r="D32" s="59" t="s">
        <v>54</v>
      </c>
      <c r="E32" s="59" t="s">
        <v>47</v>
      </c>
      <c r="F32" s="59" t="s">
        <v>26</v>
      </c>
    </row>
    <row r="33" spans="1:13" ht="14.25" customHeight="1" x14ac:dyDescent="0.35">
      <c r="A33" s="63" t="s">
        <v>44</v>
      </c>
      <c r="B33" s="58">
        <v>93</v>
      </c>
      <c r="C33" s="59" t="s">
        <v>50</v>
      </c>
      <c r="D33" s="59" t="s">
        <v>54</v>
      </c>
      <c r="E33" s="59" t="s">
        <v>25</v>
      </c>
      <c r="F33" s="59" t="s">
        <v>25</v>
      </c>
    </row>
    <row r="34" spans="1:13" ht="14.25" customHeight="1" x14ac:dyDescent="0.35">
      <c r="A34" s="62" t="s">
        <v>126</v>
      </c>
      <c r="B34" s="55">
        <v>1614</v>
      </c>
      <c r="C34" s="59" t="s">
        <v>50</v>
      </c>
      <c r="D34" s="59" t="s">
        <v>54</v>
      </c>
      <c r="E34" s="59" t="s">
        <v>47</v>
      </c>
      <c r="F34" s="56" t="s">
        <v>23</v>
      </c>
    </row>
    <row r="35" spans="1:13" ht="14.25" customHeight="1" x14ac:dyDescent="0.35">
      <c r="A35" s="62" t="s">
        <v>125</v>
      </c>
      <c r="B35" s="55">
        <v>1562</v>
      </c>
      <c r="C35" s="59" t="s">
        <v>50</v>
      </c>
      <c r="D35" s="59" t="s">
        <v>54</v>
      </c>
      <c r="E35" s="59" t="s">
        <v>47</v>
      </c>
      <c r="F35" s="56" t="s">
        <v>26</v>
      </c>
    </row>
    <row r="36" spans="1:13" ht="14.25" customHeight="1" x14ac:dyDescent="0.35">
      <c r="A36" s="62" t="s">
        <v>123</v>
      </c>
      <c r="B36" s="55">
        <v>1479</v>
      </c>
      <c r="C36" s="59" t="s">
        <v>50</v>
      </c>
      <c r="D36" s="59" t="s">
        <v>54</v>
      </c>
      <c r="E36" s="59" t="s">
        <v>47</v>
      </c>
      <c r="F36" s="56" t="s">
        <v>111</v>
      </c>
    </row>
    <row r="37" spans="1:13" ht="14.25" customHeight="1" x14ac:dyDescent="0.35">
      <c r="A37" s="62" t="s">
        <v>124</v>
      </c>
      <c r="B37" s="55">
        <v>1522</v>
      </c>
      <c r="C37" s="59" t="s">
        <v>50</v>
      </c>
      <c r="D37" s="59" t="s">
        <v>54</v>
      </c>
      <c r="E37" s="59" t="s">
        <v>47</v>
      </c>
      <c r="F37" s="56" t="s">
        <v>26</v>
      </c>
    </row>
    <row r="38" spans="1:13" ht="14.25" customHeight="1" x14ac:dyDescent="0.35">
      <c r="A38" s="64" t="s">
        <v>132</v>
      </c>
      <c r="B38" s="60">
        <v>1889</v>
      </c>
      <c r="C38" s="59" t="s">
        <v>52</v>
      </c>
      <c r="D38" s="59" t="s">
        <v>54</v>
      </c>
      <c r="E38" s="59" t="s">
        <v>47</v>
      </c>
      <c r="F38" s="59" t="s">
        <v>13</v>
      </c>
      <c r="J38" s="54"/>
      <c r="K38" s="54"/>
      <c r="M38" s="54"/>
    </row>
    <row r="39" spans="1:13" ht="14.25" customHeight="1" x14ac:dyDescent="0.35">
      <c r="A39" s="63" t="s">
        <v>60</v>
      </c>
      <c r="B39" s="58">
        <v>1431</v>
      </c>
      <c r="C39" s="59" t="s">
        <v>51</v>
      </c>
      <c r="D39" s="59" t="s">
        <v>54</v>
      </c>
      <c r="E39" s="59" t="s">
        <v>23</v>
      </c>
      <c r="F39" s="59" t="s">
        <v>23</v>
      </c>
      <c r="J39" s="54"/>
      <c r="K39" s="54"/>
      <c r="L39" s="54"/>
      <c r="M39" s="54"/>
    </row>
    <row r="40" spans="1:13" ht="14.25" customHeight="1" x14ac:dyDescent="0.35">
      <c r="A40" s="62" t="s">
        <v>119</v>
      </c>
      <c r="B40" s="55">
        <v>784</v>
      </c>
      <c r="C40" s="59" t="s">
        <v>50</v>
      </c>
      <c r="D40" s="59" t="s">
        <v>54</v>
      </c>
      <c r="E40" s="59" t="s">
        <v>47</v>
      </c>
      <c r="F40" s="56" t="s">
        <v>23</v>
      </c>
      <c r="J40" s="54"/>
      <c r="K40" s="54"/>
      <c r="L40" s="54"/>
      <c r="M40" s="54"/>
    </row>
    <row r="41" spans="1:13" ht="14.25" customHeight="1" x14ac:dyDescent="0.35">
      <c r="A41" s="64" t="s">
        <v>115</v>
      </c>
      <c r="B41" s="60">
        <v>296</v>
      </c>
      <c r="C41" s="59" t="s">
        <v>50</v>
      </c>
      <c r="D41" s="59" t="s">
        <v>54</v>
      </c>
      <c r="E41" s="59" t="s">
        <v>47</v>
      </c>
      <c r="F41" s="59" t="s">
        <v>26</v>
      </c>
      <c r="J41" s="54"/>
      <c r="K41" s="54"/>
      <c r="L41" s="54"/>
      <c r="M41" s="54"/>
    </row>
    <row r="42" spans="1:13" ht="14.25" customHeight="1" x14ac:dyDescent="0.35">
      <c r="A42" s="64" t="s">
        <v>134</v>
      </c>
      <c r="B42" s="60">
        <v>1901</v>
      </c>
      <c r="C42" s="59" t="s">
        <v>52</v>
      </c>
      <c r="D42" s="59" t="s">
        <v>54</v>
      </c>
      <c r="E42" s="59" t="s">
        <v>47</v>
      </c>
      <c r="F42" s="59" t="s">
        <v>13</v>
      </c>
      <c r="J42" s="54"/>
      <c r="K42" s="54"/>
      <c r="L42" s="54"/>
      <c r="M42" s="54"/>
    </row>
    <row r="43" spans="1:13" ht="14.25" customHeight="1" x14ac:dyDescent="0.35">
      <c r="A43" s="63" t="s">
        <v>58</v>
      </c>
      <c r="B43" s="58">
        <v>59</v>
      </c>
      <c r="C43" s="59" t="s">
        <v>50</v>
      </c>
      <c r="D43" s="59" t="s">
        <v>54</v>
      </c>
      <c r="E43" s="59" t="s">
        <v>70</v>
      </c>
      <c r="F43" s="59" t="s">
        <v>14</v>
      </c>
      <c r="J43" s="54"/>
      <c r="K43" s="54"/>
      <c r="L43" s="54"/>
      <c r="M43" s="54"/>
    </row>
    <row r="44" spans="1:13" ht="14.25" customHeight="1" x14ac:dyDescent="0.35">
      <c r="A44" s="64" t="s">
        <v>135</v>
      </c>
      <c r="B44" s="60">
        <v>1902</v>
      </c>
      <c r="C44" s="59" t="s">
        <v>50</v>
      </c>
      <c r="D44" s="59" t="s">
        <v>54</v>
      </c>
      <c r="E44" s="59" t="s">
        <v>47</v>
      </c>
      <c r="F44" s="59" t="s">
        <v>26</v>
      </c>
      <c r="J44" s="54"/>
      <c r="K44" s="54"/>
      <c r="L44" s="54"/>
      <c r="M44" s="54"/>
    </row>
    <row r="45" spans="1:13" ht="14.25" customHeight="1" x14ac:dyDescent="0.35">
      <c r="A45" s="89" t="s">
        <v>122</v>
      </c>
      <c r="B45" s="55">
        <v>1377</v>
      </c>
      <c r="C45" s="59" t="s">
        <v>50</v>
      </c>
      <c r="D45" s="59" t="s">
        <v>54</v>
      </c>
      <c r="E45" s="59" t="s">
        <v>47</v>
      </c>
      <c r="F45" s="56" t="s">
        <v>26</v>
      </c>
      <c r="J45" s="43"/>
      <c r="K45" s="43"/>
      <c r="L45" s="54"/>
      <c r="M45" s="41"/>
    </row>
    <row r="46" spans="1:13" ht="14.25" customHeight="1" x14ac:dyDescent="0.35">
      <c r="A46" s="63" t="s">
        <v>59</v>
      </c>
      <c r="B46" s="58">
        <v>1888</v>
      </c>
      <c r="C46" s="59" t="s">
        <v>50</v>
      </c>
      <c r="D46" s="59" t="s">
        <v>54</v>
      </c>
      <c r="E46" s="59" t="s">
        <v>70</v>
      </c>
      <c r="F46" s="59" t="s">
        <v>14</v>
      </c>
      <c r="J46" s="54"/>
      <c r="K46" s="54"/>
      <c r="L46" s="43"/>
      <c r="M46" s="54"/>
    </row>
    <row r="47" spans="1:13" ht="14.25" customHeight="1" x14ac:dyDescent="0.35">
      <c r="A47" s="63" t="s">
        <v>84</v>
      </c>
      <c r="B47" s="58">
        <v>791</v>
      </c>
      <c r="C47" s="59" t="s">
        <v>50</v>
      </c>
      <c r="D47" s="59" t="s">
        <v>54</v>
      </c>
      <c r="E47" s="59" t="s">
        <v>47</v>
      </c>
      <c r="F47" s="59" t="s">
        <v>13</v>
      </c>
      <c r="J47" s="54"/>
      <c r="K47" s="54"/>
      <c r="L47" s="54"/>
      <c r="M47" s="54"/>
    </row>
    <row r="48" spans="1:13" ht="14.25" customHeight="1" x14ac:dyDescent="0.35">
      <c r="A48" s="63" t="s">
        <v>42</v>
      </c>
      <c r="B48" s="58">
        <v>1877</v>
      </c>
      <c r="C48" s="59" t="s">
        <v>50</v>
      </c>
      <c r="D48" s="59" t="s">
        <v>54</v>
      </c>
      <c r="E48" s="59" t="s">
        <v>71</v>
      </c>
      <c r="F48" s="59" t="s">
        <v>14</v>
      </c>
      <c r="J48" s="54"/>
      <c r="K48" s="54"/>
      <c r="L48" s="54"/>
      <c r="M48" s="54"/>
    </row>
    <row r="49" spans="1:13" ht="14.25" customHeight="1" x14ac:dyDescent="0.35">
      <c r="A49" s="63" t="s">
        <v>83</v>
      </c>
      <c r="B49" s="58">
        <v>449</v>
      </c>
      <c r="C49" s="59" t="s">
        <v>50</v>
      </c>
      <c r="D49" s="59" t="s">
        <v>54</v>
      </c>
      <c r="E49" s="59" t="s">
        <v>71</v>
      </c>
      <c r="F49" s="59" t="s">
        <v>14</v>
      </c>
      <c r="J49" s="54"/>
      <c r="K49" s="54"/>
      <c r="L49" s="54"/>
      <c r="M49" s="54"/>
    </row>
    <row r="50" spans="1:13" ht="14.25" customHeight="1" x14ac:dyDescent="0.35">
      <c r="A50" s="5" t="s">
        <v>165</v>
      </c>
      <c r="B50" s="28"/>
      <c r="C50" s="59" t="s">
        <v>50</v>
      </c>
      <c r="D50" s="61" t="s">
        <v>54</v>
      </c>
      <c r="E50" s="59" t="s">
        <v>145</v>
      </c>
      <c r="F50" s="59" t="s">
        <v>15</v>
      </c>
      <c r="J50" s="54"/>
      <c r="K50" s="54"/>
      <c r="L50" s="54"/>
      <c r="M50" s="54"/>
    </row>
    <row r="51" spans="1:13" ht="14.25" customHeight="1" x14ac:dyDescent="0.35">
      <c r="A51" s="63" t="s">
        <v>86</v>
      </c>
      <c r="B51" s="58">
        <v>1515</v>
      </c>
      <c r="C51" s="59" t="s">
        <v>51</v>
      </c>
      <c r="D51" s="59" t="s">
        <v>53</v>
      </c>
      <c r="E51" s="59" t="s">
        <v>47</v>
      </c>
      <c r="F51" s="59" t="s">
        <v>25</v>
      </c>
      <c r="J51" s="54"/>
      <c r="K51" s="54"/>
      <c r="L51" s="54"/>
      <c r="M51" s="54"/>
    </row>
    <row r="52" spans="1:13" ht="14.25" customHeight="1" x14ac:dyDescent="0.35">
      <c r="A52" s="63" t="s">
        <v>38</v>
      </c>
      <c r="B52" s="58">
        <v>448</v>
      </c>
      <c r="C52" s="59" t="s">
        <v>51</v>
      </c>
      <c r="D52" s="59" t="s">
        <v>53</v>
      </c>
      <c r="E52" s="59" t="s">
        <v>71</v>
      </c>
      <c r="F52" s="59" t="s">
        <v>14</v>
      </c>
      <c r="J52" s="54"/>
      <c r="K52" s="54"/>
      <c r="L52" s="54"/>
      <c r="M52" s="54"/>
    </row>
    <row r="53" spans="1:13" ht="14.25" customHeight="1" x14ac:dyDescent="0.35">
      <c r="A53" s="64" t="s">
        <v>127</v>
      </c>
      <c r="B53" s="60">
        <v>1667</v>
      </c>
      <c r="C53" s="59" t="s">
        <v>51</v>
      </c>
      <c r="D53" s="59" t="s">
        <v>54</v>
      </c>
      <c r="E53" s="59" t="s">
        <v>164</v>
      </c>
      <c r="F53" s="59" t="s">
        <v>164</v>
      </c>
      <c r="J53" s="43"/>
      <c r="K53" s="43"/>
      <c r="L53" s="54"/>
      <c r="M53" s="54"/>
    </row>
    <row r="54" spans="1:13" ht="14.25" customHeight="1" x14ac:dyDescent="0.35">
      <c r="A54" s="63" t="s">
        <v>61</v>
      </c>
      <c r="B54" s="58">
        <v>402</v>
      </c>
      <c r="C54" s="59" t="s">
        <v>51</v>
      </c>
      <c r="D54" s="59" t="s">
        <v>54</v>
      </c>
      <c r="E54" s="59" t="s">
        <v>26</v>
      </c>
      <c r="F54" s="59" t="s">
        <v>26</v>
      </c>
      <c r="J54" s="54"/>
      <c r="K54" s="54"/>
      <c r="L54" s="43"/>
      <c r="M54" s="54"/>
    </row>
    <row r="55" spans="1:13" ht="14.25" customHeight="1" x14ac:dyDescent="0.35">
      <c r="A55" s="62" t="s">
        <v>136</v>
      </c>
      <c r="B55" s="55">
        <v>1878</v>
      </c>
      <c r="C55" s="59" t="s">
        <v>51</v>
      </c>
      <c r="D55" s="59" t="s">
        <v>54</v>
      </c>
      <c r="E55" s="59" t="s">
        <v>47</v>
      </c>
      <c r="F55" s="56" t="s">
        <v>26</v>
      </c>
      <c r="J55" s="54"/>
      <c r="K55" s="54"/>
      <c r="L55" s="54"/>
      <c r="M55" s="54"/>
    </row>
    <row r="56" spans="1:13" ht="14.25" customHeight="1" x14ac:dyDescent="0.35">
      <c r="A56" s="63" t="s">
        <v>63</v>
      </c>
      <c r="B56" s="58">
        <v>1884</v>
      </c>
      <c r="C56" s="59" t="s">
        <v>51</v>
      </c>
      <c r="D56" s="59" t="s">
        <v>54</v>
      </c>
      <c r="E56" s="59" t="s">
        <v>23</v>
      </c>
      <c r="F56" s="59" t="s">
        <v>23</v>
      </c>
      <c r="J56" s="54"/>
      <c r="K56" s="54"/>
      <c r="L56" s="54"/>
      <c r="M56" s="54"/>
    </row>
    <row r="57" spans="1:13" ht="14.25" customHeight="1" x14ac:dyDescent="0.35">
      <c r="A57" s="63" t="s">
        <v>73</v>
      </c>
      <c r="B57" s="58">
        <v>1827</v>
      </c>
      <c r="C57" s="59" t="s">
        <v>51</v>
      </c>
      <c r="D57" s="59" t="s">
        <v>54</v>
      </c>
      <c r="E57" s="59" t="s">
        <v>26</v>
      </c>
      <c r="F57" s="59" t="s">
        <v>26</v>
      </c>
      <c r="J57" s="54"/>
      <c r="K57" s="54"/>
      <c r="L57" s="54"/>
      <c r="M57" s="54"/>
    </row>
    <row r="58" spans="1:13" ht="14.25" customHeight="1" x14ac:dyDescent="0.35">
      <c r="A58" s="62" t="s">
        <v>137</v>
      </c>
      <c r="B58" s="55">
        <v>1879</v>
      </c>
      <c r="C58" s="59" t="s">
        <v>51</v>
      </c>
      <c r="D58" s="59" t="s">
        <v>54</v>
      </c>
      <c r="E58" s="59" t="s">
        <v>47</v>
      </c>
      <c r="F58" s="56" t="s">
        <v>26</v>
      </c>
      <c r="J58" s="54"/>
      <c r="K58" s="54"/>
      <c r="L58" s="54"/>
      <c r="M58" s="54"/>
    </row>
    <row r="59" spans="1:13" ht="14.25" customHeight="1" x14ac:dyDescent="0.35">
      <c r="A59" s="63" t="s">
        <v>40</v>
      </c>
      <c r="B59" s="58">
        <v>1559</v>
      </c>
      <c r="C59" s="59" t="s">
        <v>51</v>
      </c>
      <c r="D59" s="59" t="s">
        <v>53</v>
      </c>
      <c r="E59" s="59" t="s">
        <v>47</v>
      </c>
      <c r="F59" s="59" t="s">
        <v>26</v>
      </c>
      <c r="J59" s="54"/>
      <c r="K59" s="54"/>
      <c r="L59" s="54"/>
      <c r="M59" s="54"/>
    </row>
    <row r="60" spans="1:13" ht="14.25" customHeight="1" x14ac:dyDescent="0.35">
      <c r="A60" s="62" t="s">
        <v>138</v>
      </c>
      <c r="B60" s="55">
        <v>1880</v>
      </c>
      <c r="C60" s="59" t="s">
        <v>51</v>
      </c>
      <c r="D60" s="59" t="s">
        <v>54</v>
      </c>
      <c r="E60" s="59" t="s">
        <v>47</v>
      </c>
      <c r="F60" s="56" t="s">
        <v>26</v>
      </c>
      <c r="J60" s="54"/>
      <c r="K60" s="54"/>
      <c r="L60" s="54"/>
      <c r="M60" s="54"/>
    </row>
    <row r="61" spans="1:13" ht="14.25" customHeight="1" x14ac:dyDescent="0.35">
      <c r="A61" s="63" t="s">
        <v>43</v>
      </c>
      <c r="B61" s="58">
        <v>1513</v>
      </c>
      <c r="C61" s="59" t="s">
        <v>51</v>
      </c>
      <c r="D61" s="59" t="s">
        <v>54</v>
      </c>
      <c r="E61" s="59" t="s">
        <v>26</v>
      </c>
      <c r="F61" s="59" t="s">
        <v>26</v>
      </c>
      <c r="J61" s="54"/>
      <c r="K61" s="54"/>
      <c r="L61" s="54"/>
      <c r="M61" s="54"/>
    </row>
    <row r="62" spans="1:13" ht="14.25" customHeight="1" x14ac:dyDescent="0.35">
      <c r="A62" s="62" t="s">
        <v>130</v>
      </c>
      <c r="B62" s="55">
        <v>1882</v>
      </c>
      <c r="C62" s="59" t="s">
        <v>51</v>
      </c>
      <c r="D62" s="59" t="s">
        <v>54</v>
      </c>
      <c r="E62" s="59" t="s">
        <v>47</v>
      </c>
      <c r="F62" s="56" t="s">
        <v>23</v>
      </c>
      <c r="J62" s="54"/>
      <c r="K62" s="54"/>
      <c r="L62" s="54"/>
      <c r="M62" s="54"/>
    </row>
    <row r="63" spans="1:13" ht="14.25" customHeight="1" x14ac:dyDescent="0.35">
      <c r="A63" s="63" t="s">
        <v>65</v>
      </c>
      <c r="B63" s="58">
        <v>1885</v>
      </c>
      <c r="C63" s="59" t="s">
        <v>51</v>
      </c>
      <c r="D63" s="59" t="s">
        <v>54</v>
      </c>
      <c r="E63" s="59" t="s">
        <v>23</v>
      </c>
      <c r="F63" s="59" t="s">
        <v>23</v>
      </c>
      <c r="J63" s="54"/>
      <c r="K63" s="54"/>
      <c r="L63" s="54"/>
      <c r="M63" s="54"/>
    </row>
    <row r="64" spans="1:13" ht="14.25" customHeight="1" x14ac:dyDescent="0.35">
      <c r="A64" s="63" t="s">
        <v>62</v>
      </c>
      <c r="B64" s="58">
        <v>1886</v>
      </c>
      <c r="C64" s="59" t="s">
        <v>51</v>
      </c>
      <c r="D64" s="59" t="s">
        <v>54</v>
      </c>
      <c r="E64" s="59" t="s">
        <v>145</v>
      </c>
      <c r="F64" s="59" t="s">
        <v>15</v>
      </c>
      <c r="J64" s="43"/>
      <c r="K64" s="43"/>
      <c r="L64" s="54"/>
      <c r="M64" s="54"/>
    </row>
    <row r="65" spans="1:13" ht="14.25" customHeight="1" x14ac:dyDescent="0.35">
      <c r="A65" s="63" t="s">
        <v>39</v>
      </c>
      <c r="B65" s="58">
        <v>1654</v>
      </c>
      <c r="C65" s="59" t="s">
        <v>51</v>
      </c>
      <c r="D65" s="59" t="s">
        <v>54</v>
      </c>
      <c r="E65" s="59" t="s">
        <v>26</v>
      </c>
      <c r="F65" s="59" t="s">
        <v>26</v>
      </c>
      <c r="J65" s="54"/>
      <c r="K65" s="54"/>
      <c r="L65" s="43"/>
      <c r="M65" s="54"/>
    </row>
    <row r="66" spans="1:13" ht="14.25" customHeight="1" x14ac:dyDescent="0.35">
      <c r="A66" s="78" t="s">
        <v>149</v>
      </c>
      <c r="B66" s="86"/>
      <c r="C66" s="87" t="s">
        <v>51</v>
      </c>
      <c r="D66" s="59" t="s">
        <v>54</v>
      </c>
      <c r="E66" s="59" t="s">
        <v>47</v>
      </c>
      <c r="F66" s="87" t="s">
        <v>15</v>
      </c>
      <c r="J66" s="54"/>
      <c r="K66" s="54"/>
      <c r="L66" s="54"/>
      <c r="M66" s="54"/>
    </row>
    <row r="67" spans="1:13" ht="14.25" customHeight="1" x14ac:dyDescent="0.35">
      <c r="A67" s="62" t="s">
        <v>114</v>
      </c>
      <c r="B67" s="55">
        <v>56</v>
      </c>
      <c r="C67" s="59" t="s">
        <v>52</v>
      </c>
      <c r="D67" s="59" t="s">
        <v>54</v>
      </c>
      <c r="E67" s="59" t="s">
        <v>47</v>
      </c>
      <c r="F67" s="56" t="s">
        <v>23</v>
      </c>
      <c r="J67" s="54"/>
      <c r="K67" s="54"/>
      <c r="L67" s="54"/>
      <c r="M67" s="54"/>
    </row>
    <row r="68" spans="1:13" ht="14.25" customHeight="1" x14ac:dyDescent="0.35">
      <c r="A68" s="63" t="s">
        <v>79</v>
      </c>
      <c r="B68" s="58">
        <v>106</v>
      </c>
      <c r="C68" s="59" t="s">
        <v>52</v>
      </c>
      <c r="D68" s="59" t="s">
        <v>53</v>
      </c>
      <c r="E68" s="59" t="s">
        <v>47</v>
      </c>
      <c r="F68" s="59" t="s">
        <v>25</v>
      </c>
      <c r="J68" s="54"/>
      <c r="K68" s="54"/>
      <c r="L68" s="54"/>
      <c r="M68" s="54"/>
    </row>
    <row r="69" spans="1:13" ht="14.25" customHeight="1" x14ac:dyDescent="0.35">
      <c r="A69" s="64" t="s">
        <v>128</v>
      </c>
      <c r="B69" s="60">
        <v>1905</v>
      </c>
      <c r="C69" s="59" t="s">
        <v>49</v>
      </c>
      <c r="D69" s="61" t="s">
        <v>54</v>
      </c>
      <c r="E69" s="59" t="s">
        <v>15</v>
      </c>
      <c r="F69" s="59" t="s">
        <v>15</v>
      </c>
      <c r="J69" s="54"/>
      <c r="K69" s="54"/>
      <c r="L69" s="54"/>
      <c r="M69" s="54"/>
    </row>
    <row r="70" spans="1:13" ht="14.25" customHeight="1" x14ac:dyDescent="0.35">
      <c r="A70" s="63" t="s">
        <v>68</v>
      </c>
      <c r="B70" s="58"/>
      <c r="C70" s="59" t="s">
        <v>52</v>
      </c>
      <c r="D70" s="59" t="s">
        <v>54</v>
      </c>
      <c r="E70" s="59" t="s">
        <v>47</v>
      </c>
      <c r="F70" s="59" t="s">
        <v>24</v>
      </c>
      <c r="J70" s="54"/>
      <c r="K70" s="54"/>
      <c r="L70" s="54"/>
      <c r="M70" s="54"/>
    </row>
    <row r="71" spans="1:13" ht="14.25" customHeight="1" x14ac:dyDescent="0.35">
      <c r="A71" s="63" t="s">
        <v>74</v>
      </c>
      <c r="B71" s="58">
        <v>1867</v>
      </c>
      <c r="C71" s="59" t="s">
        <v>52</v>
      </c>
      <c r="D71" s="59" t="s">
        <v>53</v>
      </c>
      <c r="E71" s="59" t="s">
        <v>47</v>
      </c>
      <c r="F71" s="59" t="s">
        <v>14</v>
      </c>
      <c r="J71" s="54"/>
      <c r="K71" s="54"/>
      <c r="L71" s="54"/>
      <c r="M71" s="54"/>
    </row>
    <row r="72" spans="1:13" ht="14.25" customHeight="1" x14ac:dyDescent="0.35">
      <c r="A72" s="63" t="s">
        <v>82</v>
      </c>
      <c r="B72" s="58">
        <v>60</v>
      </c>
      <c r="C72" s="59" t="s">
        <v>52</v>
      </c>
      <c r="D72" s="59" t="s">
        <v>54</v>
      </c>
      <c r="E72" s="59" t="s">
        <v>71</v>
      </c>
      <c r="F72" s="59" t="s">
        <v>14</v>
      </c>
      <c r="J72" s="54"/>
      <c r="K72" s="54"/>
      <c r="L72" s="54"/>
      <c r="M72" s="54"/>
    </row>
    <row r="73" spans="1:13" ht="14.25" customHeight="1" x14ac:dyDescent="0.35">
      <c r="A73" s="63" t="s">
        <v>64</v>
      </c>
      <c r="B73" s="58">
        <v>1904</v>
      </c>
      <c r="C73" s="59" t="s">
        <v>51</v>
      </c>
      <c r="D73" s="59" t="s">
        <v>54</v>
      </c>
      <c r="E73" s="59" t="s">
        <v>15</v>
      </c>
      <c r="F73" s="59" t="s">
        <v>15</v>
      </c>
      <c r="J73" s="54"/>
      <c r="K73" s="54"/>
      <c r="L73" s="54"/>
      <c r="M73" s="54"/>
    </row>
    <row r="74" spans="1:13" ht="14.25" customHeight="1" x14ac:dyDescent="0.35">
      <c r="A74" s="63" t="s">
        <v>75</v>
      </c>
      <c r="B74" s="58">
        <v>1903</v>
      </c>
      <c r="C74" s="59" t="s">
        <v>52</v>
      </c>
      <c r="D74" s="59" t="s">
        <v>54</v>
      </c>
      <c r="E74" s="59" t="s">
        <v>47</v>
      </c>
      <c r="F74" s="59" t="s">
        <v>26</v>
      </c>
      <c r="J74" s="54"/>
      <c r="K74" s="54"/>
      <c r="L74" s="54"/>
      <c r="M74" s="54"/>
    </row>
    <row r="75" spans="1:13" x14ac:dyDescent="0.35">
      <c r="A75" s="64" t="s">
        <v>129</v>
      </c>
      <c r="B75" s="60">
        <v>1906</v>
      </c>
      <c r="C75" s="59" t="s">
        <v>52</v>
      </c>
      <c r="D75" s="61" t="s">
        <v>54</v>
      </c>
      <c r="E75" s="59" t="s">
        <v>164</v>
      </c>
      <c r="F75" s="59" t="s">
        <v>15</v>
      </c>
      <c r="J75" s="43"/>
      <c r="K75" s="43"/>
      <c r="L75" s="54"/>
      <c r="M75" s="54"/>
    </row>
    <row r="76" spans="1:13" x14ac:dyDescent="0.35">
      <c r="A76" s="64" t="s">
        <v>131</v>
      </c>
      <c r="B76" s="60">
        <v>1883</v>
      </c>
      <c r="C76" s="59" t="s">
        <v>51</v>
      </c>
      <c r="D76" s="59" t="s">
        <v>54</v>
      </c>
      <c r="E76" s="59" t="s">
        <v>25</v>
      </c>
      <c r="F76" s="59" t="s">
        <v>25</v>
      </c>
      <c r="J76" s="54"/>
      <c r="K76" s="54"/>
      <c r="L76" s="43"/>
      <c r="M76" s="54"/>
    </row>
    <row r="77" spans="1:13" x14ac:dyDescent="0.35">
      <c r="A77" s="5" t="s">
        <v>159</v>
      </c>
      <c r="B77" s="28">
        <v>60627</v>
      </c>
      <c r="C77" s="25" t="s">
        <v>50</v>
      </c>
      <c r="D77" s="25" t="s">
        <v>54</v>
      </c>
      <c r="E77" s="25" t="s">
        <v>70</v>
      </c>
      <c r="F77" s="25" t="s">
        <v>14</v>
      </c>
      <c r="J77" s="54"/>
      <c r="K77" s="54"/>
      <c r="L77" s="54"/>
      <c r="M77" s="54"/>
    </row>
    <row r="78" spans="1:13" x14ac:dyDescent="0.35">
      <c r="A78" s="5" t="s">
        <v>160</v>
      </c>
      <c r="B78" s="28">
        <v>60633</v>
      </c>
      <c r="C78" s="25" t="s">
        <v>50</v>
      </c>
      <c r="D78" s="25" t="s">
        <v>54</v>
      </c>
      <c r="E78" s="25" t="s">
        <v>71</v>
      </c>
      <c r="F78" s="25" t="s">
        <v>14</v>
      </c>
      <c r="J78" s="54"/>
      <c r="K78" s="54"/>
      <c r="L78" s="54"/>
      <c r="M78" s="54"/>
    </row>
    <row r="79" spans="1:13" x14ac:dyDescent="0.35">
      <c r="A79" s="5" t="s">
        <v>166</v>
      </c>
      <c r="B79" s="28"/>
      <c r="C79" s="25" t="s">
        <v>52</v>
      </c>
      <c r="D79" s="25" t="s">
        <v>53</v>
      </c>
      <c r="E79" s="25" t="s">
        <v>47</v>
      </c>
      <c r="F79" s="25" t="s">
        <v>25</v>
      </c>
      <c r="J79" s="54"/>
      <c r="K79" s="54"/>
      <c r="L79" s="54"/>
      <c r="M79" s="54"/>
    </row>
    <row r="80" spans="1:13" x14ac:dyDescent="0.35">
      <c r="A80" s="5" t="s">
        <v>168</v>
      </c>
      <c r="B80" s="28"/>
      <c r="C80" s="25" t="s">
        <v>49</v>
      </c>
      <c r="D80" s="25" t="s">
        <v>54</v>
      </c>
      <c r="E80" s="25" t="s">
        <v>145</v>
      </c>
      <c r="F80" s="25" t="s">
        <v>110</v>
      </c>
      <c r="J80" s="54"/>
      <c r="K80" s="54"/>
      <c r="L80" s="54"/>
      <c r="M80" s="54"/>
    </row>
    <row r="81" spans="1:13" x14ac:dyDescent="0.35">
      <c r="A81" s="5" t="s">
        <v>167</v>
      </c>
      <c r="B81" s="28"/>
      <c r="C81" s="25" t="s">
        <v>48</v>
      </c>
      <c r="D81" s="25" t="s">
        <v>54</v>
      </c>
      <c r="E81" s="25" t="s">
        <v>145</v>
      </c>
      <c r="F81" s="25" t="s">
        <v>110</v>
      </c>
      <c r="J81" s="54"/>
      <c r="K81" s="54"/>
      <c r="L81" s="54"/>
      <c r="M81" s="54"/>
    </row>
    <row r="82" spans="1:13" x14ac:dyDescent="0.35">
      <c r="A82" s="5" t="s">
        <v>171</v>
      </c>
      <c r="B82" s="28"/>
      <c r="C82" s="25" t="s">
        <v>50</v>
      </c>
      <c r="D82" s="25" t="s">
        <v>54</v>
      </c>
      <c r="E82" s="25" t="s">
        <v>145</v>
      </c>
      <c r="F82" s="25"/>
      <c r="J82" s="54"/>
      <c r="K82" s="54"/>
      <c r="L82" s="54"/>
      <c r="M82" s="54"/>
    </row>
    <row r="83" spans="1:13" x14ac:dyDescent="0.35">
      <c r="A83" s="5" t="s">
        <v>170</v>
      </c>
      <c r="B83" s="28"/>
      <c r="C83" s="25" t="s">
        <v>50</v>
      </c>
      <c r="D83" s="25" t="s">
        <v>55</v>
      </c>
      <c r="E83" s="25" t="s">
        <v>145</v>
      </c>
      <c r="F83" s="25" t="s">
        <v>186</v>
      </c>
      <c r="J83" s="54"/>
      <c r="K83" s="54"/>
      <c r="L83" s="54"/>
      <c r="M83" s="54"/>
    </row>
    <row r="84" spans="1:13" x14ac:dyDescent="0.35">
      <c r="A84" s="5" t="s">
        <v>172</v>
      </c>
      <c r="B84" s="28"/>
      <c r="C84" s="25" t="s">
        <v>48</v>
      </c>
      <c r="D84" s="25" t="s">
        <v>54</v>
      </c>
      <c r="E84" s="25" t="s">
        <v>145</v>
      </c>
      <c r="F84" s="25" t="s">
        <v>173</v>
      </c>
      <c r="J84" s="54"/>
      <c r="K84" s="54"/>
      <c r="L84" s="54"/>
      <c r="M84" s="54"/>
    </row>
    <row r="85" spans="1:13" x14ac:dyDescent="0.35">
      <c r="A85" s="5" t="s">
        <v>183</v>
      </c>
      <c r="B85" s="28"/>
      <c r="C85" s="25" t="s">
        <v>52</v>
      </c>
      <c r="D85" s="25"/>
      <c r="E85" s="25" t="s">
        <v>145</v>
      </c>
      <c r="F85" s="25" t="s">
        <v>186</v>
      </c>
      <c r="J85" s="54"/>
      <c r="K85" s="54"/>
      <c r="L85" s="54"/>
      <c r="M85" s="54"/>
    </row>
    <row r="86" spans="1:13" x14ac:dyDescent="0.35">
      <c r="A86" s="5" t="s">
        <v>184</v>
      </c>
      <c r="B86" s="28"/>
      <c r="C86" s="25" t="s">
        <v>52</v>
      </c>
      <c r="D86" s="25"/>
      <c r="E86" s="25" t="s">
        <v>145</v>
      </c>
      <c r="F86" s="25" t="s">
        <v>186</v>
      </c>
      <c r="J86" s="54"/>
      <c r="K86" s="54"/>
      <c r="L86" s="54"/>
      <c r="M86" s="54"/>
    </row>
    <row r="87" spans="1:13" x14ac:dyDescent="0.35">
      <c r="A87" s="5" t="s">
        <v>185</v>
      </c>
      <c r="B87" s="28"/>
      <c r="C87" s="25" t="s">
        <v>52</v>
      </c>
      <c r="D87" s="25" t="s">
        <v>54</v>
      </c>
      <c r="E87" s="25" t="s">
        <v>47</v>
      </c>
      <c r="F87" s="25" t="s">
        <v>23</v>
      </c>
      <c r="J87" s="54"/>
      <c r="K87" s="54"/>
      <c r="L87" s="54"/>
      <c r="M87" s="54"/>
    </row>
    <row r="88" spans="1:13" x14ac:dyDescent="0.35">
      <c r="A88" s="5" t="s">
        <v>46</v>
      </c>
      <c r="B88" s="28"/>
      <c r="C88" s="25" t="s">
        <v>52</v>
      </c>
      <c r="D88" s="25"/>
      <c r="E88" s="25" t="s">
        <v>145</v>
      </c>
      <c r="F88" s="25"/>
      <c r="J88" s="43"/>
      <c r="K88" s="43"/>
      <c r="L88" s="54"/>
      <c r="M88" s="54"/>
    </row>
    <row r="89" spans="1:13" x14ac:dyDescent="0.35">
      <c r="A89" s="5" t="s">
        <v>191</v>
      </c>
      <c r="B89" s="28">
        <v>9999</v>
      </c>
      <c r="C89" s="25" t="s">
        <v>49</v>
      </c>
      <c r="D89" s="25" t="s">
        <v>54</v>
      </c>
      <c r="E89" s="25" t="s">
        <v>47</v>
      </c>
      <c r="F89" s="25" t="s">
        <v>25</v>
      </c>
      <c r="J89" s="43"/>
      <c r="K89" s="43"/>
      <c r="L89" s="43"/>
      <c r="M89" s="54"/>
    </row>
    <row r="90" spans="1:13" x14ac:dyDescent="0.35">
      <c r="A90" s="5" t="s">
        <v>192</v>
      </c>
      <c r="B90" s="28"/>
      <c r="C90" s="25" t="s">
        <v>52</v>
      </c>
      <c r="D90" s="25" t="s">
        <v>55</v>
      </c>
      <c r="E90" s="25" t="s">
        <v>145</v>
      </c>
      <c r="F90" s="25"/>
      <c r="J90" s="43"/>
      <c r="K90" s="43"/>
      <c r="L90" s="43"/>
      <c r="M90" s="54"/>
    </row>
    <row r="91" spans="1:13" x14ac:dyDescent="0.35">
      <c r="A91" s="5"/>
      <c r="B91" s="28"/>
      <c r="C91" s="25" t="s">
        <v>52</v>
      </c>
      <c r="D91" s="25" t="s">
        <v>53</v>
      </c>
      <c r="E91" s="25" t="s">
        <v>47</v>
      </c>
      <c r="F91" s="25" t="s">
        <v>13</v>
      </c>
      <c r="J91" s="43"/>
      <c r="K91" s="43"/>
      <c r="L91" s="43"/>
      <c r="M91" s="54"/>
    </row>
    <row r="92" spans="1:13" x14ac:dyDescent="0.35">
      <c r="A92" s="5"/>
      <c r="B92" s="28"/>
      <c r="C92" s="25"/>
      <c r="D92" s="25"/>
      <c r="E92" s="25"/>
      <c r="F92" s="25"/>
      <c r="J92" s="43"/>
      <c r="K92" s="43"/>
      <c r="L92" s="43"/>
      <c r="M92" s="54"/>
    </row>
    <row r="93" spans="1:13" x14ac:dyDescent="0.35">
      <c r="A93" s="5"/>
      <c r="B93" s="28"/>
      <c r="C93" s="25"/>
      <c r="D93" s="25"/>
      <c r="E93" s="25"/>
      <c r="F93" s="25"/>
      <c r="J93" s="43"/>
      <c r="K93" s="43"/>
      <c r="L93" s="43"/>
      <c r="M93" s="54"/>
    </row>
    <row r="94" spans="1:13" x14ac:dyDescent="0.35">
      <c r="J94" s="43"/>
      <c r="K94" s="43"/>
      <c r="L94" s="43"/>
      <c r="M94" s="54"/>
    </row>
    <row r="95" spans="1:13" x14ac:dyDescent="0.35">
      <c r="J95" s="43"/>
      <c r="K95" s="43"/>
      <c r="L95" s="43"/>
      <c r="M95" s="54"/>
    </row>
    <row r="96" spans="1:13" x14ac:dyDescent="0.35">
      <c r="J96" s="43"/>
      <c r="K96" s="43"/>
      <c r="L96" s="43"/>
      <c r="M96" s="54"/>
    </row>
    <row r="97" spans="10:13" x14ac:dyDescent="0.35">
      <c r="J97" s="43"/>
      <c r="K97" s="43"/>
      <c r="L97" s="43"/>
      <c r="M97" s="54"/>
    </row>
    <row r="98" spans="10:13" x14ac:dyDescent="0.35">
      <c r="J98" s="43"/>
      <c r="K98" s="43"/>
      <c r="L98" s="43"/>
      <c r="M98" s="54"/>
    </row>
    <row r="99" spans="10:13" x14ac:dyDescent="0.35">
      <c r="J99" s="43"/>
      <c r="K99" s="43"/>
      <c r="L99" s="43"/>
      <c r="M99" s="54"/>
    </row>
    <row r="100" spans="10:13" x14ac:dyDescent="0.35">
      <c r="J100" s="43"/>
      <c r="K100" s="43"/>
      <c r="L100" s="43"/>
      <c r="M100" s="54"/>
    </row>
    <row r="101" spans="10:13" x14ac:dyDescent="0.35">
      <c r="J101" s="43"/>
      <c r="K101" s="43"/>
      <c r="L101" s="43"/>
      <c r="M101" s="54"/>
    </row>
    <row r="102" spans="10:13" x14ac:dyDescent="0.35">
      <c r="L102" s="43"/>
    </row>
  </sheetData>
  <autoFilter ref="A1:N94" xr:uid="{DCC3F79F-4FEF-4872-98F2-DD826450D74E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None"/>
        <filter val="Weston Warriors"/>
      </filters>
    </filterColumn>
  </autoFilter>
  <sortState xmlns:xlrd2="http://schemas.microsoft.com/office/spreadsheetml/2017/richdata2" ref="A2:F79">
    <sortCondition ref="C2:C79"/>
  </sortState>
  <dataValidations count="4">
    <dataValidation type="list" allowBlank="1" showInputMessage="1" showErrorMessage="1" sqref="D2:D93" xr:uid="{CFC8466A-D24C-433D-8D71-21730A163C0F}">
      <formula1>$J$2:$J$20</formula1>
    </dataValidation>
    <dataValidation type="list" allowBlank="1" showInputMessage="1" showErrorMessage="1" sqref="C2:C93" xr:uid="{55435AF3-B2B3-4CC3-87E4-CF8F5ADF5037}">
      <formula1>$H$2:$H$20</formula1>
    </dataValidation>
    <dataValidation type="list" allowBlank="1" showInputMessage="1" showErrorMessage="1" sqref="F2:F93" xr:uid="{898C330D-B0D4-461A-95AF-2B88524B4F22}">
      <formula1>$N$2:$N$41</formula1>
    </dataValidation>
    <dataValidation type="list" allowBlank="1" showInputMessage="1" showErrorMessage="1" sqref="E2:E93" xr:uid="{7E9225FC-0F7B-46FF-A0E1-449CA3BB532C}">
      <formula1>$L$2:$L$42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Scores</vt:lpstr>
      <vt:lpstr>Display Grades</vt:lpstr>
      <vt:lpstr>FT WL Region Overall Results</vt:lpstr>
      <vt:lpstr>FT WL Overall Results</vt:lpstr>
      <vt:lpstr>FT by Grade</vt:lpstr>
      <vt:lpstr>FT Overall</vt:lpstr>
      <vt:lpstr>FT WL Graded Short</vt:lpstr>
      <vt:lpstr>FT WL Team Results</vt:lpstr>
      <vt:lpstr>Calculations</vt:lpstr>
      <vt:lpstr>Lookups</vt:lpstr>
      <vt:lpstr>'FT WL Overall Results'!Print_Area</vt:lpstr>
      <vt:lpstr>'FT WL Region Overall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Whitehouse</dc:creator>
  <cp:lastModifiedBy>Melanie Hills</cp:lastModifiedBy>
  <cp:lastPrinted>2024-05-21T17:15:26Z</cp:lastPrinted>
  <dcterms:created xsi:type="dcterms:W3CDTF">2022-07-22T17:53:34Z</dcterms:created>
  <dcterms:modified xsi:type="dcterms:W3CDTF">2024-05-21T17:15:46Z</dcterms:modified>
</cp:coreProperties>
</file>